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matthew.liu\Documents\Research\Data\Adjusted for Logs\"/>
    </mc:Choice>
  </mc:AlternateContent>
  <xr:revisionPtr revIDLastSave="0" documentId="13_ncr:1_{5C438E97-B00B-4D39-A375-77FD98A866D4}" xr6:coauthVersionLast="47" xr6:coauthVersionMax="47" xr10:uidLastSave="{00000000-0000-0000-0000-000000000000}"/>
  <bookViews>
    <workbookView xWindow="-120" yWindow="-16320" windowWidth="29040" windowHeight="15840" firstSheet="2" activeTab="4" xr2:uid="{3C3124EC-E725-40C4-96BA-73CF03F82D96}"/>
  </bookViews>
  <sheets>
    <sheet name="Raw Data" sheetId="1" r:id="rId1"/>
    <sheet name="Formatting Data" sheetId="2" r:id="rId2"/>
    <sheet name="Naive CMFs" sheetId="3" r:id="rId3"/>
    <sheet name="Curve Info" sheetId="6" r:id="rId4"/>
    <sheet name="SPF Coefficients" sheetId="4" r:id="rId5"/>
    <sheet name="Total Crashes EB CMF" sheetId="5" r:id="rId6"/>
    <sheet name="Single Vehicle EB CMF" sheetId="7" r:id="rId7"/>
    <sheet name="Curve Crashes EB CMF" sheetId="8" r:id="rId8"/>
    <sheet name="Wet Road EB CMF" sheetId="9" r:id="rId9"/>
  </sheets>
  <calcPr calcId="191028"/>
  <pivotCaches>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5" l="1"/>
  <c r="J7" i="5"/>
  <c r="N48" i="6" a="1"/>
  <c r="N48" i="6" s="1"/>
  <c r="DM64" i="2" s="1"/>
  <c r="C6" i="6"/>
  <c r="C5" i="6"/>
  <c r="N19" i="6" s="1" a="1"/>
  <c r="N19" i="6" s="1"/>
  <c r="DM303" i="2" s="1"/>
  <c r="C4" i="6"/>
  <c r="C3" i="6"/>
  <c r="C2"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R4" i="4"/>
  <c r="R5" i="4"/>
  <c r="R6" i="4"/>
  <c r="R7" i="4"/>
  <c r="R8" i="4"/>
  <c r="R9" i="4"/>
  <c r="R3" i="4"/>
  <c r="M4" i="4"/>
  <c r="M5" i="4"/>
  <c r="M6" i="4"/>
  <c r="M7" i="4"/>
  <c r="M8" i="4"/>
  <c r="M9" i="4"/>
  <c r="M3" i="4"/>
  <c r="H4" i="4"/>
  <c r="H5" i="4"/>
  <c r="H6" i="4"/>
  <c r="H7" i="4"/>
  <c r="H8" i="4"/>
  <c r="H9" i="4"/>
  <c r="H3" i="4"/>
  <c r="C4" i="4"/>
  <c r="C5" i="4"/>
  <c r="C6" i="4"/>
  <c r="C7" i="4"/>
  <c r="C3" i="4"/>
  <c r="G76" i="9"/>
  <c r="F76" i="9"/>
  <c r="G75" i="9"/>
  <c r="F75" i="9"/>
  <c r="G74" i="9"/>
  <c r="F74" i="9"/>
  <c r="G73" i="9"/>
  <c r="F73" i="9"/>
  <c r="G72" i="9"/>
  <c r="F72" i="9"/>
  <c r="G71" i="9"/>
  <c r="F71" i="9"/>
  <c r="G70" i="9"/>
  <c r="F70" i="9"/>
  <c r="G69" i="9"/>
  <c r="F69" i="9"/>
  <c r="G68" i="9"/>
  <c r="F68" i="9"/>
  <c r="G67" i="9"/>
  <c r="F67" i="9"/>
  <c r="G66" i="9"/>
  <c r="F66" i="9"/>
  <c r="G65" i="9"/>
  <c r="F65" i="9"/>
  <c r="G64" i="9"/>
  <c r="F64" i="9"/>
  <c r="G63" i="9"/>
  <c r="F63" i="9"/>
  <c r="G62" i="9"/>
  <c r="F62" i="9"/>
  <c r="G61" i="9"/>
  <c r="F61" i="9"/>
  <c r="G60" i="9"/>
  <c r="F60" i="9"/>
  <c r="G59" i="9"/>
  <c r="F59" i="9"/>
  <c r="G58" i="9"/>
  <c r="F58" i="9"/>
  <c r="G57" i="9"/>
  <c r="F57" i="9"/>
  <c r="G56" i="9"/>
  <c r="F56" i="9"/>
  <c r="G55" i="9"/>
  <c r="F55" i="9"/>
  <c r="G54" i="9"/>
  <c r="F54" i="9"/>
  <c r="G53" i="9"/>
  <c r="F53" i="9"/>
  <c r="G52" i="9"/>
  <c r="F52" i="9"/>
  <c r="G51" i="9"/>
  <c r="F51" i="9"/>
  <c r="G50" i="9"/>
  <c r="F50" i="9"/>
  <c r="G49" i="9"/>
  <c r="F49" i="9"/>
  <c r="G48" i="9"/>
  <c r="F48" i="9"/>
  <c r="G47" i="9"/>
  <c r="F47" i="9"/>
  <c r="G46" i="9"/>
  <c r="F46" i="9"/>
  <c r="G45" i="9"/>
  <c r="F45" i="9"/>
  <c r="G44" i="9"/>
  <c r="F44" i="9"/>
  <c r="G43" i="9"/>
  <c r="F43" i="9"/>
  <c r="G42" i="9"/>
  <c r="F42" i="9"/>
  <c r="G41" i="9"/>
  <c r="F41" i="9"/>
  <c r="G40" i="9"/>
  <c r="F40" i="9"/>
  <c r="G39" i="9"/>
  <c r="F39" i="9"/>
  <c r="G38" i="9"/>
  <c r="F38" i="9"/>
  <c r="G37" i="9"/>
  <c r="F37" i="9"/>
  <c r="G36" i="9"/>
  <c r="F36" i="9"/>
  <c r="G35" i="9"/>
  <c r="F35" i="9"/>
  <c r="G34" i="9"/>
  <c r="F34" i="9"/>
  <c r="G33" i="9"/>
  <c r="F33" i="9"/>
  <c r="G32" i="9"/>
  <c r="F32" i="9"/>
  <c r="G31" i="9"/>
  <c r="F31" i="9"/>
  <c r="G30" i="9"/>
  <c r="F30" i="9"/>
  <c r="G29" i="9"/>
  <c r="F29" i="9"/>
  <c r="G28" i="9"/>
  <c r="F28" i="9"/>
  <c r="G27" i="9"/>
  <c r="F27" i="9"/>
  <c r="G26" i="9"/>
  <c r="F26" i="9"/>
  <c r="G25" i="9"/>
  <c r="F25" i="9"/>
  <c r="G24" i="9"/>
  <c r="F24" i="9"/>
  <c r="G23" i="9"/>
  <c r="F23" i="9"/>
  <c r="G22" i="9"/>
  <c r="F22" i="9"/>
  <c r="G21" i="9"/>
  <c r="F21" i="9"/>
  <c r="G20" i="9"/>
  <c r="F20" i="9"/>
  <c r="G19" i="9"/>
  <c r="F19" i="9"/>
  <c r="G18" i="9"/>
  <c r="F18" i="9"/>
  <c r="G17" i="9"/>
  <c r="F17" i="9"/>
  <c r="G16" i="9"/>
  <c r="F16" i="9"/>
  <c r="G15" i="9"/>
  <c r="F15" i="9"/>
  <c r="G14" i="9"/>
  <c r="F14" i="9"/>
  <c r="G13" i="9"/>
  <c r="F13" i="9"/>
  <c r="G12" i="9"/>
  <c r="F12" i="9"/>
  <c r="G11" i="9"/>
  <c r="F11" i="9"/>
  <c r="G10" i="9"/>
  <c r="F10" i="9"/>
  <c r="G9" i="9"/>
  <c r="F9" i="9"/>
  <c r="G8" i="9"/>
  <c r="F8" i="9"/>
  <c r="G76" i="8"/>
  <c r="F76" i="8"/>
  <c r="G75" i="8"/>
  <c r="F75" i="8"/>
  <c r="G74" i="8"/>
  <c r="F74" i="8"/>
  <c r="G73" i="8"/>
  <c r="F73" i="8"/>
  <c r="G72" i="8"/>
  <c r="F72" i="8"/>
  <c r="G71" i="8"/>
  <c r="F71" i="8"/>
  <c r="G70" i="8"/>
  <c r="F70" i="8"/>
  <c r="G69" i="8"/>
  <c r="F69" i="8"/>
  <c r="G68" i="8"/>
  <c r="F68" i="8"/>
  <c r="G67" i="8"/>
  <c r="F67" i="8"/>
  <c r="G66" i="8"/>
  <c r="F66" i="8"/>
  <c r="G65" i="8"/>
  <c r="F65" i="8"/>
  <c r="G64" i="8"/>
  <c r="F64" i="8"/>
  <c r="G63" i="8"/>
  <c r="F63" i="8"/>
  <c r="G62" i="8"/>
  <c r="F62" i="8"/>
  <c r="G61" i="8"/>
  <c r="F61" i="8"/>
  <c r="G60" i="8"/>
  <c r="F60" i="8"/>
  <c r="G59" i="8"/>
  <c r="F59" i="8"/>
  <c r="G58" i="8"/>
  <c r="F58" i="8"/>
  <c r="G57" i="8"/>
  <c r="F57" i="8"/>
  <c r="G56" i="8"/>
  <c r="F56" i="8"/>
  <c r="G55" i="8"/>
  <c r="F55" i="8"/>
  <c r="G54" i="8"/>
  <c r="F54" i="8"/>
  <c r="G53" i="8"/>
  <c r="F53" i="8"/>
  <c r="G52" i="8"/>
  <c r="F52" i="8"/>
  <c r="G51" i="8"/>
  <c r="F51" i="8"/>
  <c r="G50" i="8"/>
  <c r="F50" i="8"/>
  <c r="G49" i="8"/>
  <c r="F49" i="8"/>
  <c r="G48" i="8"/>
  <c r="F48" i="8"/>
  <c r="G47" i="8"/>
  <c r="F47" i="8"/>
  <c r="G46" i="8"/>
  <c r="F46" i="8"/>
  <c r="G45" i="8"/>
  <c r="F45" i="8"/>
  <c r="G44" i="8"/>
  <c r="F44" i="8"/>
  <c r="G43" i="8"/>
  <c r="F43" i="8"/>
  <c r="G42" i="8"/>
  <c r="F42" i="8"/>
  <c r="G41" i="8"/>
  <c r="F41" i="8"/>
  <c r="G40" i="8"/>
  <c r="F40" i="8"/>
  <c r="G39" i="8"/>
  <c r="F39" i="8"/>
  <c r="G38" i="8"/>
  <c r="F38" i="8"/>
  <c r="G37" i="8"/>
  <c r="F37" i="8"/>
  <c r="G36" i="8"/>
  <c r="F36" i="8"/>
  <c r="G35" i="8"/>
  <c r="F35" i="8"/>
  <c r="G34" i="8"/>
  <c r="F34" i="8"/>
  <c r="G33" i="8"/>
  <c r="F33" i="8"/>
  <c r="G32" i="8"/>
  <c r="F32" i="8"/>
  <c r="G31" i="8"/>
  <c r="F31" i="8"/>
  <c r="G30" i="8"/>
  <c r="F30" i="8"/>
  <c r="G29" i="8"/>
  <c r="F29" i="8"/>
  <c r="G28" i="8"/>
  <c r="F28" i="8"/>
  <c r="G27" i="8"/>
  <c r="F27" i="8"/>
  <c r="G26" i="8"/>
  <c r="F26" i="8"/>
  <c r="G25" i="8"/>
  <c r="F25" i="8"/>
  <c r="G24" i="8"/>
  <c r="F24" i="8"/>
  <c r="G23" i="8"/>
  <c r="F23" i="8"/>
  <c r="G22" i="8"/>
  <c r="F22" i="8"/>
  <c r="G21" i="8"/>
  <c r="F21" i="8"/>
  <c r="G20" i="8"/>
  <c r="F20" i="8"/>
  <c r="G19" i="8"/>
  <c r="F19" i="8"/>
  <c r="G18" i="8"/>
  <c r="F18" i="8"/>
  <c r="G17" i="8"/>
  <c r="F17" i="8"/>
  <c r="G16" i="8"/>
  <c r="F16" i="8"/>
  <c r="G15" i="8"/>
  <c r="F15" i="8"/>
  <c r="G14" i="8"/>
  <c r="F14" i="8"/>
  <c r="G13" i="8"/>
  <c r="F13" i="8"/>
  <c r="G12" i="8"/>
  <c r="F12" i="8"/>
  <c r="G11" i="8"/>
  <c r="F11" i="8"/>
  <c r="G10" i="8"/>
  <c r="F10" i="8"/>
  <c r="G9" i="8"/>
  <c r="F9" i="8"/>
  <c r="G8" i="8"/>
  <c r="F8" i="8"/>
  <c r="F71" i="7"/>
  <c r="G71" i="7"/>
  <c r="F72" i="7"/>
  <c r="G72" i="7"/>
  <c r="F73" i="7"/>
  <c r="G73" i="7"/>
  <c r="F74" i="7"/>
  <c r="G74" i="7"/>
  <c r="F75" i="7"/>
  <c r="G75" i="7"/>
  <c r="F76" i="7"/>
  <c r="G76" i="7"/>
  <c r="G70" i="7"/>
  <c r="F70" i="7"/>
  <c r="G69" i="7"/>
  <c r="F69" i="7"/>
  <c r="G68" i="7"/>
  <c r="F68" i="7"/>
  <c r="G67" i="7"/>
  <c r="F67" i="7"/>
  <c r="G66" i="7"/>
  <c r="F66" i="7"/>
  <c r="G65" i="7"/>
  <c r="F65" i="7"/>
  <c r="G64" i="7"/>
  <c r="F64" i="7"/>
  <c r="G63" i="7"/>
  <c r="F63" i="7"/>
  <c r="G62" i="7"/>
  <c r="F62" i="7"/>
  <c r="G61" i="7"/>
  <c r="F61" i="7"/>
  <c r="G60" i="7"/>
  <c r="F60" i="7"/>
  <c r="G59" i="7"/>
  <c r="F59" i="7"/>
  <c r="G58" i="7"/>
  <c r="F58" i="7"/>
  <c r="G57" i="7"/>
  <c r="F57" i="7"/>
  <c r="G56" i="7"/>
  <c r="F56" i="7"/>
  <c r="G55" i="7"/>
  <c r="F55" i="7"/>
  <c r="G54" i="7"/>
  <c r="F54" i="7"/>
  <c r="G53" i="7"/>
  <c r="F53" i="7"/>
  <c r="G52" i="7"/>
  <c r="F52" i="7"/>
  <c r="G51" i="7"/>
  <c r="F51" i="7"/>
  <c r="G50" i="7"/>
  <c r="F50" i="7"/>
  <c r="G49" i="7"/>
  <c r="F49" i="7"/>
  <c r="G48" i="7"/>
  <c r="F48" i="7"/>
  <c r="G47" i="7"/>
  <c r="F47" i="7"/>
  <c r="G46" i="7"/>
  <c r="F46" i="7"/>
  <c r="G45" i="7"/>
  <c r="F45" i="7"/>
  <c r="G44" i="7"/>
  <c r="F44" i="7"/>
  <c r="G43" i="7"/>
  <c r="F43" i="7"/>
  <c r="G42" i="7"/>
  <c r="F42" i="7"/>
  <c r="G41" i="7"/>
  <c r="F41" i="7"/>
  <c r="G40" i="7"/>
  <c r="F40" i="7"/>
  <c r="G39" i="7"/>
  <c r="F39" i="7"/>
  <c r="G38" i="7"/>
  <c r="F38" i="7"/>
  <c r="G37" i="7"/>
  <c r="F37" i="7"/>
  <c r="G36" i="7"/>
  <c r="F36" i="7"/>
  <c r="G35" i="7"/>
  <c r="F35" i="7"/>
  <c r="G34" i="7"/>
  <c r="F34" i="7"/>
  <c r="G33" i="7"/>
  <c r="F33" i="7"/>
  <c r="G32" i="7"/>
  <c r="F32" i="7"/>
  <c r="G31" i="7"/>
  <c r="F31" i="7"/>
  <c r="G30" i="7"/>
  <c r="F30" i="7"/>
  <c r="G29" i="7"/>
  <c r="F29" i="7"/>
  <c r="G28" i="7"/>
  <c r="F28" i="7"/>
  <c r="G27" i="7"/>
  <c r="F27" i="7"/>
  <c r="G26" i="7"/>
  <c r="F26" i="7"/>
  <c r="G25" i="7"/>
  <c r="F25" i="7"/>
  <c r="G24" i="7"/>
  <c r="F24" i="7"/>
  <c r="G23" i="7"/>
  <c r="F23" i="7"/>
  <c r="G22" i="7"/>
  <c r="F22" i="7"/>
  <c r="G21" i="7"/>
  <c r="F21" i="7"/>
  <c r="G20" i="7"/>
  <c r="F20" i="7"/>
  <c r="G19" i="7"/>
  <c r="F19" i="7"/>
  <c r="G18" i="7"/>
  <c r="F18" i="7"/>
  <c r="G17" i="7"/>
  <c r="F17" i="7"/>
  <c r="G16" i="7"/>
  <c r="F16" i="7"/>
  <c r="G15" i="7"/>
  <c r="F15" i="7"/>
  <c r="G14" i="7"/>
  <c r="F14" i="7"/>
  <c r="G13" i="7"/>
  <c r="F13" i="7"/>
  <c r="G12" i="7"/>
  <c r="F12" i="7"/>
  <c r="G11" i="7"/>
  <c r="F11" i="7"/>
  <c r="G10" i="7"/>
  <c r="F10" i="7"/>
  <c r="G9" i="7"/>
  <c r="F9" i="7"/>
  <c r="G8" i="7"/>
  <c r="F8" i="7"/>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9" i="6"/>
  <c r="J10" i="6"/>
  <c r="I8" i="5" s="1"/>
  <c r="K8" i="5" s="1"/>
  <c r="L8" i="5" s="1"/>
  <c r="M8" i="5" s="1"/>
  <c r="J11" i="6"/>
  <c r="I9" i="5" s="1"/>
  <c r="K9" i="5" s="1"/>
  <c r="L9" i="5" s="1"/>
  <c r="M9" i="5" s="1"/>
  <c r="J12" i="6"/>
  <c r="J13" i="6"/>
  <c r="J14" i="6"/>
  <c r="J15" i="6"/>
  <c r="J16" i="6"/>
  <c r="J17" i="6"/>
  <c r="J18" i="6"/>
  <c r="J19" i="6"/>
  <c r="J20" i="6"/>
  <c r="H18" i="5" s="1"/>
  <c r="J18" i="5" s="1"/>
  <c r="J21" i="6"/>
  <c r="J22" i="6"/>
  <c r="J23" i="6"/>
  <c r="J24" i="6"/>
  <c r="J25" i="6"/>
  <c r="J26" i="6"/>
  <c r="J27" i="6"/>
  <c r="I25" i="5" s="1"/>
  <c r="K25" i="5" s="1"/>
  <c r="L25" i="5" s="1"/>
  <c r="M25" i="5" s="1"/>
  <c r="J28" i="6"/>
  <c r="J29" i="6"/>
  <c r="J30" i="6"/>
  <c r="J31" i="6"/>
  <c r="J32" i="6"/>
  <c r="J33" i="6"/>
  <c r="J34" i="6"/>
  <c r="J35" i="6"/>
  <c r="J36" i="6"/>
  <c r="H34" i="5" s="1"/>
  <c r="J34" i="5" s="1"/>
  <c r="J37" i="6"/>
  <c r="J38" i="6"/>
  <c r="J39" i="6"/>
  <c r="J40" i="6"/>
  <c r="J41" i="6"/>
  <c r="J42" i="6"/>
  <c r="I40" i="5" s="1"/>
  <c r="K40" i="5" s="1"/>
  <c r="L40" i="5" s="1"/>
  <c r="M40" i="5" s="1"/>
  <c r="J43" i="6"/>
  <c r="I41" i="5" s="1"/>
  <c r="K41" i="5" s="1"/>
  <c r="L41" i="5" s="1"/>
  <c r="M41" i="5" s="1"/>
  <c r="J44" i="6"/>
  <c r="J45" i="6"/>
  <c r="J46" i="6"/>
  <c r="J47" i="6"/>
  <c r="I45" i="5" s="1"/>
  <c r="K45" i="5" s="1"/>
  <c r="L45" i="5" s="1"/>
  <c r="M45" i="5" s="1"/>
  <c r="J48" i="6"/>
  <c r="J49" i="6"/>
  <c r="J50" i="6"/>
  <c r="I48" i="5" s="1"/>
  <c r="K48" i="5" s="1"/>
  <c r="L48" i="5" s="1"/>
  <c r="M48" i="5" s="1"/>
  <c r="J51" i="6"/>
  <c r="J52" i="6"/>
  <c r="H50" i="5" s="1"/>
  <c r="J50" i="5" s="1"/>
  <c r="J53" i="6"/>
  <c r="J54" i="6"/>
  <c r="J55" i="6"/>
  <c r="J56" i="6"/>
  <c r="J57" i="6"/>
  <c r="J58" i="6"/>
  <c r="J59" i="6"/>
  <c r="I57" i="5" s="1"/>
  <c r="K57" i="5" s="1"/>
  <c r="L57" i="5" s="1"/>
  <c r="M57" i="5" s="1"/>
  <c r="J60" i="6"/>
  <c r="J61" i="6"/>
  <c r="J62" i="6"/>
  <c r="J63" i="6"/>
  <c r="J64" i="6"/>
  <c r="J65" i="6"/>
  <c r="J66" i="6"/>
  <c r="J67" i="6"/>
  <c r="J68" i="6"/>
  <c r="H66" i="5" s="1"/>
  <c r="J66" i="5" s="1"/>
  <c r="J69" i="6"/>
  <c r="J70" i="6"/>
  <c r="J71" i="6"/>
  <c r="H69" i="5" s="1"/>
  <c r="J69" i="5" s="1"/>
  <c r="J72" i="6"/>
  <c r="J73" i="6"/>
  <c r="J74" i="6"/>
  <c r="I72" i="5" s="1"/>
  <c r="K72" i="5" s="1"/>
  <c r="L72" i="5" s="1"/>
  <c r="M72" i="5" s="1"/>
  <c r="J75" i="6"/>
  <c r="J76" i="6"/>
  <c r="J9" i="6"/>
  <c r="F7" i="5"/>
  <c r="G7" i="5"/>
  <c r="F8" i="5"/>
  <c r="G8" i="5"/>
  <c r="F9" i="5"/>
  <c r="G9" i="5"/>
  <c r="F10" i="5"/>
  <c r="G10" i="5"/>
  <c r="F11" i="5"/>
  <c r="G11" i="5"/>
  <c r="F12" i="5"/>
  <c r="G12" i="5"/>
  <c r="F13" i="5"/>
  <c r="G13" i="5"/>
  <c r="F14" i="5"/>
  <c r="G14" i="5"/>
  <c r="F15" i="5"/>
  <c r="G15" i="5"/>
  <c r="F16" i="5"/>
  <c r="G16" i="5"/>
  <c r="F17" i="5"/>
  <c r="G17" i="5"/>
  <c r="F18" i="5"/>
  <c r="G18" i="5"/>
  <c r="F19" i="5"/>
  <c r="G19" i="5"/>
  <c r="F20" i="5"/>
  <c r="G20" i="5"/>
  <c r="F21" i="5"/>
  <c r="G21" i="5"/>
  <c r="F22" i="5"/>
  <c r="G22" i="5"/>
  <c r="F23" i="5"/>
  <c r="G23" i="5"/>
  <c r="F24" i="5"/>
  <c r="G24" i="5"/>
  <c r="F25" i="5"/>
  <c r="G25" i="5"/>
  <c r="F26" i="5"/>
  <c r="G26" i="5"/>
  <c r="F27" i="5"/>
  <c r="G27" i="5"/>
  <c r="F28" i="5"/>
  <c r="G28" i="5"/>
  <c r="F29" i="5"/>
  <c r="G29" i="5"/>
  <c r="F30" i="5"/>
  <c r="G30" i="5"/>
  <c r="F31" i="5"/>
  <c r="G31" i="5"/>
  <c r="F32" i="5"/>
  <c r="G32" i="5"/>
  <c r="F33" i="5"/>
  <c r="G33" i="5"/>
  <c r="F34" i="5"/>
  <c r="G34" i="5"/>
  <c r="F35" i="5"/>
  <c r="G35" i="5"/>
  <c r="F36" i="5"/>
  <c r="G36" i="5"/>
  <c r="F37" i="5"/>
  <c r="G37" i="5"/>
  <c r="F38" i="5"/>
  <c r="G38" i="5"/>
  <c r="F39" i="5"/>
  <c r="G39" i="5"/>
  <c r="F40" i="5"/>
  <c r="G40" i="5"/>
  <c r="F41" i="5"/>
  <c r="G41" i="5"/>
  <c r="F42" i="5"/>
  <c r="G42" i="5"/>
  <c r="F43" i="5"/>
  <c r="G43" i="5"/>
  <c r="F44" i="5"/>
  <c r="G44" i="5"/>
  <c r="F45" i="5"/>
  <c r="G45" i="5"/>
  <c r="F46" i="5"/>
  <c r="G46" i="5"/>
  <c r="F47" i="5"/>
  <c r="G47" i="5"/>
  <c r="F48" i="5"/>
  <c r="G48" i="5"/>
  <c r="F49" i="5"/>
  <c r="G49" i="5"/>
  <c r="F50" i="5"/>
  <c r="G50" i="5"/>
  <c r="F51" i="5"/>
  <c r="G51" i="5"/>
  <c r="F52" i="5"/>
  <c r="G52" i="5"/>
  <c r="F53" i="5"/>
  <c r="G53" i="5"/>
  <c r="F54" i="5"/>
  <c r="G54" i="5"/>
  <c r="F55" i="5"/>
  <c r="G55" i="5"/>
  <c r="F56" i="5"/>
  <c r="G56" i="5"/>
  <c r="F57" i="5"/>
  <c r="G57" i="5"/>
  <c r="F58" i="5"/>
  <c r="G58" i="5"/>
  <c r="F59" i="5"/>
  <c r="G59" i="5"/>
  <c r="F60" i="5"/>
  <c r="G60" i="5"/>
  <c r="F61" i="5"/>
  <c r="G61" i="5"/>
  <c r="F62" i="5"/>
  <c r="G62" i="5"/>
  <c r="F63" i="5"/>
  <c r="G63" i="5"/>
  <c r="F64" i="5"/>
  <c r="G64" i="5"/>
  <c r="F65" i="5"/>
  <c r="G65" i="5"/>
  <c r="F66" i="5"/>
  <c r="G66" i="5"/>
  <c r="F67" i="5"/>
  <c r="G67" i="5"/>
  <c r="F68" i="5"/>
  <c r="G68" i="5"/>
  <c r="F69" i="5"/>
  <c r="G69" i="5"/>
  <c r="F70" i="5"/>
  <c r="G70" i="5"/>
  <c r="F71" i="5"/>
  <c r="G71" i="5"/>
  <c r="F72" i="5"/>
  <c r="G72" i="5"/>
  <c r="F73" i="5"/>
  <c r="G73" i="5"/>
  <c r="F74" i="5"/>
  <c r="G74" i="5"/>
  <c r="F75" i="5"/>
  <c r="G75" i="5"/>
  <c r="AK40" i="3"/>
  <c r="AJ40" i="3"/>
  <c r="AM3" i="3" s="1"/>
  <c r="AK39" i="3"/>
  <c r="AJ39" i="3"/>
  <c r="AK38" i="3"/>
  <c r="AJ38" i="3"/>
  <c r="AK37" i="3"/>
  <c r="AJ37" i="3"/>
  <c r="AK36" i="3"/>
  <c r="AJ36" i="3"/>
  <c r="AK35" i="3"/>
  <c r="AJ35" i="3"/>
  <c r="AK34" i="3"/>
  <c r="AJ34" i="3"/>
  <c r="AK33" i="3"/>
  <c r="AJ33" i="3"/>
  <c r="AK32" i="3"/>
  <c r="AJ32" i="3"/>
  <c r="AK31" i="3"/>
  <c r="AJ31" i="3"/>
  <c r="AK30" i="3"/>
  <c r="AJ30" i="3"/>
  <c r="AK29" i="3"/>
  <c r="AL29" i="3" s="1"/>
  <c r="AJ29" i="3"/>
  <c r="AK28" i="3"/>
  <c r="AJ28" i="3"/>
  <c r="AK27" i="3"/>
  <c r="AJ27" i="3"/>
  <c r="AK26" i="3"/>
  <c r="AJ26" i="3"/>
  <c r="AK25" i="3"/>
  <c r="AJ25" i="3"/>
  <c r="AK24" i="3"/>
  <c r="AJ24" i="3"/>
  <c r="AK23" i="3"/>
  <c r="AJ23" i="3"/>
  <c r="AK22" i="3"/>
  <c r="AJ22" i="3"/>
  <c r="AK21" i="3"/>
  <c r="AJ21" i="3"/>
  <c r="AK20" i="3"/>
  <c r="AJ20" i="3"/>
  <c r="AK19" i="3"/>
  <c r="AJ19" i="3"/>
  <c r="AK18" i="3"/>
  <c r="AJ18" i="3"/>
  <c r="AK17" i="3"/>
  <c r="AJ17" i="3"/>
  <c r="AK16" i="3"/>
  <c r="AJ16" i="3"/>
  <c r="AK15" i="3"/>
  <c r="AJ15" i="3"/>
  <c r="AK14" i="3"/>
  <c r="AJ14" i="3"/>
  <c r="AK13" i="3"/>
  <c r="AJ13" i="3"/>
  <c r="AK12" i="3"/>
  <c r="AJ12" i="3"/>
  <c r="AK11" i="3"/>
  <c r="AJ11" i="3"/>
  <c r="AK10" i="3"/>
  <c r="AJ10" i="3"/>
  <c r="AK9" i="3"/>
  <c r="AJ9" i="3"/>
  <c r="AK8" i="3"/>
  <c r="AJ8" i="3"/>
  <c r="AK7" i="3"/>
  <c r="AJ7" i="3"/>
  <c r="AK6" i="3"/>
  <c r="AJ6" i="3"/>
  <c r="AA65" i="3"/>
  <c r="Z65" i="3"/>
  <c r="AA64" i="3"/>
  <c r="Z64" i="3"/>
  <c r="AA63" i="3"/>
  <c r="Z63" i="3"/>
  <c r="AA62" i="3"/>
  <c r="Z62" i="3"/>
  <c r="AA61" i="3"/>
  <c r="Z61" i="3"/>
  <c r="AA60" i="3"/>
  <c r="Z60" i="3"/>
  <c r="AA59" i="3"/>
  <c r="Z59" i="3"/>
  <c r="AA58" i="3"/>
  <c r="Z58" i="3"/>
  <c r="AA57" i="3"/>
  <c r="Z57" i="3"/>
  <c r="AA56" i="3"/>
  <c r="Z56" i="3"/>
  <c r="AA55" i="3"/>
  <c r="Z55" i="3"/>
  <c r="AA54" i="3"/>
  <c r="Z54" i="3"/>
  <c r="AA53" i="3"/>
  <c r="Z53" i="3"/>
  <c r="AA52" i="3"/>
  <c r="Z52" i="3"/>
  <c r="AA51" i="3"/>
  <c r="Z51" i="3"/>
  <c r="AA50" i="3"/>
  <c r="Z50" i="3"/>
  <c r="AA49" i="3"/>
  <c r="Z49" i="3"/>
  <c r="AA48" i="3"/>
  <c r="Z48" i="3"/>
  <c r="AA47" i="3"/>
  <c r="Z47" i="3"/>
  <c r="AA46" i="3"/>
  <c r="Z46" i="3"/>
  <c r="AA45" i="3"/>
  <c r="Z45" i="3"/>
  <c r="AA44" i="3"/>
  <c r="Z44" i="3"/>
  <c r="AA43" i="3"/>
  <c r="Z43" i="3"/>
  <c r="AA42" i="3"/>
  <c r="Z42" i="3"/>
  <c r="AA41" i="3"/>
  <c r="Z41" i="3"/>
  <c r="AA40" i="3"/>
  <c r="AB40" i="3" s="1"/>
  <c r="Z40" i="3"/>
  <c r="AA39" i="3"/>
  <c r="Z39" i="3"/>
  <c r="AA38" i="3"/>
  <c r="Z38" i="3"/>
  <c r="AA37" i="3"/>
  <c r="Z37" i="3"/>
  <c r="AA36" i="3"/>
  <c r="Z36" i="3"/>
  <c r="AA35" i="3"/>
  <c r="AB35" i="3" s="1"/>
  <c r="Z35" i="3"/>
  <c r="AA34" i="3"/>
  <c r="Z34" i="3"/>
  <c r="AA33" i="3"/>
  <c r="Z33" i="3"/>
  <c r="AA32" i="3"/>
  <c r="Z32" i="3"/>
  <c r="AA31" i="3"/>
  <c r="Z31" i="3"/>
  <c r="AA30" i="3"/>
  <c r="Z30" i="3"/>
  <c r="AA29" i="3"/>
  <c r="Z29" i="3"/>
  <c r="AA28" i="3"/>
  <c r="Z28" i="3"/>
  <c r="AA27" i="3"/>
  <c r="Z27" i="3"/>
  <c r="AA26" i="3"/>
  <c r="Z26" i="3"/>
  <c r="AA25" i="3"/>
  <c r="Z25" i="3"/>
  <c r="AB25" i="3" s="1"/>
  <c r="AA24" i="3"/>
  <c r="Z24" i="3"/>
  <c r="AA23" i="3"/>
  <c r="Z23" i="3"/>
  <c r="AA22" i="3"/>
  <c r="Z22" i="3"/>
  <c r="AA21" i="3"/>
  <c r="Z21" i="3"/>
  <c r="AA20" i="3"/>
  <c r="Z20" i="3"/>
  <c r="AA19" i="3"/>
  <c r="Z19" i="3"/>
  <c r="AA18" i="3"/>
  <c r="Z18" i="3"/>
  <c r="AA17" i="3"/>
  <c r="Z17" i="3"/>
  <c r="AA16" i="3"/>
  <c r="Z16" i="3"/>
  <c r="AA15" i="3"/>
  <c r="Z15" i="3"/>
  <c r="AA14" i="3"/>
  <c r="Z14" i="3"/>
  <c r="AA13" i="3"/>
  <c r="Z13" i="3"/>
  <c r="AA12" i="3"/>
  <c r="Z12" i="3"/>
  <c r="AA11" i="3"/>
  <c r="Z11" i="3"/>
  <c r="AA10" i="3"/>
  <c r="Z10" i="3"/>
  <c r="AA9" i="3"/>
  <c r="Z9" i="3"/>
  <c r="AA8" i="3"/>
  <c r="Z8" i="3"/>
  <c r="AA7" i="3"/>
  <c r="Z7" i="3"/>
  <c r="AA6" i="3"/>
  <c r="Z6" i="3"/>
  <c r="Q68" i="3"/>
  <c r="P68" i="3"/>
  <c r="S3" i="3" s="1"/>
  <c r="Q67" i="3"/>
  <c r="P67" i="3"/>
  <c r="Q66" i="3"/>
  <c r="P66" i="3"/>
  <c r="Q65" i="3"/>
  <c r="P65" i="3"/>
  <c r="Q64" i="3"/>
  <c r="R64" i="3" s="1"/>
  <c r="P64" i="3"/>
  <c r="Q63" i="3"/>
  <c r="P63" i="3"/>
  <c r="Q62" i="3"/>
  <c r="P62" i="3"/>
  <c r="Q61" i="3"/>
  <c r="P61" i="3"/>
  <c r="Q60" i="3"/>
  <c r="P60" i="3"/>
  <c r="Q59" i="3"/>
  <c r="P59" i="3"/>
  <c r="Q58" i="3"/>
  <c r="R58" i="3" s="1"/>
  <c r="P58" i="3"/>
  <c r="Q57" i="3"/>
  <c r="P57" i="3"/>
  <c r="Q56" i="3"/>
  <c r="P56" i="3"/>
  <c r="Q55" i="3"/>
  <c r="P55" i="3"/>
  <c r="Q54" i="3"/>
  <c r="P54" i="3"/>
  <c r="Q53" i="3"/>
  <c r="R53" i="3" s="1"/>
  <c r="P53" i="3"/>
  <c r="Q52" i="3"/>
  <c r="P52" i="3"/>
  <c r="Q51" i="3"/>
  <c r="P51" i="3"/>
  <c r="Q50" i="3"/>
  <c r="P50" i="3"/>
  <c r="Q49" i="3"/>
  <c r="P49" i="3"/>
  <c r="Q48" i="3"/>
  <c r="R48" i="3" s="1"/>
  <c r="P48" i="3"/>
  <c r="Q47" i="3"/>
  <c r="P47" i="3"/>
  <c r="Q46" i="3"/>
  <c r="P46" i="3"/>
  <c r="Q45" i="3"/>
  <c r="P45" i="3"/>
  <c r="Q44" i="3"/>
  <c r="P44" i="3"/>
  <c r="Q43" i="3"/>
  <c r="R43" i="3" s="1"/>
  <c r="P43" i="3"/>
  <c r="Q42" i="3"/>
  <c r="P42" i="3"/>
  <c r="Q41" i="3"/>
  <c r="P41" i="3"/>
  <c r="Q40" i="3"/>
  <c r="R40" i="3" s="1"/>
  <c r="P40" i="3"/>
  <c r="Q39" i="3"/>
  <c r="P39" i="3"/>
  <c r="Q38" i="3"/>
  <c r="P38" i="3"/>
  <c r="Q37" i="3"/>
  <c r="R37" i="3" s="1"/>
  <c r="P37" i="3"/>
  <c r="Q36" i="3"/>
  <c r="P36" i="3"/>
  <c r="Q35" i="3"/>
  <c r="P35" i="3"/>
  <c r="Q34" i="3"/>
  <c r="P34" i="3"/>
  <c r="Q33" i="3"/>
  <c r="P33" i="3"/>
  <c r="Q32" i="3"/>
  <c r="P32" i="3"/>
  <c r="Q31" i="3"/>
  <c r="P31" i="3"/>
  <c r="Q30" i="3"/>
  <c r="P30" i="3"/>
  <c r="Q29" i="3"/>
  <c r="P29" i="3"/>
  <c r="Q28" i="3"/>
  <c r="P28" i="3"/>
  <c r="Q27" i="3"/>
  <c r="P27" i="3"/>
  <c r="Q26" i="3"/>
  <c r="P26" i="3"/>
  <c r="Q25" i="3"/>
  <c r="P25" i="3"/>
  <c r="Q24" i="3"/>
  <c r="P24" i="3"/>
  <c r="Q23" i="3"/>
  <c r="P23" i="3"/>
  <c r="Q22" i="3"/>
  <c r="P22" i="3"/>
  <c r="Q21" i="3"/>
  <c r="P21" i="3"/>
  <c r="Q20" i="3"/>
  <c r="P20" i="3"/>
  <c r="Q19" i="3"/>
  <c r="P19" i="3"/>
  <c r="Q18" i="3"/>
  <c r="P18" i="3"/>
  <c r="Q17" i="3"/>
  <c r="R17" i="3" s="1"/>
  <c r="P17" i="3"/>
  <c r="Q16" i="3"/>
  <c r="R16" i="3" s="1"/>
  <c r="P16" i="3"/>
  <c r="Q15" i="3"/>
  <c r="P15" i="3"/>
  <c r="Q14" i="3"/>
  <c r="P14" i="3"/>
  <c r="Q13" i="3"/>
  <c r="P13" i="3"/>
  <c r="Q12" i="3"/>
  <c r="P12" i="3"/>
  <c r="Q11" i="3"/>
  <c r="P11" i="3"/>
  <c r="Q10" i="3"/>
  <c r="P10" i="3"/>
  <c r="Q9" i="3"/>
  <c r="P9" i="3"/>
  <c r="Q8" i="3"/>
  <c r="P8" i="3"/>
  <c r="Q7" i="3"/>
  <c r="P7" i="3"/>
  <c r="Q6" i="3"/>
  <c r="R6" i="3" s="1"/>
  <c r="P6" i="3"/>
  <c r="G7" i="3"/>
  <c r="G8" i="3"/>
  <c r="G9" i="3"/>
  <c r="G10" i="3"/>
  <c r="G11" i="3"/>
  <c r="G12" i="3"/>
  <c r="G13" i="3"/>
  <c r="G14" i="3"/>
  <c r="G15" i="3"/>
  <c r="G16" i="3"/>
  <c r="H16" i="3" s="1"/>
  <c r="G17" i="3"/>
  <c r="H17" i="3" s="1"/>
  <c r="G18" i="3"/>
  <c r="H18" i="3" s="1"/>
  <c r="G19" i="3"/>
  <c r="G20" i="3"/>
  <c r="G21" i="3"/>
  <c r="G22" i="3"/>
  <c r="G23" i="3"/>
  <c r="G24" i="3"/>
  <c r="G25" i="3"/>
  <c r="G26" i="3"/>
  <c r="G27" i="3"/>
  <c r="G28" i="3"/>
  <c r="G29" i="3"/>
  <c r="H29" i="3" s="1"/>
  <c r="G30" i="3"/>
  <c r="G31" i="3"/>
  <c r="H31" i="3" s="1"/>
  <c r="G32" i="3"/>
  <c r="G33" i="3"/>
  <c r="G34" i="3"/>
  <c r="G35" i="3"/>
  <c r="H35" i="3" s="1"/>
  <c r="G36" i="3"/>
  <c r="G37" i="3"/>
  <c r="G38" i="3"/>
  <c r="G39" i="3"/>
  <c r="G40" i="3"/>
  <c r="H40" i="3" s="1"/>
  <c r="G41" i="3"/>
  <c r="G42" i="3"/>
  <c r="H42" i="3" s="1"/>
  <c r="G43" i="3"/>
  <c r="H43" i="3" s="1"/>
  <c r="G44" i="3"/>
  <c r="G45" i="3"/>
  <c r="H45" i="3" s="1"/>
  <c r="G46" i="3"/>
  <c r="G47" i="3"/>
  <c r="H47" i="3" s="1"/>
  <c r="G48" i="3"/>
  <c r="H48" i="3" s="1"/>
  <c r="G49" i="3"/>
  <c r="G50" i="3"/>
  <c r="G51" i="3"/>
  <c r="G52" i="3"/>
  <c r="G53" i="3"/>
  <c r="G54" i="3"/>
  <c r="G55" i="3"/>
  <c r="G56" i="3"/>
  <c r="G57" i="3"/>
  <c r="G58" i="3"/>
  <c r="H58" i="3" s="1"/>
  <c r="G59" i="3"/>
  <c r="G60" i="3"/>
  <c r="G61" i="3"/>
  <c r="G62" i="3"/>
  <c r="G63" i="3"/>
  <c r="G64" i="3"/>
  <c r="H64" i="3" s="1"/>
  <c r="G65" i="3"/>
  <c r="G66" i="3"/>
  <c r="G67" i="3"/>
  <c r="G68" i="3"/>
  <c r="G69" i="3"/>
  <c r="G70" i="3"/>
  <c r="H70" i="3" s="1"/>
  <c r="G71" i="3"/>
  <c r="G72" i="3"/>
  <c r="G73" i="3"/>
  <c r="G74" i="3"/>
  <c r="G6" i="3"/>
  <c r="H6" i="3" s="1"/>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6" i="3"/>
  <c r="DS1" i="2"/>
  <c r="H68" i="5" l="1"/>
  <c r="J68" i="5" s="1"/>
  <c r="H52" i="5"/>
  <c r="J52" i="5" s="1"/>
  <c r="I28" i="5"/>
  <c r="K28" i="5" s="1"/>
  <c r="L28" i="5" s="1"/>
  <c r="M28" i="5" s="1"/>
  <c r="H20" i="5"/>
  <c r="J20" i="5" s="1"/>
  <c r="N20" i="5" s="1"/>
  <c r="I12" i="5"/>
  <c r="K12" i="5" s="1"/>
  <c r="L12" i="5" s="1"/>
  <c r="M12" i="5" s="1"/>
  <c r="H64" i="5"/>
  <c r="J64" i="5" s="1"/>
  <c r="H48" i="5"/>
  <c r="J48" i="5" s="1"/>
  <c r="N48" i="5" s="1"/>
  <c r="H32" i="5"/>
  <c r="J32" i="5" s="1"/>
  <c r="H16" i="5"/>
  <c r="J16" i="5" s="1"/>
  <c r="I52" i="5"/>
  <c r="K52" i="5" s="1"/>
  <c r="L52" i="5" s="1"/>
  <c r="M52" i="5" s="1"/>
  <c r="I27" i="8"/>
  <c r="K27" i="8" s="1"/>
  <c r="L27" i="8" s="1"/>
  <c r="M27" i="8" s="1"/>
  <c r="I35" i="8"/>
  <c r="K35" i="8" s="1"/>
  <c r="L35" i="8" s="1"/>
  <c r="M35" i="8" s="1"/>
  <c r="I43" i="8"/>
  <c r="K43" i="8" s="1"/>
  <c r="L43" i="8" s="1"/>
  <c r="M43" i="8" s="1"/>
  <c r="I51" i="8"/>
  <c r="K51" i="8" s="1"/>
  <c r="L51" i="8" s="1"/>
  <c r="M51" i="8" s="1"/>
  <c r="I59" i="8"/>
  <c r="K59" i="8" s="1"/>
  <c r="L59" i="8" s="1"/>
  <c r="M59" i="8" s="1"/>
  <c r="I67" i="8"/>
  <c r="K67" i="8" s="1"/>
  <c r="L67" i="8" s="1"/>
  <c r="M67" i="8" s="1"/>
  <c r="I75" i="8"/>
  <c r="K75" i="8" s="1"/>
  <c r="L75" i="8" s="1"/>
  <c r="M75" i="8" s="1"/>
  <c r="I16" i="8"/>
  <c r="K16" i="8" s="1"/>
  <c r="L16" i="8" s="1"/>
  <c r="M16" i="8" s="1"/>
  <c r="H23" i="8"/>
  <c r="J23" i="8" s="1"/>
  <c r="N23" i="8" s="1"/>
  <c r="H31" i="8"/>
  <c r="J31" i="8" s="1"/>
  <c r="H39" i="8"/>
  <c r="J39" i="8" s="1"/>
  <c r="H47" i="8"/>
  <c r="J47" i="8" s="1"/>
  <c r="H55" i="8"/>
  <c r="J55" i="8" s="1"/>
  <c r="H63" i="8"/>
  <c r="J63" i="8" s="1"/>
  <c r="H71" i="8"/>
  <c r="J71" i="8" s="1"/>
  <c r="H12" i="8"/>
  <c r="J12" i="8" s="1"/>
  <c r="H8" i="8"/>
  <c r="J8" i="8" s="1"/>
  <c r="N8" i="8" s="1"/>
  <c r="O8" i="8" s="1"/>
  <c r="I20" i="8"/>
  <c r="K20" i="8" s="1"/>
  <c r="L20" i="8" s="1"/>
  <c r="M20" i="8" s="1"/>
  <c r="I28" i="8"/>
  <c r="K28" i="8" s="1"/>
  <c r="L28" i="8" s="1"/>
  <c r="M28" i="8" s="1"/>
  <c r="I36" i="8"/>
  <c r="K36" i="8" s="1"/>
  <c r="L36" i="8" s="1"/>
  <c r="M36" i="8" s="1"/>
  <c r="I44" i="8"/>
  <c r="K44" i="8" s="1"/>
  <c r="L44" i="8" s="1"/>
  <c r="M44" i="8" s="1"/>
  <c r="I52" i="8"/>
  <c r="K52" i="8" s="1"/>
  <c r="L52" i="8" s="1"/>
  <c r="M52" i="8" s="1"/>
  <c r="I60" i="8"/>
  <c r="K60" i="8" s="1"/>
  <c r="L60" i="8" s="1"/>
  <c r="M60" i="8" s="1"/>
  <c r="I68" i="8"/>
  <c r="K68" i="8" s="1"/>
  <c r="L68" i="8" s="1"/>
  <c r="M68" i="8" s="1"/>
  <c r="I9" i="8"/>
  <c r="K9" i="8" s="1"/>
  <c r="L9" i="8" s="1"/>
  <c r="M9" i="8" s="1"/>
  <c r="I17" i="8"/>
  <c r="K17" i="8" s="1"/>
  <c r="L17" i="8" s="1"/>
  <c r="M17" i="8" s="1"/>
  <c r="H24" i="8"/>
  <c r="J24" i="8" s="1"/>
  <c r="H32" i="8"/>
  <c r="J32" i="8" s="1"/>
  <c r="H40" i="8"/>
  <c r="J40" i="8" s="1"/>
  <c r="H48" i="8"/>
  <c r="J48" i="8" s="1"/>
  <c r="H56" i="8"/>
  <c r="J56" i="8" s="1"/>
  <c r="H64" i="8"/>
  <c r="J64" i="8" s="1"/>
  <c r="H72" i="8"/>
  <c r="J72" i="8" s="1"/>
  <c r="N72" i="8" s="1"/>
  <c r="H13" i="8"/>
  <c r="J13" i="8" s="1"/>
  <c r="I21" i="8"/>
  <c r="K21" i="8" s="1"/>
  <c r="L21" i="8" s="1"/>
  <c r="M21" i="8" s="1"/>
  <c r="I29" i="8"/>
  <c r="K29" i="8" s="1"/>
  <c r="L29" i="8" s="1"/>
  <c r="M29" i="8" s="1"/>
  <c r="I37" i="8"/>
  <c r="K37" i="8" s="1"/>
  <c r="L37" i="8" s="1"/>
  <c r="M37" i="8" s="1"/>
  <c r="I45" i="8"/>
  <c r="K45" i="8" s="1"/>
  <c r="L45" i="8" s="1"/>
  <c r="M45" i="8" s="1"/>
  <c r="I53" i="8"/>
  <c r="K53" i="8" s="1"/>
  <c r="L53" i="8" s="1"/>
  <c r="M53" i="8" s="1"/>
  <c r="I61" i="8"/>
  <c r="K61" i="8" s="1"/>
  <c r="L61" i="8" s="1"/>
  <c r="M61" i="8" s="1"/>
  <c r="I69" i="8"/>
  <c r="K69" i="8" s="1"/>
  <c r="L69" i="8" s="1"/>
  <c r="M69" i="8" s="1"/>
  <c r="I10" i="8"/>
  <c r="K10" i="8" s="1"/>
  <c r="L10" i="8" s="1"/>
  <c r="M10" i="8" s="1"/>
  <c r="I18" i="8"/>
  <c r="K18" i="8" s="1"/>
  <c r="L18" i="8" s="1"/>
  <c r="M18" i="8" s="1"/>
  <c r="H25" i="8"/>
  <c r="J25" i="8" s="1"/>
  <c r="H33" i="8"/>
  <c r="J33" i="8" s="1"/>
  <c r="H41" i="8"/>
  <c r="J41" i="8" s="1"/>
  <c r="H49" i="8"/>
  <c r="J49" i="8" s="1"/>
  <c r="H57" i="8"/>
  <c r="J57" i="8" s="1"/>
  <c r="H65" i="8"/>
  <c r="J65" i="8" s="1"/>
  <c r="N65" i="8" s="1"/>
  <c r="H73" i="8"/>
  <c r="J73" i="8" s="1"/>
  <c r="H14" i="8"/>
  <c r="J14" i="8" s="1"/>
  <c r="I22" i="8"/>
  <c r="K22" i="8" s="1"/>
  <c r="L22" i="8" s="1"/>
  <c r="M22" i="8" s="1"/>
  <c r="I30" i="8"/>
  <c r="K30" i="8" s="1"/>
  <c r="L30" i="8" s="1"/>
  <c r="M30" i="8" s="1"/>
  <c r="I38" i="8"/>
  <c r="K38" i="8" s="1"/>
  <c r="L38" i="8" s="1"/>
  <c r="M38" i="8" s="1"/>
  <c r="I46" i="8"/>
  <c r="K46" i="8" s="1"/>
  <c r="L46" i="8" s="1"/>
  <c r="M46" i="8" s="1"/>
  <c r="I54" i="8"/>
  <c r="K54" i="8" s="1"/>
  <c r="L54" i="8" s="1"/>
  <c r="M54" i="8" s="1"/>
  <c r="I62" i="8"/>
  <c r="K62" i="8" s="1"/>
  <c r="L62" i="8" s="1"/>
  <c r="M62" i="8" s="1"/>
  <c r="I70" i="8"/>
  <c r="K70" i="8" s="1"/>
  <c r="L70" i="8" s="1"/>
  <c r="M70" i="8" s="1"/>
  <c r="I11" i="8"/>
  <c r="K11" i="8" s="1"/>
  <c r="L11" i="8" s="1"/>
  <c r="M11" i="8" s="1"/>
  <c r="I19" i="8"/>
  <c r="K19" i="8" s="1"/>
  <c r="H26" i="8"/>
  <c r="J26" i="8" s="1"/>
  <c r="H34" i="8"/>
  <c r="J34" i="8" s="1"/>
  <c r="H42" i="8"/>
  <c r="J42" i="8" s="1"/>
  <c r="H50" i="8"/>
  <c r="J50" i="8" s="1"/>
  <c r="H58" i="8"/>
  <c r="J58" i="8" s="1"/>
  <c r="N58" i="8" s="1"/>
  <c r="H66" i="8"/>
  <c r="J66" i="8" s="1"/>
  <c r="H74" i="8"/>
  <c r="J74" i="8" s="1"/>
  <c r="H15" i="8"/>
  <c r="J15" i="8" s="1"/>
  <c r="I23" i="8"/>
  <c r="K23" i="8" s="1"/>
  <c r="L23" i="8" s="1"/>
  <c r="M23" i="8" s="1"/>
  <c r="I31" i="8"/>
  <c r="K31" i="8" s="1"/>
  <c r="L31" i="8" s="1"/>
  <c r="M31" i="8" s="1"/>
  <c r="I39" i="8"/>
  <c r="K39" i="8" s="1"/>
  <c r="N39" i="8" s="1"/>
  <c r="I47" i="8"/>
  <c r="K47" i="8" s="1"/>
  <c r="N47" i="8" s="1"/>
  <c r="I55" i="8"/>
  <c r="K55" i="8" s="1"/>
  <c r="L55" i="8" s="1"/>
  <c r="M55" i="8" s="1"/>
  <c r="I63" i="8"/>
  <c r="K63" i="8" s="1"/>
  <c r="L63" i="8" s="1"/>
  <c r="M63" i="8" s="1"/>
  <c r="I71" i="8"/>
  <c r="K71" i="8" s="1"/>
  <c r="L71" i="8" s="1"/>
  <c r="M71" i="8" s="1"/>
  <c r="I12" i="8"/>
  <c r="K12" i="8" s="1"/>
  <c r="L12" i="8" s="1"/>
  <c r="M12" i="8" s="1"/>
  <c r="I8" i="8"/>
  <c r="K8" i="8" s="1"/>
  <c r="H27" i="8"/>
  <c r="J27" i="8" s="1"/>
  <c r="H35" i="8"/>
  <c r="J35" i="8" s="1"/>
  <c r="H43" i="8"/>
  <c r="J43" i="8" s="1"/>
  <c r="H51" i="8"/>
  <c r="J51" i="8" s="1"/>
  <c r="N51" i="8" s="1"/>
  <c r="H59" i="8"/>
  <c r="J59" i="8" s="1"/>
  <c r="H67" i="8"/>
  <c r="J67" i="8" s="1"/>
  <c r="H75" i="8"/>
  <c r="J75" i="8" s="1"/>
  <c r="H16" i="8"/>
  <c r="J16" i="8" s="1"/>
  <c r="I24" i="8"/>
  <c r="K24" i="8" s="1"/>
  <c r="L24" i="8" s="1"/>
  <c r="M24" i="8" s="1"/>
  <c r="I32" i="8"/>
  <c r="K32" i="8" s="1"/>
  <c r="L32" i="8" s="1"/>
  <c r="M32" i="8" s="1"/>
  <c r="I40" i="8"/>
  <c r="K40" i="8" s="1"/>
  <c r="L40" i="8" s="1"/>
  <c r="M40" i="8" s="1"/>
  <c r="I48" i="8"/>
  <c r="K48" i="8" s="1"/>
  <c r="L48" i="8" s="1"/>
  <c r="M48" i="8" s="1"/>
  <c r="I56" i="8"/>
  <c r="K56" i="8" s="1"/>
  <c r="L56" i="8" s="1"/>
  <c r="M56" i="8" s="1"/>
  <c r="I64" i="8"/>
  <c r="K64" i="8" s="1"/>
  <c r="L64" i="8" s="1"/>
  <c r="M64" i="8" s="1"/>
  <c r="I72" i="8"/>
  <c r="K72" i="8" s="1"/>
  <c r="L72" i="8" s="1"/>
  <c r="M72" i="8" s="1"/>
  <c r="I13" i="8"/>
  <c r="K13" i="8" s="1"/>
  <c r="L13" i="8" s="1"/>
  <c r="M13" i="8" s="1"/>
  <c r="H20" i="8"/>
  <c r="J20" i="8" s="1"/>
  <c r="N20" i="8" s="1"/>
  <c r="H28" i="8"/>
  <c r="J28" i="8" s="1"/>
  <c r="N28" i="8" s="1"/>
  <c r="H36" i="8"/>
  <c r="J36" i="8" s="1"/>
  <c r="N36" i="8" s="1"/>
  <c r="H44" i="8"/>
  <c r="J44" i="8" s="1"/>
  <c r="N44" i="8" s="1"/>
  <c r="H52" i="8"/>
  <c r="J52" i="8" s="1"/>
  <c r="N52" i="8" s="1"/>
  <c r="H60" i="8"/>
  <c r="J60" i="8" s="1"/>
  <c r="N60" i="8" s="1"/>
  <c r="H68" i="8"/>
  <c r="J68" i="8" s="1"/>
  <c r="N68" i="8" s="1"/>
  <c r="H9" i="8"/>
  <c r="J9" i="8" s="1"/>
  <c r="H17" i="8"/>
  <c r="J17" i="8" s="1"/>
  <c r="N17" i="8" s="1"/>
  <c r="I25" i="8"/>
  <c r="K25" i="8" s="1"/>
  <c r="L25" i="8" s="1"/>
  <c r="M25" i="8" s="1"/>
  <c r="I33" i="8"/>
  <c r="K33" i="8" s="1"/>
  <c r="L33" i="8" s="1"/>
  <c r="M33" i="8" s="1"/>
  <c r="I41" i="8"/>
  <c r="K41" i="8" s="1"/>
  <c r="L41" i="8" s="1"/>
  <c r="M41" i="8" s="1"/>
  <c r="I49" i="8"/>
  <c r="K49" i="8" s="1"/>
  <c r="L49" i="8" s="1"/>
  <c r="M49" i="8" s="1"/>
  <c r="I57" i="8"/>
  <c r="K57" i="8" s="1"/>
  <c r="L57" i="8" s="1"/>
  <c r="M57" i="8" s="1"/>
  <c r="I65" i="8"/>
  <c r="K65" i="8" s="1"/>
  <c r="L65" i="8" s="1"/>
  <c r="M65" i="8" s="1"/>
  <c r="I73" i="8"/>
  <c r="K73" i="8" s="1"/>
  <c r="L73" i="8" s="1"/>
  <c r="M73" i="8" s="1"/>
  <c r="I14" i="8"/>
  <c r="K14" i="8" s="1"/>
  <c r="L14" i="8" s="1"/>
  <c r="M14" i="8" s="1"/>
  <c r="H21" i="8"/>
  <c r="J21" i="8" s="1"/>
  <c r="N21" i="8" s="1"/>
  <c r="H29" i="8"/>
  <c r="J29" i="8" s="1"/>
  <c r="N29" i="8" s="1"/>
  <c r="H37" i="8"/>
  <c r="J37" i="8" s="1"/>
  <c r="N37" i="8" s="1"/>
  <c r="H45" i="8"/>
  <c r="J45" i="8" s="1"/>
  <c r="N45" i="8" s="1"/>
  <c r="H53" i="8"/>
  <c r="J53" i="8" s="1"/>
  <c r="N53" i="8" s="1"/>
  <c r="H61" i="8"/>
  <c r="J61" i="8" s="1"/>
  <c r="N61" i="8" s="1"/>
  <c r="H69" i="8"/>
  <c r="J69" i="8" s="1"/>
  <c r="H10" i="8"/>
  <c r="J10" i="8" s="1"/>
  <c r="N10" i="8" s="1"/>
  <c r="H18" i="8"/>
  <c r="J18" i="8" s="1"/>
  <c r="N18" i="8" s="1"/>
  <c r="I15" i="8"/>
  <c r="K15" i="8" s="1"/>
  <c r="L15" i="8" s="1"/>
  <c r="M15" i="8" s="1"/>
  <c r="H11" i="8"/>
  <c r="J11" i="8" s="1"/>
  <c r="N11" i="8" s="1"/>
  <c r="I26" i="8"/>
  <c r="K26" i="8" s="1"/>
  <c r="L26" i="8" s="1"/>
  <c r="M26" i="8" s="1"/>
  <c r="H22" i="8"/>
  <c r="J22" i="8" s="1"/>
  <c r="N22" i="8" s="1"/>
  <c r="H19" i="8"/>
  <c r="J19" i="8" s="1"/>
  <c r="I34" i="8"/>
  <c r="K34" i="8" s="1"/>
  <c r="L34" i="8" s="1"/>
  <c r="M34" i="8" s="1"/>
  <c r="H30" i="8"/>
  <c r="J30" i="8" s="1"/>
  <c r="N30" i="8" s="1"/>
  <c r="I58" i="8"/>
  <c r="K58" i="8" s="1"/>
  <c r="L58" i="8" s="1"/>
  <c r="M58" i="8" s="1"/>
  <c r="H54" i="8"/>
  <c r="J54" i="8" s="1"/>
  <c r="N54" i="8" s="1"/>
  <c r="I50" i="8"/>
  <c r="K50" i="8" s="1"/>
  <c r="L50" i="8" s="1"/>
  <c r="M50" i="8" s="1"/>
  <c r="I66" i="8"/>
  <c r="K66" i="8" s="1"/>
  <c r="L66" i="8" s="1"/>
  <c r="M66" i="8" s="1"/>
  <c r="I74" i="8"/>
  <c r="K74" i="8" s="1"/>
  <c r="L74" i="8" s="1"/>
  <c r="M74" i="8" s="1"/>
  <c r="H38" i="8"/>
  <c r="J38" i="8" s="1"/>
  <c r="H62" i="8"/>
  <c r="J62" i="8" s="1"/>
  <c r="H70" i="8"/>
  <c r="J70" i="8" s="1"/>
  <c r="N70" i="8" s="1"/>
  <c r="H7" i="5"/>
  <c r="H46" i="8"/>
  <c r="J46" i="8" s="1"/>
  <c r="N46" i="8" s="1"/>
  <c r="I42" i="8"/>
  <c r="K42" i="8" s="1"/>
  <c r="L42" i="8" s="1"/>
  <c r="M42" i="8" s="1"/>
  <c r="I70" i="5"/>
  <c r="K70" i="5" s="1"/>
  <c r="L70" i="5" s="1"/>
  <c r="M70" i="5" s="1"/>
  <c r="I54" i="5"/>
  <c r="K54" i="5" s="1"/>
  <c r="L54" i="5" s="1"/>
  <c r="M54" i="5" s="1"/>
  <c r="I38" i="5"/>
  <c r="K38" i="5" s="1"/>
  <c r="L38" i="5" s="1"/>
  <c r="M38" i="5" s="1"/>
  <c r="I22" i="5"/>
  <c r="K22" i="5" s="1"/>
  <c r="L22" i="5" s="1"/>
  <c r="M22" i="5" s="1"/>
  <c r="I28" i="9"/>
  <c r="K28" i="9" s="1"/>
  <c r="L28" i="9" s="1"/>
  <c r="M28" i="9" s="1"/>
  <c r="I36" i="9"/>
  <c r="K36" i="9" s="1"/>
  <c r="L36" i="9" s="1"/>
  <c r="M36" i="9" s="1"/>
  <c r="I44" i="9"/>
  <c r="K44" i="9" s="1"/>
  <c r="L44" i="9" s="1"/>
  <c r="M44" i="9" s="1"/>
  <c r="I52" i="9"/>
  <c r="K52" i="9" s="1"/>
  <c r="L52" i="9" s="1"/>
  <c r="M52" i="9" s="1"/>
  <c r="I60" i="9"/>
  <c r="K60" i="9" s="1"/>
  <c r="L60" i="9" s="1"/>
  <c r="M60" i="9" s="1"/>
  <c r="I68" i="9"/>
  <c r="K68" i="9" s="1"/>
  <c r="L68" i="9" s="1"/>
  <c r="M68" i="9" s="1"/>
  <c r="I9" i="9"/>
  <c r="K9" i="9" s="1"/>
  <c r="L9" i="9" s="1"/>
  <c r="M9" i="9" s="1"/>
  <c r="I17" i="9"/>
  <c r="K17" i="9" s="1"/>
  <c r="L17" i="9" s="1"/>
  <c r="M17" i="9" s="1"/>
  <c r="H24" i="9"/>
  <c r="J24" i="9" s="1"/>
  <c r="H32" i="9"/>
  <c r="J32" i="9" s="1"/>
  <c r="H40" i="9"/>
  <c r="J40" i="9" s="1"/>
  <c r="H48" i="9"/>
  <c r="J48" i="9" s="1"/>
  <c r="H56" i="9"/>
  <c r="J56" i="9" s="1"/>
  <c r="H64" i="9"/>
  <c r="J64" i="9" s="1"/>
  <c r="H72" i="9"/>
  <c r="J72" i="9" s="1"/>
  <c r="H13" i="9"/>
  <c r="J13" i="9" s="1"/>
  <c r="H8" i="9"/>
  <c r="J8" i="9" s="1"/>
  <c r="J76" i="9" s="1"/>
  <c r="I21" i="9"/>
  <c r="K21" i="9" s="1"/>
  <c r="L21" i="9" s="1"/>
  <c r="M21" i="9" s="1"/>
  <c r="I29" i="9"/>
  <c r="K29" i="9" s="1"/>
  <c r="L29" i="9" s="1"/>
  <c r="M29" i="9" s="1"/>
  <c r="I37" i="9"/>
  <c r="K37" i="9" s="1"/>
  <c r="L37" i="9" s="1"/>
  <c r="M37" i="9" s="1"/>
  <c r="I45" i="9"/>
  <c r="K45" i="9" s="1"/>
  <c r="L45" i="9" s="1"/>
  <c r="M45" i="9" s="1"/>
  <c r="I53" i="9"/>
  <c r="K53" i="9" s="1"/>
  <c r="L53" i="9" s="1"/>
  <c r="M53" i="9" s="1"/>
  <c r="I61" i="9"/>
  <c r="K61" i="9" s="1"/>
  <c r="L61" i="9" s="1"/>
  <c r="M61" i="9" s="1"/>
  <c r="I69" i="9"/>
  <c r="K69" i="9" s="1"/>
  <c r="L69" i="9" s="1"/>
  <c r="M69" i="9" s="1"/>
  <c r="I10" i="9"/>
  <c r="K10" i="9" s="1"/>
  <c r="L10" i="9" s="1"/>
  <c r="M10" i="9" s="1"/>
  <c r="I18" i="9"/>
  <c r="K18" i="9" s="1"/>
  <c r="H25" i="9"/>
  <c r="J25" i="9" s="1"/>
  <c r="H33" i="9"/>
  <c r="J33" i="9" s="1"/>
  <c r="H41" i="9"/>
  <c r="J41" i="9" s="1"/>
  <c r="H49" i="9"/>
  <c r="J49" i="9" s="1"/>
  <c r="H57" i="9"/>
  <c r="J57" i="9" s="1"/>
  <c r="H65" i="9"/>
  <c r="J65" i="9" s="1"/>
  <c r="H73" i="9"/>
  <c r="J73" i="9" s="1"/>
  <c r="H14" i="9"/>
  <c r="J14" i="9" s="1"/>
  <c r="I22" i="9"/>
  <c r="K22" i="9" s="1"/>
  <c r="L22" i="9" s="1"/>
  <c r="M22" i="9" s="1"/>
  <c r="I30" i="9"/>
  <c r="K30" i="9" s="1"/>
  <c r="L30" i="9" s="1"/>
  <c r="M30" i="9" s="1"/>
  <c r="I38" i="9"/>
  <c r="K38" i="9" s="1"/>
  <c r="L38" i="9" s="1"/>
  <c r="M38" i="9" s="1"/>
  <c r="I46" i="9"/>
  <c r="K46" i="9" s="1"/>
  <c r="L46" i="9" s="1"/>
  <c r="M46" i="9" s="1"/>
  <c r="I54" i="9"/>
  <c r="K54" i="9" s="1"/>
  <c r="L54" i="9" s="1"/>
  <c r="M54" i="9" s="1"/>
  <c r="I62" i="9"/>
  <c r="K62" i="9" s="1"/>
  <c r="L62" i="9" s="1"/>
  <c r="M62" i="9" s="1"/>
  <c r="I70" i="9"/>
  <c r="K70" i="9" s="1"/>
  <c r="L70" i="9" s="1"/>
  <c r="M70" i="9" s="1"/>
  <c r="I11" i="9"/>
  <c r="K11" i="9" s="1"/>
  <c r="L11" i="9" s="1"/>
  <c r="M11" i="9" s="1"/>
  <c r="I19" i="9"/>
  <c r="K19" i="9" s="1"/>
  <c r="H26" i="9"/>
  <c r="J26" i="9" s="1"/>
  <c r="N26" i="9" s="1"/>
  <c r="H34" i="9"/>
  <c r="J34" i="9" s="1"/>
  <c r="H42" i="9"/>
  <c r="J42" i="9" s="1"/>
  <c r="H50" i="9"/>
  <c r="J50" i="9" s="1"/>
  <c r="H58" i="9"/>
  <c r="J58" i="9" s="1"/>
  <c r="N58" i="9" s="1"/>
  <c r="H66" i="9"/>
  <c r="J66" i="9" s="1"/>
  <c r="H74" i="9"/>
  <c r="J74" i="9" s="1"/>
  <c r="H15" i="9"/>
  <c r="J15" i="9" s="1"/>
  <c r="I23" i="9"/>
  <c r="K23" i="9" s="1"/>
  <c r="L23" i="9" s="1"/>
  <c r="M23" i="9" s="1"/>
  <c r="I31" i="9"/>
  <c r="K31" i="9" s="1"/>
  <c r="L31" i="9" s="1"/>
  <c r="M31" i="9" s="1"/>
  <c r="I39" i="9"/>
  <c r="K39" i="9" s="1"/>
  <c r="L39" i="9" s="1"/>
  <c r="M39" i="9" s="1"/>
  <c r="I47" i="9"/>
  <c r="K47" i="9" s="1"/>
  <c r="L47" i="9" s="1"/>
  <c r="M47" i="9" s="1"/>
  <c r="I55" i="9"/>
  <c r="K55" i="9" s="1"/>
  <c r="L55" i="9" s="1"/>
  <c r="M55" i="9" s="1"/>
  <c r="I63" i="9"/>
  <c r="K63" i="9" s="1"/>
  <c r="L63" i="9" s="1"/>
  <c r="M63" i="9" s="1"/>
  <c r="I71" i="9"/>
  <c r="K71" i="9" s="1"/>
  <c r="L71" i="9" s="1"/>
  <c r="M71" i="9" s="1"/>
  <c r="I12" i="9"/>
  <c r="K12" i="9" s="1"/>
  <c r="L12" i="9" s="1"/>
  <c r="M12" i="9" s="1"/>
  <c r="I20" i="9"/>
  <c r="K20" i="9" s="1"/>
  <c r="L20" i="9" s="1"/>
  <c r="M20" i="9" s="1"/>
  <c r="H27" i="9"/>
  <c r="J27" i="9" s="1"/>
  <c r="N27" i="9" s="1"/>
  <c r="H35" i="9"/>
  <c r="J35" i="9" s="1"/>
  <c r="H43" i="9"/>
  <c r="J43" i="9" s="1"/>
  <c r="H51" i="9"/>
  <c r="J51" i="9" s="1"/>
  <c r="H59" i="9"/>
  <c r="J59" i="9" s="1"/>
  <c r="N59" i="9" s="1"/>
  <c r="H67" i="9"/>
  <c r="J67" i="9" s="1"/>
  <c r="H75" i="9"/>
  <c r="J75" i="9" s="1"/>
  <c r="H16" i="9"/>
  <c r="J16" i="9" s="1"/>
  <c r="N16" i="9" s="1"/>
  <c r="I24" i="9"/>
  <c r="K24" i="9" s="1"/>
  <c r="N24" i="9" s="1"/>
  <c r="I32" i="9"/>
  <c r="K32" i="9" s="1"/>
  <c r="L32" i="9" s="1"/>
  <c r="M32" i="9" s="1"/>
  <c r="I40" i="9"/>
  <c r="K40" i="9" s="1"/>
  <c r="N40" i="9" s="1"/>
  <c r="I48" i="9"/>
  <c r="K48" i="9" s="1"/>
  <c r="I56" i="9"/>
  <c r="K56" i="9" s="1"/>
  <c r="N56" i="9" s="1"/>
  <c r="I64" i="9"/>
  <c r="K64" i="9" s="1"/>
  <c r="L64" i="9" s="1"/>
  <c r="M64" i="9" s="1"/>
  <c r="I72" i="9"/>
  <c r="K72" i="9" s="1"/>
  <c r="N72" i="9" s="1"/>
  <c r="I13" i="9"/>
  <c r="K13" i="9" s="1"/>
  <c r="L13" i="9" s="1"/>
  <c r="M13" i="9" s="1"/>
  <c r="I8" i="9"/>
  <c r="K8" i="9" s="1"/>
  <c r="L8" i="9" s="1"/>
  <c r="M8" i="9" s="1"/>
  <c r="H28" i="9"/>
  <c r="J28" i="9" s="1"/>
  <c r="H36" i="9"/>
  <c r="J36" i="9" s="1"/>
  <c r="H44" i="9"/>
  <c r="J44" i="9" s="1"/>
  <c r="H52" i="9"/>
  <c r="J52" i="9" s="1"/>
  <c r="H60" i="9"/>
  <c r="J60" i="9" s="1"/>
  <c r="H68" i="9"/>
  <c r="J68" i="9" s="1"/>
  <c r="H9" i="9"/>
  <c r="J9" i="9" s="1"/>
  <c r="N9" i="9" s="1"/>
  <c r="H17" i="9"/>
  <c r="J17" i="9" s="1"/>
  <c r="N17" i="9" s="1"/>
  <c r="I25" i="9"/>
  <c r="K25" i="9" s="1"/>
  <c r="I33" i="9"/>
  <c r="K33" i="9" s="1"/>
  <c r="I41" i="9"/>
  <c r="K41" i="9" s="1"/>
  <c r="I49" i="9"/>
  <c r="K49" i="9" s="1"/>
  <c r="I57" i="9"/>
  <c r="K57" i="9" s="1"/>
  <c r="I65" i="9"/>
  <c r="K65" i="9" s="1"/>
  <c r="I73" i="9"/>
  <c r="K73" i="9" s="1"/>
  <c r="I14" i="9"/>
  <c r="K14" i="9" s="1"/>
  <c r="L14" i="9" s="1"/>
  <c r="M14" i="9" s="1"/>
  <c r="H21" i="9"/>
  <c r="J21" i="9" s="1"/>
  <c r="N21" i="9" s="1"/>
  <c r="H29" i="9"/>
  <c r="J29" i="9" s="1"/>
  <c r="N29" i="9" s="1"/>
  <c r="H37" i="9"/>
  <c r="J37" i="9" s="1"/>
  <c r="H45" i="9"/>
  <c r="J45" i="9" s="1"/>
  <c r="N45" i="9" s="1"/>
  <c r="H53" i="9"/>
  <c r="J53" i="9" s="1"/>
  <c r="N53" i="9" s="1"/>
  <c r="H61" i="9"/>
  <c r="J61" i="9" s="1"/>
  <c r="N61" i="9" s="1"/>
  <c r="H69" i="9"/>
  <c r="J69" i="9" s="1"/>
  <c r="N69" i="9" s="1"/>
  <c r="H10" i="9"/>
  <c r="J10" i="9" s="1"/>
  <c r="H18" i="9"/>
  <c r="J18" i="9" s="1"/>
  <c r="I26" i="9"/>
  <c r="K26" i="9" s="1"/>
  <c r="L26" i="9" s="1"/>
  <c r="M26" i="9" s="1"/>
  <c r="I34" i="9"/>
  <c r="K34" i="9" s="1"/>
  <c r="L34" i="9" s="1"/>
  <c r="M34" i="9" s="1"/>
  <c r="I42" i="9"/>
  <c r="K42" i="9" s="1"/>
  <c r="L42" i="9" s="1"/>
  <c r="M42" i="9" s="1"/>
  <c r="I50" i="9"/>
  <c r="K50" i="9" s="1"/>
  <c r="L50" i="9" s="1"/>
  <c r="M50" i="9" s="1"/>
  <c r="I58" i="9"/>
  <c r="K58" i="9" s="1"/>
  <c r="L58" i="9" s="1"/>
  <c r="M58" i="9" s="1"/>
  <c r="I66" i="9"/>
  <c r="K66" i="9" s="1"/>
  <c r="L66" i="9" s="1"/>
  <c r="M66" i="9" s="1"/>
  <c r="I74" i="9"/>
  <c r="K74" i="9" s="1"/>
  <c r="L74" i="9" s="1"/>
  <c r="M74" i="9" s="1"/>
  <c r="I15" i="9"/>
  <c r="K15" i="9" s="1"/>
  <c r="L15" i="9" s="1"/>
  <c r="M15" i="9" s="1"/>
  <c r="H22" i="9"/>
  <c r="J22" i="9" s="1"/>
  <c r="H30" i="9"/>
  <c r="J30" i="9" s="1"/>
  <c r="H38" i="9"/>
  <c r="J38" i="9" s="1"/>
  <c r="N38" i="9" s="1"/>
  <c r="H46" i="9"/>
  <c r="J46" i="9" s="1"/>
  <c r="N46" i="9" s="1"/>
  <c r="H54" i="9"/>
  <c r="J54" i="9" s="1"/>
  <c r="H62" i="9"/>
  <c r="J62" i="9" s="1"/>
  <c r="N62" i="9" s="1"/>
  <c r="H70" i="9"/>
  <c r="J70" i="9" s="1"/>
  <c r="N70" i="9" s="1"/>
  <c r="H11" i="9"/>
  <c r="J11" i="9" s="1"/>
  <c r="H19" i="9"/>
  <c r="J19" i="9" s="1"/>
  <c r="I27" i="9"/>
  <c r="K27" i="9" s="1"/>
  <c r="L27" i="9" s="1"/>
  <c r="M27" i="9" s="1"/>
  <c r="H23" i="9"/>
  <c r="J23" i="9" s="1"/>
  <c r="N23" i="9" s="1"/>
  <c r="H20" i="9"/>
  <c r="J20" i="9" s="1"/>
  <c r="I35" i="9"/>
  <c r="K35" i="9" s="1"/>
  <c r="L35" i="9" s="1"/>
  <c r="M35" i="9" s="1"/>
  <c r="H31" i="9"/>
  <c r="J31" i="9" s="1"/>
  <c r="N31" i="9" s="1"/>
  <c r="I43" i="9"/>
  <c r="K43" i="9" s="1"/>
  <c r="L43" i="9" s="1"/>
  <c r="M43" i="9" s="1"/>
  <c r="H39" i="9"/>
  <c r="J39" i="9" s="1"/>
  <c r="I51" i="9"/>
  <c r="K51" i="9" s="1"/>
  <c r="L51" i="9" s="1"/>
  <c r="M51" i="9" s="1"/>
  <c r="I67" i="9"/>
  <c r="K67" i="9" s="1"/>
  <c r="L67" i="9" s="1"/>
  <c r="M67" i="9" s="1"/>
  <c r="H63" i="9"/>
  <c r="J63" i="9" s="1"/>
  <c r="I59" i="9"/>
  <c r="K59" i="9" s="1"/>
  <c r="L59" i="9" s="1"/>
  <c r="M59" i="9" s="1"/>
  <c r="I75" i="9"/>
  <c r="K75" i="9" s="1"/>
  <c r="L75" i="9" s="1"/>
  <c r="M75" i="9" s="1"/>
  <c r="I16" i="9"/>
  <c r="K16" i="9" s="1"/>
  <c r="L16" i="9" s="1"/>
  <c r="M16" i="9" s="1"/>
  <c r="H47" i="9"/>
  <c r="J47" i="9" s="1"/>
  <c r="N47" i="9" s="1"/>
  <c r="H71" i="9"/>
  <c r="J71" i="9" s="1"/>
  <c r="H12" i="9"/>
  <c r="J12" i="9" s="1"/>
  <c r="N12" i="9" s="1"/>
  <c r="H55" i="9"/>
  <c r="J55" i="9" s="1"/>
  <c r="N71" i="9"/>
  <c r="N39" i="9"/>
  <c r="L72" i="9"/>
  <c r="M72" i="9" s="1"/>
  <c r="L56" i="9"/>
  <c r="M56" i="9" s="1"/>
  <c r="L48" i="9"/>
  <c r="M48" i="9" s="1"/>
  <c r="L40" i="9"/>
  <c r="M40" i="9" s="1"/>
  <c r="L24" i="9"/>
  <c r="M24" i="9" s="1"/>
  <c r="N55" i="9"/>
  <c r="N68" i="9"/>
  <c r="N60" i="9"/>
  <c r="N44" i="9"/>
  <c r="N36" i="9"/>
  <c r="N28" i="9"/>
  <c r="N74" i="9"/>
  <c r="N54" i="9"/>
  <c r="N22" i="9"/>
  <c r="N75" i="9"/>
  <c r="N51" i="9"/>
  <c r="N35" i="9"/>
  <c r="N63" i="9"/>
  <c r="N11" i="9"/>
  <c r="N10" i="9"/>
  <c r="L19" i="9"/>
  <c r="M19" i="9" s="1"/>
  <c r="L18" i="9"/>
  <c r="M18" i="9" s="1"/>
  <c r="N8" i="9"/>
  <c r="N32" i="8"/>
  <c r="N57" i="8"/>
  <c r="N74" i="8"/>
  <c r="N56" i="8"/>
  <c r="N63" i="8"/>
  <c r="N75" i="8"/>
  <c r="N67" i="8"/>
  <c r="N59" i="8"/>
  <c r="N43" i="8"/>
  <c r="N35" i="8"/>
  <c r="N41" i="8"/>
  <c r="N73" i="8"/>
  <c r="N64" i="8"/>
  <c r="N66" i="8"/>
  <c r="N26" i="8"/>
  <c r="L47" i="8"/>
  <c r="M47" i="8" s="1"/>
  <c r="L39" i="8"/>
  <c r="M39" i="8" s="1"/>
  <c r="N49" i="8"/>
  <c r="N34" i="8"/>
  <c r="N25" i="8"/>
  <c r="N13" i="8"/>
  <c r="L19" i="8"/>
  <c r="M19" i="8" s="1"/>
  <c r="N16" i="8"/>
  <c r="L8" i="8"/>
  <c r="M8" i="8" s="1"/>
  <c r="AC3" i="3"/>
  <c r="H65" i="5"/>
  <c r="J65" i="5" s="1"/>
  <c r="N65" i="5" s="1"/>
  <c r="H49" i="5"/>
  <c r="J49" i="5" s="1"/>
  <c r="N49" i="5" s="1"/>
  <c r="H33" i="5"/>
  <c r="J33" i="5" s="1"/>
  <c r="H17" i="5"/>
  <c r="J17" i="5" s="1"/>
  <c r="I69" i="5"/>
  <c r="K69" i="5" s="1"/>
  <c r="L69" i="5" s="1"/>
  <c r="M69" i="5" s="1"/>
  <c r="I53" i="5"/>
  <c r="K53" i="5" s="1"/>
  <c r="L53" i="5" s="1"/>
  <c r="M53" i="5" s="1"/>
  <c r="I37" i="5"/>
  <c r="K37" i="5" s="1"/>
  <c r="L37" i="5" s="1"/>
  <c r="M37" i="5" s="1"/>
  <c r="I21" i="5"/>
  <c r="K21" i="5" s="1"/>
  <c r="L21" i="5" s="1"/>
  <c r="M21" i="5" s="1"/>
  <c r="H63" i="5"/>
  <c r="J63" i="5" s="1"/>
  <c r="N63" i="5" s="1"/>
  <c r="H47" i="5"/>
  <c r="J47" i="5" s="1"/>
  <c r="N47" i="5" s="1"/>
  <c r="H31" i="5"/>
  <c r="J31" i="5" s="1"/>
  <c r="H15" i="5"/>
  <c r="J15" i="5" s="1"/>
  <c r="I67" i="5"/>
  <c r="K67" i="5" s="1"/>
  <c r="L67" i="5" s="1"/>
  <c r="M67" i="5" s="1"/>
  <c r="I51" i="5"/>
  <c r="K51" i="5" s="1"/>
  <c r="L51" i="5" s="1"/>
  <c r="M51" i="5" s="1"/>
  <c r="I35" i="5"/>
  <c r="K35" i="5" s="1"/>
  <c r="L35" i="5" s="1"/>
  <c r="M35" i="5" s="1"/>
  <c r="I19" i="5"/>
  <c r="K19" i="5" s="1"/>
  <c r="L19" i="5" s="1"/>
  <c r="M19" i="5" s="1"/>
  <c r="I3" i="3"/>
  <c r="H62" i="5"/>
  <c r="J62" i="5" s="1"/>
  <c r="N62" i="5" s="1"/>
  <c r="H46" i="5"/>
  <c r="J46" i="5" s="1"/>
  <c r="H30" i="5"/>
  <c r="J30" i="5" s="1"/>
  <c r="H14" i="5"/>
  <c r="J14" i="5" s="1"/>
  <c r="N14" i="5" s="1"/>
  <c r="I66" i="5"/>
  <c r="K66" i="5" s="1"/>
  <c r="L66" i="5" s="1"/>
  <c r="M66" i="5" s="1"/>
  <c r="I50" i="5"/>
  <c r="K50" i="5" s="1"/>
  <c r="L50" i="5" s="1"/>
  <c r="M50" i="5" s="1"/>
  <c r="I34" i="5"/>
  <c r="K34" i="5" s="1"/>
  <c r="L34" i="5" s="1"/>
  <c r="M34" i="5" s="1"/>
  <c r="I18" i="5"/>
  <c r="K18" i="5" s="1"/>
  <c r="L18" i="5" s="1"/>
  <c r="M18" i="5" s="1"/>
  <c r="H61" i="5"/>
  <c r="J61" i="5" s="1"/>
  <c r="H45" i="5"/>
  <c r="J45" i="5" s="1"/>
  <c r="N45" i="5" s="1"/>
  <c r="H29" i="5"/>
  <c r="J29" i="5" s="1"/>
  <c r="H13" i="5"/>
  <c r="J13" i="5" s="1"/>
  <c r="N13" i="5" s="1"/>
  <c r="I65" i="5"/>
  <c r="K65" i="5" s="1"/>
  <c r="L65" i="5" s="1"/>
  <c r="M65" i="5" s="1"/>
  <c r="I49" i="5"/>
  <c r="K49" i="5" s="1"/>
  <c r="L49" i="5" s="1"/>
  <c r="M49" i="5" s="1"/>
  <c r="I33" i="5"/>
  <c r="K33" i="5" s="1"/>
  <c r="L33" i="5" s="1"/>
  <c r="M33" i="5" s="1"/>
  <c r="I17" i="5"/>
  <c r="K17" i="5" s="1"/>
  <c r="L17" i="5" s="1"/>
  <c r="M17" i="5" s="1"/>
  <c r="H60" i="5"/>
  <c r="J60" i="5" s="1"/>
  <c r="H44" i="5"/>
  <c r="J44" i="5" s="1"/>
  <c r="H28" i="5"/>
  <c r="J28" i="5" s="1"/>
  <c r="N28" i="5" s="1"/>
  <c r="H12" i="5"/>
  <c r="J12" i="5" s="1"/>
  <c r="N12" i="5" s="1"/>
  <c r="I64" i="5"/>
  <c r="K64" i="5" s="1"/>
  <c r="L64" i="5" s="1"/>
  <c r="M64" i="5" s="1"/>
  <c r="I32" i="5"/>
  <c r="K32" i="5" s="1"/>
  <c r="L32" i="5" s="1"/>
  <c r="M32" i="5" s="1"/>
  <c r="I16" i="5"/>
  <c r="K16" i="5" s="1"/>
  <c r="L16" i="5" s="1"/>
  <c r="M16" i="5" s="1"/>
  <c r="I68" i="5"/>
  <c r="K68" i="5" s="1"/>
  <c r="L68" i="5" s="1"/>
  <c r="M68" i="5" s="1"/>
  <c r="H59" i="5"/>
  <c r="J59" i="5" s="1"/>
  <c r="H43" i="5"/>
  <c r="J43" i="5" s="1"/>
  <c r="H27" i="5"/>
  <c r="J27" i="5" s="1"/>
  <c r="N27" i="5" s="1"/>
  <c r="H11" i="5"/>
  <c r="J11" i="5" s="1"/>
  <c r="I63" i="5"/>
  <c r="K63" i="5" s="1"/>
  <c r="L63" i="5" s="1"/>
  <c r="M63" i="5" s="1"/>
  <c r="I47" i="5"/>
  <c r="K47" i="5" s="1"/>
  <c r="L47" i="5" s="1"/>
  <c r="M47" i="5" s="1"/>
  <c r="I31" i="5"/>
  <c r="K31" i="5" s="1"/>
  <c r="L31" i="5" s="1"/>
  <c r="M31" i="5" s="1"/>
  <c r="I15" i="5"/>
  <c r="K15" i="5" s="1"/>
  <c r="L15" i="5" s="1"/>
  <c r="M15" i="5" s="1"/>
  <c r="H74" i="5"/>
  <c r="J74" i="5" s="1"/>
  <c r="N74" i="5" s="1"/>
  <c r="H58" i="5"/>
  <c r="J58" i="5" s="1"/>
  <c r="H42" i="5"/>
  <c r="J42" i="5" s="1"/>
  <c r="H26" i="5"/>
  <c r="J26" i="5" s="1"/>
  <c r="N26" i="5" s="1"/>
  <c r="H10" i="5"/>
  <c r="J10" i="5" s="1"/>
  <c r="N10" i="5" s="1"/>
  <c r="I62" i="5"/>
  <c r="K62" i="5" s="1"/>
  <c r="L62" i="5" s="1"/>
  <c r="M62" i="5" s="1"/>
  <c r="I46" i="5"/>
  <c r="K46" i="5" s="1"/>
  <c r="L46" i="5" s="1"/>
  <c r="M46" i="5" s="1"/>
  <c r="I30" i="5"/>
  <c r="K30" i="5" s="1"/>
  <c r="L30" i="5" s="1"/>
  <c r="M30" i="5" s="1"/>
  <c r="I14" i="5"/>
  <c r="K14" i="5" s="1"/>
  <c r="L14" i="5" s="1"/>
  <c r="M14" i="5" s="1"/>
  <c r="H73" i="5"/>
  <c r="J73" i="5" s="1"/>
  <c r="H57" i="5"/>
  <c r="J57" i="5" s="1"/>
  <c r="N57" i="5" s="1"/>
  <c r="H41" i="5"/>
  <c r="J41" i="5" s="1"/>
  <c r="N41" i="5" s="1"/>
  <c r="H25" i="5"/>
  <c r="J25" i="5" s="1"/>
  <c r="N25" i="5" s="1"/>
  <c r="H9" i="5"/>
  <c r="J9" i="5" s="1"/>
  <c r="N9" i="5" s="1"/>
  <c r="I61" i="5"/>
  <c r="K61" i="5" s="1"/>
  <c r="L61" i="5" s="1"/>
  <c r="M61" i="5" s="1"/>
  <c r="I29" i="5"/>
  <c r="K29" i="5" s="1"/>
  <c r="L29" i="5" s="1"/>
  <c r="M29" i="5" s="1"/>
  <c r="I13" i="5"/>
  <c r="K13" i="5" s="1"/>
  <c r="L13" i="5" s="1"/>
  <c r="M13" i="5" s="1"/>
  <c r="I20" i="5"/>
  <c r="K20" i="5" s="1"/>
  <c r="L20" i="5" s="1"/>
  <c r="M20" i="5" s="1"/>
  <c r="H72" i="5"/>
  <c r="J72" i="5" s="1"/>
  <c r="N72" i="5" s="1"/>
  <c r="H56" i="5"/>
  <c r="J56" i="5" s="1"/>
  <c r="H40" i="5"/>
  <c r="J40" i="5" s="1"/>
  <c r="N40" i="5" s="1"/>
  <c r="H24" i="5"/>
  <c r="J24" i="5" s="1"/>
  <c r="H8" i="5"/>
  <c r="J8" i="5" s="1"/>
  <c r="N8" i="5" s="1"/>
  <c r="I60" i="5"/>
  <c r="K60" i="5" s="1"/>
  <c r="L60" i="5" s="1"/>
  <c r="M60" i="5" s="1"/>
  <c r="I44" i="5"/>
  <c r="K44" i="5" s="1"/>
  <c r="L44" i="5" s="1"/>
  <c r="M44" i="5" s="1"/>
  <c r="I36" i="5"/>
  <c r="K36" i="5" s="1"/>
  <c r="L36" i="5" s="1"/>
  <c r="M36" i="5" s="1"/>
  <c r="H71" i="5"/>
  <c r="J71" i="5" s="1"/>
  <c r="N71" i="5" s="1"/>
  <c r="H55" i="5"/>
  <c r="J55" i="5" s="1"/>
  <c r="N55" i="5" s="1"/>
  <c r="H39" i="5"/>
  <c r="J39" i="5" s="1"/>
  <c r="H23" i="5"/>
  <c r="J23" i="5" s="1"/>
  <c r="I7" i="5"/>
  <c r="I59" i="5"/>
  <c r="K59" i="5" s="1"/>
  <c r="L59" i="5" s="1"/>
  <c r="M59" i="5" s="1"/>
  <c r="I43" i="5"/>
  <c r="K43" i="5" s="1"/>
  <c r="L43" i="5" s="1"/>
  <c r="M43" i="5" s="1"/>
  <c r="I27" i="5"/>
  <c r="K27" i="5" s="1"/>
  <c r="L27" i="5" s="1"/>
  <c r="M27" i="5" s="1"/>
  <c r="I11" i="5"/>
  <c r="K11" i="5" s="1"/>
  <c r="L11" i="5" s="1"/>
  <c r="M11" i="5" s="1"/>
  <c r="H66" i="3"/>
  <c r="N18" i="6" a="1"/>
  <c r="N18" i="6" s="1"/>
  <c r="H70" i="5"/>
  <c r="J70" i="5" s="1"/>
  <c r="N70" i="5" s="1"/>
  <c r="H54" i="5"/>
  <c r="J54" i="5" s="1"/>
  <c r="N54" i="5" s="1"/>
  <c r="H38" i="5"/>
  <c r="J38" i="5" s="1"/>
  <c r="N38" i="5" s="1"/>
  <c r="H22" i="5"/>
  <c r="J22" i="5" s="1"/>
  <c r="N22" i="5" s="1"/>
  <c r="I74" i="5"/>
  <c r="K74" i="5" s="1"/>
  <c r="L74" i="5" s="1"/>
  <c r="M74" i="5" s="1"/>
  <c r="I58" i="5"/>
  <c r="K58" i="5" s="1"/>
  <c r="L58" i="5" s="1"/>
  <c r="M58" i="5" s="1"/>
  <c r="I42" i="5"/>
  <c r="K42" i="5" s="1"/>
  <c r="L42" i="5" s="1"/>
  <c r="M42" i="5" s="1"/>
  <c r="I26" i="5"/>
  <c r="K26" i="5" s="1"/>
  <c r="L26" i="5" s="1"/>
  <c r="M26" i="5" s="1"/>
  <c r="I10" i="5"/>
  <c r="K10" i="5" s="1"/>
  <c r="L10" i="5" s="1"/>
  <c r="M10" i="5" s="1"/>
  <c r="H53" i="5"/>
  <c r="J53" i="5" s="1"/>
  <c r="N53" i="5" s="1"/>
  <c r="H37" i="5"/>
  <c r="J37" i="5" s="1"/>
  <c r="N37" i="5" s="1"/>
  <c r="H21" i="5"/>
  <c r="J21" i="5" s="1"/>
  <c r="I73" i="5"/>
  <c r="K73" i="5" s="1"/>
  <c r="L73" i="5" s="1"/>
  <c r="M73" i="5" s="1"/>
  <c r="H36" i="5"/>
  <c r="J36" i="5" s="1"/>
  <c r="N36" i="5" s="1"/>
  <c r="I56" i="5"/>
  <c r="K56" i="5" s="1"/>
  <c r="L56" i="5" s="1"/>
  <c r="M56" i="5" s="1"/>
  <c r="I24" i="5"/>
  <c r="K24" i="5" s="1"/>
  <c r="L24" i="5" s="1"/>
  <c r="M24" i="5" s="1"/>
  <c r="H67" i="5"/>
  <c r="J67" i="5" s="1"/>
  <c r="H51" i="5"/>
  <c r="J51" i="5" s="1"/>
  <c r="N51" i="5" s="1"/>
  <c r="H35" i="5"/>
  <c r="J35" i="5" s="1"/>
  <c r="N35" i="5" s="1"/>
  <c r="H19" i="5"/>
  <c r="J19" i="5" s="1"/>
  <c r="I71" i="5"/>
  <c r="K71" i="5" s="1"/>
  <c r="L71" i="5" s="1"/>
  <c r="M71" i="5" s="1"/>
  <c r="I55" i="5"/>
  <c r="K55" i="5" s="1"/>
  <c r="L55" i="5" s="1"/>
  <c r="M55" i="5" s="1"/>
  <c r="I39" i="5"/>
  <c r="K39" i="5" s="1"/>
  <c r="L39" i="5" s="1"/>
  <c r="M39" i="5" s="1"/>
  <c r="I23" i="5"/>
  <c r="K23" i="5" s="1"/>
  <c r="L23" i="5" s="1"/>
  <c r="M23" i="5" s="1"/>
  <c r="N61" i="6" a="1"/>
  <c r="N61" i="6" s="1"/>
  <c r="DM158" i="2" s="1"/>
  <c r="DM298" i="2"/>
  <c r="DM299" i="2"/>
  <c r="DM300" i="2"/>
  <c r="DM301" i="2"/>
  <c r="DM302" i="2"/>
  <c r="N47" i="6" a="1"/>
  <c r="N47" i="6" s="1"/>
  <c r="N33" i="6" a="1"/>
  <c r="N33" i="6" s="1"/>
  <c r="H21" i="3"/>
  <c r="H20" i="3"/>
  <c r="DM65" i="2"/>
  <c r="H69" i="3"/>
  <c r="N20" i="6" a="1"/>
  <c r="N20" i="6" s="1"/>
  <c r="DM159" i="2"/>
  <c r="N76" i="6" a="1"/>
  <c r="N76" i="6" s="1"/>
  <c r="N75" i="6" a="1"/>
  <c r="N75" i="6" s="1"/>
  <c r="AL22" i="3"/>
  <c r="AL38" i="3"/>
  <c r="N62" i="6" a="1"/>
  <c r="N62" i="6" s="1"/>
  <c r="N74" i="6" a="1"/>
  <c r="N74" i="6" s="1"/>
  <c r="N60" i="6" a="1"/>
  <c r="N60" i="6" s="1"/>
  <c r="N46" i="6" a="1"/>
  <c r="N46" i="6" s="1"/>
  <c r="DM56" i="2" s="1"/>
  <c r="N32" i="6" a="1"/>
  <c r="N32" i="6" s="1"/>
  <c r="DM11" i="2" s="1"/>
  <c r="N59" i="6" a="1"/>
  <c r="N59" i="6" s="1"/>
  <c r="N45" i="6" a="1"/>
  <c r="N45" i="6" s="1"/>
  <c r="DM55" i="2" s="1"/>
  <c r="N31" i="6" a="1"/>
  <c r="N31" i="6" s="1"/>
  <c r="N17" i="6" a="1"/>
  <c r="N17" i="6" s="1"/>
  <c r="N73" i="6" a="1"/>
  <c r="N73" i="6" s="1"/>
  <c r="DM233" i="2" s="1"/>
  <c r="N58" i="6" a="1"/>
  <c r="N58" i="6" s="1"/>
  <c r="N44" i="6" a="1"/>
  <c r="N44" i="6" s="1"/>
  <c r="N30" i="6" a="1"/>
  <c r="N30" i="6" s="1"/>
  <c r="DM8" i="2" s="1"/>
  <c r="N16" i="6" a="1"/>
  <c r="N16" i="6" s="1"/>
  <c r="N72" i="6" a="1"/>
  <c r="N72" i="6" s="1"/>
  <c r="N43" i="6" a="1"/>
  <c r="N43" i="6" s="1"/>
  <c r="DM41" i="2" s="1"/>
  <c r="N29" i="6" a="1"/>
  <c r="N29" i="6" s="1"/>
  <c r="DM7" i="2" s="1"/>
  <c r="N15" i="6" a="1"/>
  <c r="N15" i="6" s="1"/>
  <c r="N71" i="6" a="1"/>
  <c r="N71" i="6" s="1"/>
  <c r="N57" i="6" a="1"/>
  <c r="N57" i="6" s="1"/>
  <c r="N42" i="6" a="1"/>
  <c r="N42" i="6" s="1"/>
  <c r="N28" i="6" a="1"/>
  <c r="N28" i="6" s="1"/>
  <c r="DM6" i="2" s="1"/>
  <c r="N14" i="6" a="1"/>
  <c r="N14" i="6" s="1"/>
  <c r="N70" i="6" a="1"/>
  <c r="N70" i="6" s="1"/>
  <c r="N56" i="6" a="1"/>
  <c r="N56" i="6" s="1"/>
  <c r="N27" i="6" a="1"/>
  <c r="N27" i="6" s="1"/>
  <c r="DM5" i="2" s="1"/>
  <c r="N13" i="6" a="1"/>
  <c r="N13" i="6" s="1"/>
  <c r="DM272" i="2" s="1"/>
  <c r="N69" i="6" a="1"/>
  <c r="N69" i="6" s="1"/>
  <c r="N55" i="6" a="1"/>
  <c r="N55" i="6" s="1"/>
  <c r="N41" i="6" a="1"/>
  <c r="N41" i="6" s="1"/>
  <c r="N26" i="6" a="1"/>
  <c r="N26" i="6" s="1"/>
  <c r="N12" i="6" a="1"/>
  <c r="N12" i="6" s="1"/>
  <c r="H31" i="7"/>
  <c r="J31" i="7" s="1"/>
  <c r="N31" i="7" s="1"/>
  <c r="N68" i="6" a="1"/>
  <c r="N68" i="6" s="1"/>
  <c r="N54" i="6" a="1"/>
  <c r="N54" i="6" s="1"/>
  <c r="N40" i="6" a="1"/>
  <c r="N40" i="6" s="1"/>
  <c r="N11" i="6" a="1"/>
  <c r="N11" i="6" s="1"/>
  <c r="N67" i="6" a="1"/>
  <c r="N67" i="6" s="1"/>
  <c r="DM195" i="2" s="1"/>
  <c r="N53" i="6" a="1"/>
  <c r="N53" i="6" s="1"/>
  <c r="N39" i="6" a="1"/>
  <c r="N39" i="6" s="1"/>
  <c r="N25" i="6" a="1"/>
  <c r="N25" i="6" s="1"/>
  <c r="DM2" i="2" s="1"/>
  <c r="N10" i="6" a="1"/>
  <c r="N10" i="6" s="1"/>
  <c r="N66" i="6" a="1"/>
  <c r="N66" i="6" s="1"/>
  <c r="N52" i="6" a="1"/>
  <c r="N52" i="6" s="1"/>
  <c r="N38" i="6" a="1"/>
  <c r="N38" i="6" s="1"/>
  <c r="DM26" i="2" s="1"/>
  <c r="N24" i="6" a="1"/>
  <c r="N24" i="6" s="1"/>
  <c r="N51" i="6" a="1"/>
  <c r="N51" i="6" s="1"/>
  <c r="N37" i="6" a="1"/>
  <c r="N37" i="6" s="1"/>
  <c r="N23" i="6" a="1"/>
  <c r="N23" i="6" s="1"/>
  <c r="N65" i="6" a="1"/>
  <c r="N65" i="6" s="1"/>
  <c r="DM189" i="2" s="1"/>
  <c r="N50" i="6" a="1"/>
  <c r="N50" i="6" s="1"/>
  <c r="N36" i="6" a="1"/>
  <c r="N36" i="6" s="1"/>
  <c r="N22" i="6" a="1"/>
  <c r="N22" i="6" s="1"/>
  <c r="N64" i="6" a="1"/>
  <c r="N64" i="6" s="1"/>
  <c r="DM188" i="2" s="1"/>
  <c r="N35" i="6" a="1"/>
  <c r="N35" i="6" s="1"/>
  <c r="DM16" i="2" s="1"/>
  <c r="N21" i="6" a="1"/>
  <c r="N21" i="6" s="1"/>
  <c r="N9" i="6" a="1"/>
  <c r="N9" i="6" s="1"/>
  <c r="DM257" i="2" s="1"/>
  <c r="N63" i="6" a="1"/>
  <c r="N63" i="6" s="1"/>
  <c r="N49" i="6" a="1"/>
  <c r="N49" i="6" s="1"/>
  <c r="N34" i="6" a="1"/>
  <c r="N34" i="6" s="1"/>
  <c r="DM15" i="2" s="1"/>
  <c r="H65" i="7"/>
  <c r="J65" i="7" s="1"/>
  <c r="N65" i="7" s="1"/>
  <c r="H49" i="7"/>
  <c r="J49" i="7" s="1"/>
  <c r="H33" i="7"/>
  <c r="J33" i="7" s="1"/>
  <c r="I67" i="7"/>
  <c r="K67" i="7" s="1"/>
  <c r="L67" i="7" s="1"/>
  <c r="M67" i="7" s="1"/>
  <c r="I48" i="7"/>
  <c r="K48" i="7" s="1"/>
  <c r="L48" i="7" s="1"/>
  <c r="M48" i="7" s="1"/>
  <c r="I66" i="7"/>
  <c r="K66" i="7" s="1"/>
  <c r="L66" i="7" s="1"/>
  <c r="M66" i="7" s="1"/>
  <c r="H8" i="7"/>
  <c r="J8" i="7" s="1"/>
  <c r="H20" i="7"/>
  <c r="J20" i="7" s="1"/>
  <c r="N20" i="7" s="1"/>
  <c r="I15" i="7"/>
  <c r="K15" i="7" s="1"/>
  <c r="L15" i="7" s="1"/>
  <c r="M15" i="7" s="1"/>
  <c r="H68" i="7"/>
  <c r="J68" i="7" s="1"/>
  <c r="H52" i="7"/>
  <c r="J52" i="7" s="1"/>
  <c r="H36" i="7"/>
  <c r="J36" i="7" s="1"/>
  <c r="N36" i="7" s="1"/>
  <c r="H65" i="3"/>
  <c r="H63" i="3"/>
  <c r="H53" i="3"/>
  <c r="H52" i="3"/>
  <c r="H49" i="3"/>
  <c r="H37" i="3"/>
  <c r="H36" i="3"/>
  <c r="H33" i="3"/>
  <c r="H32" i="3"/>
  <c r="H15" i="3"/>
  <c r="AB36" i="3"/>
  <c r="AB43" i="3"/>
  <c r="AB52" i="3"/>
  <c r="AL17" i="3"/>
  <c r="I50" i="7"/>
  <c r="K50" i="7" s="1"/>
  <c r="L50" i="7" s="1"/>
  <c r="M50" i="7" s="1"/>
  <c r="H30" i="7"/>
  <c r="J30" i="7" s="1"/>
  <c r="N30" i="7" s="1"/>
  <c r="H16" i="7"/>
  <c r="J16" i="7" s="1"/>
  <c r="H14" i="7"/>
  <c r="J14" i="7" s="1"/>
  <c r="H53" i="7"/>
  <c r="J53" i="7" s="1"/>
  <c r="H12" i="7"/>
  <c r="J12" i="7" s="1"/>
  <c r="I70" i="7"/>
  <c r="K70" i="7" s="1"/>
  <c r="L70" i="7" s="1"/>
  <c r="M70" i="7" s="1"/>
  <c r="I63" i="7"/>
  <c r="K63" i="7" s="1"/>
  <c r="L63" i="7" s="1"/>
  <c r="M63" i="7" s="1"/>
  <c r="I54" i="7"/>
  <c r="K54" i="7" s="1"/>
  <c r="L54" i="7" s="1"/>
  <c r="M54" i="7" s="1"/>
  <c r="I38" i="7"/>
  <c r="K38" i="7" s="1"/>
  <c r="L38" i="7" s="1"/>
  <c r="M38" i="7" s="1"/>
  <c r="I22" i="7"/>
  <c r="K22" i="7" s="1"/>
  <c r="L22" i="7" s="1"/>
  <c r="M22" i="7" s="1"/>
  <c r="I52" i="7"/>
  <c r="K52" i="7" s="1"/>
  <c r="L52" i="7" s="1"/>
  <c r="M52" i="7" s="1"/>
  <c r="I51" i="7"/>
  <c r="K51" i="7" s="1"/>
  <c r="L51" i="7" s="1"/>
  <c r="M51" i="7" s="1"/>
  <c r="H63" i="7"/>
  <c r="J63" i="7" s="1"/>
  <c r="N63" i="7" s="1"/>
  <c r="H62" i="7"/>
  <c r="J62" i="7" s="1"/>
  <c r="N62" i="7" s="1"/>
  <c r="I72" i="7"/>
  <c r="K72" i="7" s="1"/>
  <c r="L72" i="7" s="1"/>
  <c r="M72" i="7" s="1"/>
  <c r="I24" i="7"/>
  <c r="K24" i="7" s="1"/>
  <c r="L24" i="7" s="1"/>
  <c r="M24" i="7" s="1"/>
  <c r="I16" i="7"/>
  <c r="K16" i="7" s="1"/>
  <c r="L16" i="7" s="1"/>
  <c r="M16" i="7" s="1"/>
  <c r="I71" i="7"/>
  <c r="K71" i="7" s="1"/>
  <c r="L71" i="7" s="1"/>
  <c r="M71" i="7" s="1"/>
  <c r="H47" i="7"/>
  <c r="J47" i="7" s="1"/>
  <c r="H15" i="7"/>
  <c r="J15" i="7" s="1"/>
  <c r="H48" i="7"/>
  <c r="J48" i="7" s="1"/>
  <c r="I36" i="7"/>
  <c r="K36" i="7" s="1"/>
  <c r="L36" i="7" s="1"/>
  <c r="M36" i="7" s="1"/>
  <c r="H44" i="7"/>
  <c r="J44" i="7" s="1"/>
  <c r="I20" i="7"/>
  <c r="K20" i="7" s="1"/>
  <c r="L20" i="7" s="1"/>
  <c r="M20" i="7" s="1"/>
  <c r="I18" i="7"/>
  <c r="K18" i="7" s="1"/>
  <c r="L18" i="7" s="1"/>
  <c r="M18" i="7" s="1"/>
  <c r="I40" i="7"/>
  <c r="K40" i="7" s="1"/>
  <c r="L40" i="7" s="1"/>
  <c r="M40" i="7" s="1"/>
  <c r="H46" i="7"/>
  <c r="J46" i="7" s="1"/>
  <c r="H28" i="7"/>
  <c r="J28" i="7" s="1"/>
  <c r="H51" i="7"/>
  <c r="J51" i="7" s="1"/>
  <c r="N51" i="7" s="1"/>
  <c r="I47" i="7"/>
  <c r="K47" i="7" s="1"/>
  <c r="L47" i="7" s="1"/>
  <c r="M47" i="7" s="1"/>
  <c r="I56" i="7"/>
  <c r="K56" i="7" s="1"/>
  <c r="L56" i="7" s="1"/>
  <c r="M56" i="7" s="1"/>
  <c r="H39" i="7"/>
  <c r="J39" i="7" s="1"/>
  <c r="H21" i="7"/>
  <c r="J21" i="7" s="1"/>
  <c r="N21" i="7" s="1"/>
  <c r="I27" i="7"/>
  <c r="K27" i="7" s="1"/>
  <c r="L27" i="7" s="1"/>
  <c r="M27" i="7" s="1"/>
  <c r="I74" i="7"/>
  <c r="K74" i="7" s="1"/>
  <c r="L74" i="7" s="1"/>
  <c r="M74" i="7" s="1"/>
  <c r="H74" i="7"/>
  <c r="J74" i="7" s="1"/>
  <c r="I55" i="7"/>
  <c r="K55" i="7" s="1"/>
  <c r="L55" i="7" s="1"/>
  <c r="M55" i="7" s="1"/>
  <c r="H27" i="7"/>
  <c r="J27" i="7" s="1"/>
  <c r="I69" i="7"/>
  <c r="K69" i="7" s="1"/>
  <c r="L69" i="7" s="1"/>
  <c r="M69" i="7" s="1"/>
  <c r="I43" i="7"/>
  <c r="K43" i="7" s="1"/>
  <c r="L43" i="7" s="1"/>
  <c r="M43" i="7" s="1"/>
  <c r="I26" i="7"/>
  <c r="K26" i="7" s="1"/>
  <c r="L26" i="7" s="1"/>
  <c r="M26" i="7" s="1"/>
  <c r="H26" i="7"/>
  <c r="J26" i="7" s="1"/>
  <c r="H60" i="7"/>
  <c r="J60" i="7" s="1"/>
  <c r="H59" i="7"/>
  <c r="J59" i="7" s="1"/>
  <c r="H23" i="7"/>
  <c r="J23" i="7" s="1"/>
  <c r="I37" i="7"/>
  <c r="K37" i="7" s="1"/>
  <c r="L37" i="7" s="1"/>
  <c r="M37" i="7" s="1"/>
  <c r="I65" i="7"/>
  <c r="K65" i="7" s="1"/>
  <c r="L65" i="7" s="1"/>
  <c r="M65" i="7" s="1"/>
  <c r="I17" i="7"/>
  <c r="K17" i="7" s="1"/>
  <c r="L17" i="7" s="1"/>
  <c r="M17" i="7" s="1"/>
  <c r="I39" i="7"/>
  <c r="K39" i="7" s="1"/>
  <c r="L39" i="7" s="1"/>
  <c r="M39" i="7" s="1"/>
  <c r="H50" i="7"/>
  <c r="J50" i="7" s="1"/>
  <c r="N50" i="7" s="1"/>
  <c r="H17" i="7"/>
  <c r="J17" i="7" s="1"/>
  <c r="N17" i="7" s="1"/>
  <c r="H75" i="7"/>
  <c r="J75" i="7" s="1"/>
  <c r="H43" i="7"/>
  <c r="J43" i="7" s="1"/>
  <c r="N43" i="7" s="1"/>
  <c r="I32" i="7"/>
  <c r="K32" i="7" s="1"/>
  <c r="L32" i="7" s="1"/>
  <c r="M32" i="7" s="1"/>
  <c r="I11" i="7"/>
  <c r="K11" i="7" s="1"/>
  <c r="L11" i="7" s="1"/>
  <c r="M11" i="7" s="1"/>
  <c r="I58" i="7"/>
  <c r="K58" i="7" s="1"/>
  <c r="L58" i="7" s="1"/>
  <c r="M58" i="7" s="1"/>
  <c r="H58" i="7"/>
  <c r="J58" i="7" s="1"/>
  <c r="N58" i="7" s="1"/>
  <c r="I21" i="7"/>
  <c r="K21" i="7" s="1"/>
  <c r="L21" i="7" s="1"/>
  <c r="M21" i="7" s="1"/>
  <c r="I33" i="7"/>
  <c r="K33" i="7" s="1"/>
  <c r="L33" i="7" s="1"/>
  <c r="M33" i="7" s="1"/>
  <c r="I35" i="7"/>
  <c r="K35" i="7" s="1"/>
  <c r="L35" i="7" s="1"/>
  <c r="M35" i="7" s="1"/>
  <c r="I34" i="7"/>
  <c r="K34" i="7" s="1"/>
  <c r="L34" i="7" s="1"/>
  <c r="M34" i="7" s="1"/>
  <c r="H71" i="7"/>
  <c r="J71" i="7" s="1"/>
  <c r="I68" i="7"/>
  <c r="K68" i="7" s="1"/>
  <c r="L68" i="7" s="1"/>
  <c r="M68" i="7" s="1"/>
  <c r="I31" i="7"/>
  <c r="K31" i="7" s="1"/>
  <c r="L31" i="7" s="1"/>
  <c r="M31" i="7" s="1"/>
  <c r="H19" i="7"/>
  <c r="J19" i="7" s="1"/>
  <c r="N19" i="7" s="1"/>
  <c r="H18" i="7"/>
  <c r="J18" i="7" s="1"/>
  <c r="H11" i="7"/>
  <c r="J11" i="7" s="1"/>
  <c r="N11" i="7" s="1"/>
  <c r="I62" i="7"/>
  <c r="K62" i="7" s="1"/>
  <c r="L62" i="7" s="1"/>
  <c r="M62" i="7" s="1"/>
  <c r="I46" i="7"/>
  <c r="K46" i="7" s="1"/>
  <c r="L46" i="7" s="1"/>
  <c r="M46" i="7" s="1"/>
  <c r="I30" i="7"/>
  <c r="K30" i="7" s="1"/>
  <c r="L30" i="7" s="1"/>
  <c r="M30" i="7" s="1"/>
  <c r="I14" i="7"/>
  <c r="K14" i="7" s="1"/>
  <c r="L14" i="7" s="1"/>
  <c r="M14" i="7" s="1"/>
  <c r="H69" i="7"/>
  <c r="J69" i="7" s="1"/>
  <c r="H37" i="7"/>
  <c r="J37" i="7" s="1"/>
  <c r="N37" i="7" s="1"/>
  <c r="I23" i="7"/>
  <c r="K23" i="7" s="1"/>
  <c r="L23" i="7" s="1"/>
  <c r="M23" i="7" s="1"/>
  <c r="I59" i="7"/>
  <c r="K59" i="7" s="1"/>
  <c r="L59" i="7" s="1"/>
  <c r="M59" i="7" s="1"/>
  <c r="I10" i="7"/>
  <c r="K10" i="7" s="1"/>
  <c r="L10" i="7" s="1"/>
  <c r="M10" i="7" s="1"/>
  <c r="H10" i="7"/>
  <c r="J10" i="7" s="1"/>
  <c r="N10" i="7" s="1"/>
  <c r="H34" i="7"/>
  <c r="J34" i="7" s="1"/>
  <c r="N34" i="7" s="1"/>
  <c r="I61" i="7"/>
  <c r="K61" i="7" s="1"/>
  <c r="L61" i="7" s="1"/>
  <c r="M61" i="7" s="1"/>
  <c r="H61" i="7"/>
  <c r="J61" i="7" s="1"/>
  <c r="I45" i="7"/>
  <c r="K45" i="7" s="1"/>
  <c r="L45" i="7" s="1"/>
  <c r="M45" i="7" s="1"/>
  <c r="H45" i="7"/>
  <c r="J45" i="7" s="1"/>
  <c r="I29" i="7"/>
  <c r="K29" i="7" s="1"/>
  <c r="L29" i="7" s="1"/>
  <c r="M29" i="7" s="1"/>
  <c r="H29" i="7"/>
  <c r="J29" i="7" s="1"/>
  <c r="I13" i="7"/>
  <c r="K13" i="7" s="1"/>
  <c r="L13" i="7" s="1"/>
  <c r="M13" i="7" s="1"/>
  <c r="H13" i="7"/>
  <c r="J13" i="7" s="1"/>
  <c r="N13" i="7" s="1"/>
  <c r="I73" i="7"/>
  <c r="K73" i="7" s="1"/>
  <c r="L73" i="7" s="1"/>
  <c r="M73" i="7" s="1"/>
  <c r="I57" i="7"/>
  <c r="K57" i="7" s="1"/>
  <c r="L57" i="7" s="1"/>
  <c r="M57" i="7" s="1"/>
  <c r="I41" i="7"/>
  <c r="K41" i="7" s="1"/>
  <c r="L41" i="7" s="1"/>
  <c r="M41" i="7" s="1"/>
  <c r="I25" i="7"/>
  <c r="K25" i="7" s="1"/>
  <c r="L25" i="7" s="1"/>
  <c r="M25" i="7" s="1"/>
  <c r="I9" i="7"/>
  <c r="K9" i="7" s="1"/>
  <c r="L9" i="7" s="1"/>
  <c r="M9" i="7" s="1"/>
  <c r="H67" i="7"/>
  <c r="J67" i="7" s="1"/>
  <c r="H35" i="7"/>
  <c r="J35" i="7" s="1"/>
  <c r="N35" i="7" s="1"/>
  <c r="I75" i="7"/>
  <c r="K75" i="7" s="1"/>
  <c r="L75" i="7" s="1"/>
  <c r="M75" i="7" s="1"/>
  <c r="I42" i="7"/>
  <c r="K42" i="7" s="1"/>
  <c r="L42" i="7" s="1"/>
  <c r="M42" i="7" s="1"/>
  <c r="H42" i="7"/>
  <c r="J42" i="7" s="1"/>
  <c r="H55" i="7"/>
  <c r="J55" i="7" s="1"/>
  <c r="N55" i="7" s="1"/>
  <c r="I53" i="7"/>
  <c r="K53" i="7" s="1"/>
  <c r="L53" i="7" s="1"/>
  <c r="M53" i="7" s="1"/>
  <c r="I49" i="7"/>
  <c r="K49" i="7" s="1"/>
  <c r="L49" i="7" s="1"/>
  <c r="M49" i="7" s="1"/>
  <c r="H66" i="7"/>
  <c r="J66" i="7" s="1"/>
  <c r="I8" i="7"/>
  <c r="K8" i="7" s="1"/>
  <c r="I60" i="7"/>
  <c r="K60" i="7" s="1"/>
  <c r="L60" i="7" s="1"/>
  <c r="M60" i="7" s="1"/>
  <c r="I44" i="7"/>
  <c r="K44" i="7" s="1"/>
  <c r="L44" i="7" s="1"/>
  <c r="M44" i="7" s="1"/>
  <c r="I28" i="7"/>
  <c r="K28" i="7" s="1"/>
  <c r="L28" i="7" s="1"/>
  <c r="M28" i="7" s="1"/>
  <c r="I12" i="7"/>
  <c r="K12" i="7" s="1"/>
  <c r="L12" i="7" s="1"/>
  <c r="M12" i="7" s="1"/>
  <c r="H64" i="7"/>
  <c r="J64" i="7" s="1"/>
  <c r="N64" i="7" s="1"/>
  <c r="H32" i="7"/>
  <c r="J32" i="7" s="1"/>
  <c r="N32" i="7" s="1"/>
  <c r="I64" i="7"/>
  <c r="K64" i="7" s="1"/>
  <c r="L64" i="7" s="1"/>
  <c r="M64" i="7" s="1"/>
  <c r="I19" i="7"/>
  <c r="K19" i="7" s="1"/>
  <c r="L19" i="7" s="1"/>
  <c r="M19" i="7" s="1"/>
  <c r="H73" i="7"/>
  <c r="J73" i="7" s="1"/>
  <c r="N73" i="7" s="1"/>
  <c r="H57" i="7"/>
  <c r="J57" i="7" s="1"/>
  <c r="N57" i="7" s="1"/>
  <c r="H41" i="7"/>
  <c r="J41" i="7" s="1"/>
  <c r="H25" i="7"/>
  <c r="J25" i="7" s="1"/>
  <c r="N25" i="7" s="1"/>
  <c r="H9" i="7"/>
  <c r="J9" i="7" s="1"/>
  <c r="N9" i="7" s="1"/>
  <c r="H72" i="7"/>
  <c r="J72" i="7" s="1"/>
  <c r="N72" i="7" s="1"/>
  <c r="H56" i="7"/>
  <c r="J56" i="7" s="1"/>
  <c r="H40" i="7"/>
  <c r="J40" i="7" s="1"/>
  <c r="H24" i="7"/>
  <c r="J24" i="7" s="1"/>
  <c r="N24" i="7" s="1"/>
  <c r="H70" i="7"/>
  <c r="J70" i="7" s="1"/>
  <c r="N70" i="7" s="1"/>
  <c r="H54" i="7"/>
  <c r="J54" i="7" s="1"/>
  <c r="N54" i="7" s="1"/>
  <c r="H38" i="7"/>
  <c r="J38" i="7" s="1"/>
  <c r="N38" i="7" s="1"/>
  <c r="H22" i="7"/>
  <c r="J22" i="7" s="1"/>
  <c r="N22" i="7" s="1"/>
  <c r="AL6" i="3"/>
  <c r="AL31" i="3"/>
  <c r="AL35" i="3"/>
  <c r="AL16" i="3"/>
  <c r="AL40" i="3"/>
  <c r="AL18" i="3"/>
  <c r="AL34" i="3"/>
  <c r="AL12" i="3"/>
  <c r="AL27" i="3"/>
  <c r="AL19" i="3"/>
  <c r="AL28" i="3"/>
  <c r="AL9" i="3"/>
  <c r="AL32" i="3"/>
  <c r="AL7" i="3"/>
  <c r="AL25" i="3"/>
  <c r="AL36" i="3"/>
  <c r="AL21" i="3"/>
  <c r="AL37" i="3"/>
  <c r="AL14" i="3"/>
  <c r="AL23" i="3"/>
  <c r="AL8" i="3"/>
  <c r="AL24" i="3"/>
  <c r="AL10" i="3"/>
  <c r="AL33" i="3"/>
  <c r="AL13" i="3"/>
  <c r="AL30" i="3"/>
  <c r="AL15" i="3"/>
  <c r="AL26" i="3"/>
  <c r="AL20" i="3"/>
  <c r="AL39" i="3"/>
  <c r="AL11" i="3"/>
  <c r="AB64" i="3"/>
  <c r="AB6" i="3"/>
  <c r="AB16" i="3"/>
  <c r="AB48" i="3"/>
  <c r="AB18" i="3"/>
  <c r="AB42" i="3"/>
  <c r="AB58" i="3"/>
  <c r="AB45" i="3"/>
  <c r="AB31" i="3"/>
  <c r="AB29" i="3"/>
  <c r="AB17" i="3"/>
  <c r="AB47" i="3"/>
  <c r="AB41" i="3"/>
  <c r="AB13" i="3"/>
  <c r="AB30" i="3"/>
  <c r="AB53" i="3"/>
  <c r="AB21" i="3"/>
  <c r="AB22" i="3"/>
  <c r="AB37" i="3"/>
  <c r="AB61" i="3"/>
  <c r="AB63" i="3"/>
  <c r="AB15" i="3"/>
  <c r="AB46" i="3"/>
  <c r="AB39" i="3"/>
  <c r="AB55" i="3"/>
  <c r="AB56" i="3"/>
  <c r="AB26" i="3"/>
  <c r="AB65" i="3"/>
  <c r="AB19" i="3"/>
  <c r="AB27" i="3"/>
  <c r="AB50" i="3"/>
  <c r="AB54" i="3"/>
  <c r="AB32" i="3"/>
  <c r="AB49" i="3"/>
  <c r="AB12" i="3"/>
  <c r="AB23" i="3"/>
  <c r="AB24" i="3"/>
  <c r="AB10" i="3"/>
  <c r="AB57" i="3"/>
  <c r="AB20" i="3"/>
  <c r="AB28" i="3"/>
  <c r="AB51" i="3"/>
  <c r="AB59" i="3"/>
  <c r="AB7" i="3"/>
  <c r="AB9" i="3"/>
  <c r="AB11" i="3"/>
  <c r="AB44" i="3"/>
  <c r="AB62" i="3"/>
  <c r="AB8" i="3"/>
  <c r="AB60" i="3"/>
  <c r="AB38" i="3"/>
  <c r="AB33" i="3"/>
  <c r="AB34" i="3"/>
  <c r="AB14" i="3"/>
  <c r="H68" i="3"/>
  <c r="H67" i="3"/>
  <c r="H51" i="3"/>
  <c r="H19" i="3"/>
  <c r="H50" i="3"/>
  <c r="H34" i="3"/>
  <c r="H30" i="3"/>
  <c r="H61" i="3"/>
  <c r="H13" i="3"/>
  <c r="H60" i="3"/>
  <c r="H12" i="3"/>
  <c r="H27" i="3"/>
  <c r="R49" i="3"/>
  <c r="H74" i="3"/>
  <c r="H26" i="3"/>
  <c r="H73" i="3"/>
  <c r="H25" i="3"/>
  <c r="R10" i="3"/>
  <c r="R50" i="3"/>
  <c r="H56" i="3"/>
  <c r="H8" i="3"/>
  <c r="H55" i="3"/>
  <c r="H23" i="3"/>
  <c r="H54" i="3"/>
  <c r="H38" i="3"/>
  <c r="H22" i="3"/>
  <c r="H46" i="3"/>
  <c r="H28" i="3"/>
  <c r="R41" i="3"/>
  <c r="H10" i="3"/>
  <c r="H57" i="3"/>
  <c r="R18" i="3"/>
  <c r="R42" i="3"/>
  <c r="H7" i="3"/>
  <c r="H62" i="3"/>
  <c r="H14" i="3"/>
  <c r="H44" i="3"/>
  <c r="H59" i="3"/>
  <c r="H11" i="3"/>
  <c r="H41" i="3"/>
  <c r="H9" i="3"/>
  <c r="H72" i="3"/>
  <c r="H24" i="3"/>
  <c r="H71" i="3"/>
  <c r="H39" i="3"/>
  <c r="R35" i="3"/>
  <c r="R28" i="3"/>
  <c r="R59" i="3"/>
  <c r="R36" i="3"/>
  <c r="R29" i="3"/>
  <c r="R47" i="3"/>
  <c r="R27" i="3"/>
  <c r="R12" i="3"/>
  <c r="R11" i="3"/>
  <c r="R45" i="3"/>
  <c r="R19" i="3"/>
  <c r="R67" i="3"/>
  <c r="R20" i="3"/>
  <c r="R21" i="3"/>
  <c r="R31" i="3"/>
  <c r="R52" i="3"/>
  <c r="R60" i="3"/>
  <c r="R14" i="3"/>
  <c r="R30" i="3"/>
  <c r="R15" i="3"/>
  <c r="R54" i="3"/>
  <c r="R8" i="3"/>
  <c r="R32" i="3"/>
  <c r="R55" i="3"/>
  <c r="R25" i="3"/>
  <c r="R33" i="3"/>
  <c r="R56" i="3"/>
  <c r="R38" i="3"/>
  <c r="R13" i="3"/>
  <c r="R68" i="3"/>
  <c r="R22" i="3"/>
  <c r="R61" i="3"/>
  <c r="R7" i="3"/>
  <c r="R23" i="3"/>
  <c r="R62" i="3"/>
  <c r="R24" i="3"/>
  <c r="R63" i="3"/>
  <c r="R9" i="3"/>
  <c r="R26" i="3"/>
  <c r="R34" i="3"/>
  <c r="R57" i="3"/>
  <c r="R65" i="3"/>
  <c r="R44" i="3"/>
  <c r="R39" i="3"/>
  <c r="R66" i="3"/>
  <c r="R46" i="3"/>
  <c r="R51" i="3"/>
  <c r="N73" i="9" l="1"/>
  <c r="L73" i="9"/>
  <c r="M73" i="9" s="1"/>
  <c r="N41" i="7"/>
  <c r="N42" i="7"/>
  <c r="N61" i="7"/>
  <c r="N69" i="7"/>
  <c r="N39" i="7"/>
  <c r="N52" i="7"/>
  <c r="N33" i="7"/>
  <c r="N67" i="5"/>
  <c r="N23" i="5"/>
  <c r="N24" i="5"/>
  <c r="N27" i="8"/>
  <c r="N42" i="9"/>
  <c r="N65" i="9"/>
  <c r="L65" i="9"/>
  <c r="M65" i="9" s="1"/>
  <c r="N15" i="9"/>
  <c r="N19" i="9"/>
  <c r="N12" i="8"/>
  <c r="N69" i="5"/>
  <c r="N44" i="7"/>
  <c r="N68" i="7"/>
  <c r="N49" i="7"/>
  <c r="N39" i="5"/>
  <c r="J75" i="5"/>
  <c r="N20" i="9"/>
  <c r="N57" i="9"/>
  <c r="L57" i="9"/>
  <c r="M57" i="9" s="1"/>
  <c r="N14" i="9"/>
  <c r="N18" i="9"/>
  <c r="N32" i="9"/>
  <c r="N7" i="5"/>
  <c r="N71" i="8"/>
  <c r="N52" i="5"/>
  <c r="N56" i="5"/>
  <c r="N11" i="5"/>
  <c r="J76" i="8"/>
  <c r="N43" i="9"/>
  <c r="N49" i="9"/>
  <c r="L49" i="9"/>
  <c r="M49" i="9" s="1"/>
  <c r="N66" i="9"/>
  <c r="N16" i="5"/>
  <c r="N68" i="5"/>
  <c r="N27" i="7"/>
  <c r="N48" i="7"/>
  <c r="N42" i="5"/>
  <c r="N29" i="5"/>
  <c r="O29" i="5" s="1"/>
  <c r="P29" i="5" s="1"/>
  <c r="N30" i="5"/>
  <c r="N15" i="5"/>
  <c r="N17" i="5"/>
  <c r="N30" i="9"/>
  <c r="N37" i="9"/>
  <c r="N41" i="9"/>
  <c r="L41" i="9"/>
  <c r="M41" i="9" s="1"/>
  <c r="N48" i="9"/>
  <c r="N13" i="9"/>
  <c r="N62" i="8"/>
  <c r="N69" i="8"/>
  <c r="N9" i="8"/>
  <c r="N33" i="8"/>
  <c r="N40" i="8"/>
  <c r="N32" i="5"/>
  <c r="O32" i="5" s="1"/>
  <c r="P32" i="5" s="1"/>
  <c r="N66" i="5"/>
  <c r="N71" i="7"/>
  <c r="N40" i="7"/>
  <c r="L8" i="7"/>
  <c r="M8" i="7" s="1"/>
  <c r="M78" i="7" s="1"/>
  <c r="K76" i="7"/>
  <c r="L76" i="7" s="1"/>
  <c r="M76" i="7" s="1"/>
  <c r="N23" i="7"/>
  <c r="N12" i="7"/>
  <c r="N56" i="7"/>
  <c r="O56" i="7" s="1"/>
  <c r="P56" i="7" s="1"/>
  <c r="N66" i="7"/>
  <c r="O66" i="7" s="1"/>
  <c r="P66" i="7" s="1"/>
  <c r="N67" i="7"/>
  <c r="N29" i="7"/>
  <c r="N75" i="7"/>
  <c r="N59" i="7"/>
  <c r="N74" i="7"/>
  <c r="N28" i="7"/>
  <c r="N15" i="7"/>
  <c r="O15" i="7" s="1"/>
  <c r="P15" i="7" s="1"/>
  <c r="N53" i="7"/>
  <c r="N8" i="7"/>
  <c r="J76" i="7"/>
  <c r="N76" i="7" s="1"/>
  <c r="N73" i="5"/>
  <c r="N58" i="5"/>
  <c r="N43" i="5"/>
  <c r="N44" i="5"/>
  <c r="N46" i="5"/>
  <c r="O46" i="5" s="1"/>
  <c r="P46" i="5" s="1"/>
  <c r="N31" i="5"/>
  <c r="N33" i="5"/>
  <c r="K76" i="8"/>
  <c r="L76" i="8" s="1"/>
  <c r="M76" i="8" s="1"/>
  <c r="N48" i="8"/>
  <c r="N55" i="8"/>
  <c r="K76" i="9"/>
  <c r="L76" i="9" s="1"/>
  <c r="M76" i="9" s="1"/>
  <c r="N33" i="9"/>
  <c r="L33" i="9"/>
  <c r="M33" i="9" s="1"/>
  <c r="N50" i="9"/>
  <c r="N38" i="8"/>
  <c r="N15" i="8"/>
  <c r="N19" i="8"/>
  <c r="N34" i="5"/>
  <c r="K75" i="5"/>
  <c r="L75" i="5" s="1"/>
  <c r="M75" i="5" s="1"/>
  <c r="L7" i="5"/>
  <c r="M7" i="5" s="1"/>
  <c r="M77" i="5" s="1"/>
  <c r="N60" i="7"/>
  <c r="N46" i="7"/>
  <c r="N47" i="7"/>
  <c r="N14" i="7"/>
  <c r="N19" i="5"/>
  <c r="N21" i="5"/>
  <c r="N59" i="5"/>
  <c r="N60" i="5"/>
  <c r="N61" i="5"/>
  <c r="O61" i="5" s="1"/>
  <c r="P61" i="5" s="1"/>
  <c r="N67" i="9"/>
  <c r="N25" i="9"/>
  <c r="L25" i="9"/>
  <c r="M25" i="9" s="1"/>
  <c r="M78" i="9" s="1"/>
  <c r="N64" i="9"/>
  <c r="N14" i="8"/>
  <c r="N24" i="8"/>
  <c r="N64" i="5"/>
  <c r="N50" i="5"/>
  <c r="N45" i="7"/>
  <c r="N18" i="7"/>
  <c r="N26" i="7"/>
  <c r="N16" i="7"/>
  <c r="N50" i="8"/>
  <c r="N42" i="8"/>
  <c r="N52" i="9"/>
  <c r="N34" i="9"/>
  <c r="N31" i="8"/>
  <c r="N18" i="5"/>
  <c r="N76" i="9"/>
  <c r="M78" i="8"/>
  <c r="N76" i="8"/>
  <c r="P8" i="8"/>
  <c r="O12" i="8"/>
  <c r="P12" i="8" s="1"/>
  <c r="O47" i="8"/>
  <c r="P47" i="8" s="1"/>
  <c r="O15" i="8"/>
  <c r="P15" i="8" s="1"/>
  <c r="O67" i="7"/>
  <c r="P67" i="7" s="1"/>
  <c r="O24" i="7"/>
  <c r="P24" i="7" s="1"/>
  <c r="O24" i="5"/>
  <c r="P24" i="5" s="1"/>
  <c r="H75" i="5"/>
  <c r="I75" i="5"/>
  <c r="O69" i="5"/>
  <c r="P69" i="5" s="1"/>
  <c r="DM190" i="2"/>
  <c r="DM191" i="2"/>
  <c r="DM192" i="2"/>
  <c r="DM193" i="2"/>
  <c r="DM194" i="2"/>
  <c r="DM186" i="2"/>
  <c r="DM187" i="2"/>
  <c r="DM185" i="2"/>
  <c r="DM183" i="2"/>
  <c r="DM184" i="2"/>
  <c r="DM258" i="2"/>
  <c r="DM259" i="2"/>
  <c r="DM260" i="2"/>
  <c r="DM261" i="2"/>
  <c r="DM210" i="2"/>
  <c r="DM211" i="2"/>
  <c r="DM212" i="2"/>
  <c r="DM213" i="2"/>
  <c r="DM297" i="2"/>
  <c r="DM296" i="2"/>
  <c r="DM292" i="2"/>
  <c r="DM293" i="2"/>
  <c r="DM294" i="2"/>
  <c r="DM295" i="2"/>
  <c r="DM306" i="2"/>
  <c r="DM307" i="2"/>
  <c r="DM27" i="2"/>
  <c r="DM28" i="2"/>
  <c r="DM29" i="2"/>
  <c r="DM30" i="2"/>
  <c r="DM224" i="2"/>
  <c r="DM225" i="2"/>
  <c r="DM226" i="2"/>
  <c r="DM227" i="2"/>
  <c r="DM10" i="2"/>
  <c r="DM9" i="2"/>
  <c r="DM82" i="2"/>
  <c r="DM83" i="2"/>
  <c r="DM84" i="2"/>
  <c r="DM85" i="2"/>
  <c r="DM282" i="2"/>
  <c r="DM283" i="2"/>
  <c r="DM273" i="2"/>
  <c r="DM274" i="2"/>
  <c r="DM275" i="2"/>
  <c r="DM281" i="2"/>
  <c r="DM276" i="2"/>
  <c r="DM277" i="2"/>
  <c r="DM278" i="2"/>
  <c r="DM280" i="2"/>
  <c r="DM279" i="2"/>
  <c r="DM144" i="2"/>
  <c r="DM145" i="2"/>
  <c r="DM146" i="2"/>
  <c r="DM147" i="2"/>
  <c r="DM148" i="2"/>
  <c r="DM149" i="2"/>
  <c r="DM150" i="2"/>
  <c r="DM151" i="2"/>
  <c r="DM74" i="2"/>
  <c r="DM75" i="2"/>
  <c r="DM73" i="2"/>
  <c r="DM66" i="2"/>
  <c r="DM67" i="2"/>
  <c r="DM68" i="2"/>
  <c r="DM69" i="2"/>
  <c r="DM70" i="2"/>
  <c r="DM71" i="2"/>
  <c r="DM72" i="2"/>
  <c r="DM308" i="2"/>
  <c r="DM309" i="2"/>
  <c r="DM310" i="2"/>
  <c r="DM265" i="2"/>
  <c r="DM264" i="2"/>
  <c r="DM262" i="2"/>
  <c r="DM263" i="2"/>
  <c r="DM37" i="2"/>
  <c r="DM38" i="2"/>
  <c r="DM39" i="2"/>
  <c r="DM40" i="2"/>
  <c r="DM90" i="2"/>
  <c r="DM106" i="2"/>
  <c r="DM122" i="2"/>
  <c r="DM138" i="2"/>
  <c r="DM91" i="2"/>
  <c r="DM107" i="2"/>
  <c r="DM123" i="2"/>
  <c r="DM139" i="2"/>
  <c r="DM92" i="2"/>
  <c r="DM108" i="2"/>
  <c r="DM124" i="2"/>
  <c r="DM140" i="2"/>
  <c r="DM121" i="2"/>
  <c r="DM93" i="2"/>
  <c r="DM109" i="2"/>
  <c r="DM125" i="2"/>
  <c r="DM141" i="2"/>
  <c r="DM94" i="2"/>
  <c r="DM110" i="2"/>
  <c r="DM126" i="2"/>
  <c r="DM142" i="2"/>
  <c r="DM95" i="2"/>
  <c r="DM111" i="2"/>
  <c r="DM127" i="2"/>
  <c r="DM143" i="2"/>
  <c r="DM96" i="2"/>
  <c r="DM112" i="2"/>
  <c r="DM128" i="2"/>
  <c r="DM105" i="2"/>
  <c r="DM97" i="2"/>
  <c r="DM113" i="2"/>
  <c r="DM129" i="2"/>
  <c r="DM98" i="2"/>
  <c r="DM114" i="2"/>
  <c r="DM130" i="2"/>
  <c r="DM89" i="2"/>
  <c r="DM99" i="2"/>
  <c r="DM115" i="2"/>
  <c r="DM131" i="2"/>
  <c r="DM137" i="2"/>
  <c r="DM100" i="2"/>
  <c r="DM116" i="2"/>
  <c r="DM132" i="2"/>
  <c r="DM101" i="2"/>
  <c r="DM117" i="2"/>
  <c r="DM133" i="2"/>
  <c r="DM86" i="2"/>
  <c r="DM102" i="2"/>
  <c r="DM118" i="2"/>
  <c r="DM134" i="2"/>
  <c r="DM87" i="2"/>
  <c r="DM103" i="2"/>
  <c r="DM119" i="2"/>
  <c r="DM135" i="2"/>
  <c r="DM88" i="2"/>
  <c r="DM104" i="2"/>
  <c r="DM120" i="2"/>
  <c r="DM136" i="2"/>
  <c r="O47" i="5"/>
  <c r="P47" i="5" s="1"/>
  <c r="DM17" i="2"/>
  <c r="DM18" i="2"/>
  <c r="DM31" i="2"/>
  <c r="DM32" i="2"/>
  <c r="DM33" i="2"/>
  <c r="DM218" i="2"/>
  <c r="DM217" i="2"/>
  <c r="DM219" i="2"/>
  <c r="DM220" i="2"/>
  <c r="DM221" i="2"/>
  <c r="DM222" i="2"/>
  <c r="DM223" i="2"/>
  <c r="DM214" i="2"/>
  <c r="DM216" i="2"/>
  <c r="DM215" i="2"/>
  <c r="DM76" i="2"/>
  <c r="DM77" i="2"/>
  <c r="DM204" i="2"/>
  <c r="DM205" i="2"/>
  <c r="DM206" i="2"/>
  <c r="DM207" i="2"/>
  <c r="DM228" i="2"/>
  <c r="DM229" i="2"/>
  <c r="DM154" i="2"/>
  <c r="DM155" i="2"/>
  <c r="DM156" i="2"/>
  <c r="DM157" i="2"/>
  <c r="DM153" i="2"/>
  <c r="DM152" i="2"/>
  <c r="DM170" i="2"/>
  <c r="DM171" i="2"/>
  <c r="DM172" i="2"/>
  <c r="DM173" i="2"/>
  <c r="DM174" i="2"/>
  <c r="DM175" i="2"/>
  <c r="DM160" i="2"/>
  <c r="DM176" i="2"/>
  <c r="DM161" i="2"/>
  <c r="DM177" i="2"/>
  <c r="DM169" i="2"/>
  <c r="DM162" i="2"/>
  <c r="DM178" i="2"/>
  <c r="DM163" i="2"/>
  <c r="DM179" i="2"/>
  <c r="DM164" i="2"/>
  <c r="DM180" i="2"/>
  <c r="DM165" i="2"/>
  <c r="DM181" i="2"/>
  <c r="DM166" i="2"/>
  <c r="DM182" i="2"/>
  <c r="DM168" i="2"/>
  <c r="DM167" i="2"/>
  <c r="DM12" i="2"/>
  <c r="DM13" i="2"/>
  <c r="DM14" i="2"/>
  <c r="DM304" i="2"/>
  <c r="DM305" i="2"/>
  <c r="DM196" i="2"/>
  <c r="DM197" i="2"/>
  <c r="DM198" i="2"/>
  <c r="DM199" i="2"/>
  <c r="DM284" i="2"/>
  <c r="DM285" i="2"/>
  <c r="DM286" i="2"/>
  <c r="DM234" i="2"/>
  <c r="DM250" i="2"/>
  <c r="DM235" i="2"/>
  <c r="DM251" i="2"/>
  <c r="DM236" i="2"/>
  <c r="DM237" i="2"/>
  <c r="DM238" i="2"/>
  <c r="DM239" i="2"/>
  <c r="DM240" i="2"/>
  <c r="DM241" i="2"/>
  <c r="DM249" i="2"/>
  <c r="DM242" i="2"/>
  <c r="DM243" i="2"/>
  <c r="DM244" i="2"/>
  <c r="DM245" i="2"/>
  <c r="DM246" i="2"/>
  <c r="DM248" i="2"/>
  <c r="DM247" i="2"/>
  <c r="DM312" i="2"/>
  <c r="DM311" i="2"/>
  <c r="DM58" i="2"/>
  <c r="DM59" i="2"/>
  <c r="DM60" i="2"/>
  <c r="DM61" i="2"/>
  <c r="DM62" i="2"/>
  <c r="DM63" i="2"/>
  <c r="DM57" i="2"/>
  <c r="N2" i="6"/>
  <c r="DM25" i="2"/>
  <c r="DM19" i="2"/>
  <c r="DM20" i="2"/>
  <c r="DM21" i="2"/>
  <c r="DM22" i="2"/>
  <c r="DM23" i="2"/>
  <c r="DM24" i="2"/>
  <c r="N3" i="6"/>
  <c r="DM266" i="2"/>
  <c r="DM267" i="2"/>
  <c r="DM268" i="2"/>
  <c r="DM269" i="2"/>
  <c r="DM270" i="2"/>
  <c r="DM271" i="2"/>
  <c r="DM252" i="2"/>
  <c r="DM253" i="2"/>
  <c r="DM78" i="2"/>
  <c r="DM79" i="2"/>
  <c r="DM3" i="2"/>
  <c r="DM4" i="2"/>
  <c r="DM230" i="2"/>
  <c r="DM231" i="2"/>
  <c r="DM232" i="2"/>
  <c r="DM254" i="2"/>
  <c r="DM255" i="2"/>
  <c r="DM256" i="2"/>
  <c r="DM314" i="2"/>
  <c r="DM313" i="2"/>
  <c r="DM34" i="2"/>
  <c r="DM35" i="2"/>
  <c r="DM36" i="2"/>
  <c r="DM287" i="2"/>
  <c r="DM288" i="2"/>
  <c r="DM289" i="2"/>
  <c r="DM290" i="2"/>
  <c r="DM291" i="2"/>
  <c r="DM208" i="2"/>
  <c r="DM209" i="2"/>
  <c r="DM80" i="2"/>
  <c r="DM81" i="2"/>
  <c r="DM202" i="2"/>
  <c r="DM203" i="2"/>
  <c r="DM201" i="2"/>
  <c r="DM200" i="2"/>
  <c r="DM42" i="2"/>
  <c r="DM43" i="2"/>
  <c r="DM44" i="2"/>
  <c r="DM45" i="2"/>
  <c r="DM46" i="2"/>
  <c r="DM47" i="2"/>
  <c r="DM48" i="2"/>
  <c r="DM49" i="2"/>
  <c r="DM50" i="2"/>
  <c r="DM51" i="2"/>
  <c r="DM52" i="2"/>
  <c r="DM53" i="2"/>
  <c r="DM54" i="2"/>
  <c r="N1" i="6"/>
  <c r="O49" i="5"/>
  <c r="P49" i="5" s="1"/>
  <c r="O33" i="5"/>
  <c r="P33" i="5" s="1"/>
  <c r="O40" i="5"/>
  <c r="P40" i="5" s="1"/>
  <c r="O14" i="5"/>
  <c r="P14" i="5" s="1"/>
  <c r="O53" i="5"/>
  <c r="P53" i="5" s="1"/>
  <c r="O51" i="5"/>
  <c r="P51" i="5" s="1"/>
  <c r="O8" i="5"/>
  <c r="P8" i="5" s="1"/>
  <c r="O19" i="5"/>
  <c r="P19" i="5" s="1"/>
  <c r="O72" i="5"/>
  <c r="P72" i="5" s="1"/>
  <c r="O65" i="5"/>
  <c r="P65" i="5" s="1"/>
  <c r="O15" i="5"/>
  <c r="P15" i="5" s="1"/>
  <c r="O41" i="5"/>
  <c r="P41" i="5" s="1"/>
  <c r="O9" i="5"/>
  <c r="P9" i="5" s="1"/>
  <c r="O54" i="5"/>
  <c r="P54" i="5" s="1"/>
  <c r="O21" i="5"/>
  <c r="P21" i="5" s="1"/>
  <c r="O57" i="5"/>
  <c r="P57" i="5" s="1"/>
  <c r="O44" i="5"/>
  <c r="P44" i="5" s="1"/>
  <c r="O60" i="5"/>
  <c r="P60" i="5" s="1"/>
  <c r="O22" i="5"/>
  <c r="P22" i="5" s="1"/>
  <c r="O73" i="5"/>
  <c r="P73" i="5" s="1"/>
  <c r="O7" i="5"/>
  <c r="O72" i="7"/>
  <c r="P72" i="7" s="1"/>
  <c r="H76" i="7"/>
  <c r="O42" i="5"/>
  <c r="P42" i="5" s="1"/>
  <c r="O74" i="5"/>
  <c r="P74" i="5" s="1"/>
  <c r="O30" i="5"/>
  <c r="P30" i="5" s="1"/>
  <c r="O62" i="5"/>
  <c r="P62" i="5" s="1"/>
  <c r="O54" i="7"/>
  <c r="P54" i="7" s="1"/>
  <c r="H76" i="9"/>
  <c r="O27" i="5"/>
  <c r="P27" i="5" s="1"/>
  <c r="O56" i="5"/>
  <c r="P56" i="5" s="1"/>
  <c r="O58" i="5"/>
  <c r="P58" i="5" s="1"/>
  <c r="I76" i="8"/>
  <c r="O16" i="5"/>
  <c r="P16" i="5" s="1"/>
  <c r="O63" i="5"/>
  <c r="P63" i="5" s="1"/>
  <c r="O12" i="5"/>
  <c r="P12" i="5" s="1"/>
  <c r="O43" i="5"/>
  <c r="P43" i="5" s="1"/>
  <c r="I76" i="7"/>
  <c r="O35" i="5"/>
  <c r="P35" i="5" s="1"/>
  <c r="O67" i="5"/>
  <c r="P67" i="5" s="1"/>
  <c r="O48" i="5"/>
  <c r="P48" i="5" s="1"/>
  <c r="O18" i="5"/>
  <c r="P18" i="5" s="1"/>
  <c r="H76" i="8"/>
  <c r="O55" i="5"/>
  <c r="P55" i="5" s="1"/>
  <c r="O37" i="5"/>
  <c r="P37" i="5" s="1"/>
  <c r="O11" i="8"/>
  <c r="P11" i="8" s="1"/>
  <c r="O66" i="5"/>
  <c r="P66" i="5" s="1"/>
  <c r="O13" i="5"/>
  <c r="P13" i="5" s="1"/>
  <c r="O34" i="5"/>
  <c r="P34" i="5" s="1"/>
  <c r="O20" i="5"/>
  <c r="P20" i="5" s="1"/>
  <c r="O59" i="5"/>
  <c r="P59" i="5" s="1"/>
  <c r="O31" i="5"/>
  <c r="P31" i="5" s="1"/>
  <c r="O45" i="5"/>
  <c r="P45" i="5" s="1"/>
  <c r="O39" i="5"/>
  <c r="P39" i="5" s="1"/>
  <c r="O26" i="5"/>
  <c r="P26" i="5" s="1"/>
  <c r="O25" i="5"/>
  <c r="P25" i="5" s="1"/>
  <c r="O28" i="5"/>
  <c r="P28" i="5" s="1"/>
  <c r="I76" i="9"/>
  <c r="O52" i="5"/>
  <c r="P52" i="5" s="1"/>
  <c r="O38" i="5"/>
  <c r="P38" i="5" s="1"/>
  <c r="O71" i="5"/>
  <c r="P71" i="5" s="1"/>
  <c r="O68" i="5"/>
  <c r="P68" i="5" s="1"/>
  <c r="B2" i="2"/>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U2" i="2"/>
  <c r="DN2" i="2" s="1"/>
  <c r="DV2" i="2"/>
  <c r="DW2" i="2"/>
  <c r="DX2" i="2"/>
  <c r="DY2" i="2"/>
  <c r="DZ2" i="2"/>
  <c r="EA2" i="2"/>
  <c r="DO2" i="2" s="1"/>
  <c r="EB2" i="2"/>
  <c r="EC2" i="2"/>
  <c r="ED2" i="2"/>
  <c r="EE2" i="2"/>
  <c r="EF2" i="2"/>
  <c r="EG2" i="2"/>
  <c r="EH2" i="2"/>
  <c r="EI2" i="2"/>
  <c r="EJ2" i="2"/>
  <c r="EK2" i="2"/>
  <c r="EL2" i="2"/>
  <c r="EM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U3" i="2"/>
  <c r="DN3" i="2" s="1"/>
  <c r="DV3" i="2"/>
  <c r="DW3" i="2"/>
  <c r="DX3" i="2"/>
  <c r="DY3" i="2"/>
  <c r="DZ3" i="2"/>
  <c r="EA3" i="2"/>
  <c r="EB3" i="2"/>
  <c r="EC3" i="2"/>
  <c r="ED3" i="2"/>
  <c r="EE3" i="2"/>
  <c r="EF3" i="2"/>
  <c r="EG3" i="2"/>
  <c r="EH3" i="2"/>
  <c r="EI3" i="2"/>
  <c r="EJ3" i="2"/>
  <c r="EK3" i="2"/>
  <c r="EL3" i="2"/>
  <c r="EM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U4" i="2"/>
  <c r="DV4" i="2"/>
  <c r="DW4" i="2"/>
  <c r="DX4" i="2"/>
  <c r="DY4" i="2"/>
  <c r="DZ4" i="2"/>
  <c r="EA4" i="2"/>
  <c r="DO4" i="2" s="1"/>
  <c r="EB4" i="2"/>
  <c r="EC4" i="2"/>
  <c r="ED4" i="2"/>
  <c r="EE4" i="2"/>
  <c r="EF4" i="2"/>
  <c r="EG4" i="2"/>
  <c r="EH4" i="2"/>
  <c r="EI4" i="2"/>
  <c r="EJ4" i="2"/>
  <c r="EK4" i="2"/>
  <c r="EL4" i="2"/>
  <c r="EM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U5" i="2"/>
  <c r="DV5" i="2"/>
  <c r="DW5" i="2"/>
  <c r="DX5" i="2"/>
  <c r="DY5" i="2"/>
  <c r="DZ5" i="2"/>
  <c r="EA5" i="2"/>
  <c r="EB5" i="2"/>
  <c r="EC5" i="2"/>
  <c r="ED5" i="2"/>
  <c r="EE5" i="2"/>
  <c r="EF5" i="2"/>
  <c r="EG5" i="2"/>
  <c r="EH5" i="2"/>
  <c r="EI5" i="2"/>
  <c r="EJ5" i="2"/>
  <c r="EK5" i="2"/>
  <c r="EL5" i="2"/>
  <c r="EM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U6" i="2"/>
  <c r="DV6" i="2"/>
  <c r="DW6" i="2"/>
  <c r="DX6" i="2"/>
  <c r="DY6" i="2"/>
  <c r="DZ6" i="2"/>
  <c r="EA6" i="2"/>
  <c r="EB6" i="2"/>
  <c r="EC6" i="2"/>
  <c r="ED6" i="2"/>
  <c r="EE6" i="2"/>
  <c r="EF6" i="2"/>
  <c r="EG6" i="2"/>
  <c r="EH6" i="2"/>
  <c r="EI6" i="2"/>
  <c r="EJ6" i="2"/>
  <c r="EK6" i="2"/>
  <c r="EL6" i="2"/>
  <c r="EM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U7" i="2"/>
  <c r="DV7" i="2"/>
  <c r="DW7" i="2"/>
  <c r="DX7" i="2"/>
  <c r="DY7" i="2"/>
  <c r="DZ7" i="2"/>
  <c r="EA7" i="2"/>
  <c r="EB7" i="2"/>
  <c r="EC7" i="2"/>
  <c r="ED7" i="2"/>
  <c r="EE7" i="2"/>
  <c r="EF7" i="2"/>
  <c r="EG7" i="2"/>
  <c r="EH7" i="2"/>
  <c r="EI7" i="2"/>
  <c r="EJ7" i="2"/>
  <c r="EK7" i="2"/>
  <c r="EL7" i="2"/>
  <c r="EM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U8" i="2"/>
  <c r="DN8" i="2" s="1"/>
  <c r="DV8" i="2"/>
  <c r="DW8" i="2"/>
  <c r="DX8" i="2"/>
  <c r="DY8" i="2"/>
  <c r="DZ8" i="2"/>
  <c r="EA8" i="2"/>
  <c r="EB8" i="2"/>
  <c r="EC8" i="2"/>
  <c r="ED8" i="2"/>
  <c r="EE8" i="2"/>
  <c r="EF8" i="2"/>
  <c r="EG8" i="2"/>
  <c r="EH8" i="2"/>
  <c r="EI8" i="2"/>
  <c r="EJ8" i="2"/>
  <c r="EK8" i="2"/>
  <c r="EL8" i="2"/>
  <c r="EM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U9" i="2"/>
  <c r="DN9" i="2" s="1"/>
  <c r="DV9" i="2"/>
  <c r="DW9" i="2"/>
  <c r="DX9" i="2"/>
  <c r="DY9" i="2"/>
  <c r="DZ9" i="2"/>
  <c r="EA9" i="2"/>
  <c r="DO9" i="2" s="1"/>
  <c r="EB9" i="2"/>
  <c r="EC9" i="2"/>
  <c r="ED9" i="2"/>
  <c r="EE9" i="2"/>
  <c r="EF9" i="2"/>
  <c r="EG9" i="2"/>
  <c r="EH9" i="2"/>
  <c r="EI9" i="2"/>
  <c r="EJ9" i="2"/>
  <c r="EK9" i="2"/>
  <c r="EL9" i="2"/>
  <c r="EM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U10" i="2"/>
  <c r="DV10" i="2"/>
  <c r="DW10" i="2"/>
  <c r="DX10" i="2"/>
  <c r="DY10" i="2"/>
  <c r="DZ10" i="2"/>
  <c r="EA10" i="2"/>
  <c r="EB10" i="2"/>
  <c r="EC10" i="2"/>
  <c r="ED10" i="2"/>
  <c r="EE10" i="2"/>
  <c r="EF10" i="2"/>
  <c r="EG10" i="2"/>
  <c r="EH10" i="2"/>
  <c r="EI10" i="2"/>
  <c r="EJ10" i="2"/>
  <c r="EK10" i="2"/>
  <c r="EL10" i="2"/>
  <c r="EM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U11" i="2"/>
  <c r="DN11" i="2" s="1"/>
  <c r="DV11" i="2"/>
  <c r="DW11" i="2"/>
  <c r="DX11" i="2"/>
  <c r="DY11" i="2"/>
  <c r="DZ11" i="2"/>
  <c r="EA11" i="2"/>
  <c r="EB11" i="2"/>
  <c r="EC11" i="2"/>
  <c r="ED11" i="2"/>
  <c r="EE11" i="2"/>
  <c r="EF11" i="2"/>
  <c r="EG11" i="2"/>
  <c r="EH11" i="2"/>
  <c r="EI11" i="2"/>
  <c r="EJ11" i="2"/>
  <c r="EK11" i="2"/>
  <c r="EL11" i="2"/>
  <c r="EM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U12" i="2"/>
  <c r="DN12" i="2" s="1"/>
  <c r="DV12" i="2"/>
  <c r="DW12" i="2"/>
  <c r="DX12" i="2"/>
  <c r="DY12" i="2"/>
  <c r="DZ12" i="2"/>
  <c r="EA12" i="2"/>
  <c r="EB12" i="2"/>
  <c r="EC12" i="2"/>
  <c r="ED12" i="2"/>
  <c r="EE12" i="2"/>
  <c r="EF12" i="2"/>
  <c r="EG12" i="2"/>
  <c r="EH12" i="2"/>
  <c r="EI12" i="2"/>
  <c r="EJ12" i="2"/>
  <c r="EK12" i="2"/>
  <c r="EL12" i="2"/>
  <c r="EM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U13" i="2"/>
  <c r="DV13" i="2"/>
  <c r="DW13" i="2"/>
  <c r="DX13" i="2"/>
  <c r="DY13" i="2"/>
  <c r="DZ13" i="2"/>
  <c r="EA13" i="2"/>
  <c r="EB13" i="2"/>
  <c r="EC13" i="2"/>
  <c r="ED13" i="2"/>
  <c r="EE13" i="2"/>
  <c r="EF13" i="2"/>
  <c r="EG13" i="2"/>
  <c r="EH13" i="2"/>
  <c r="EI13" i="2"/>
  <c r="EJ13" i="2"/>
  <c r="EK13" i="2"/>
  <c r="EL13" i="2"/>
  <c r="EM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U14" i="2"/>
  <c r="DN14" i="2" s="1"/>
  <c r="DV14" i="2"/>
  <c r="DW14" i="2"/>
  <c r="DX14" i="2"/>
  <c r="DY14" i="2"/>
  <c r="DZ14" i="2"/>
  <c r="EA14" i="2"/>
  <c r="EB14" i="2"/>
  <c r="EC14" i="2"/>
  <c r="ED14" i="2"/>
  <c r="EE14" i="2"/>
  <c r="EF14" i="2"/>
  <c r="EG14" i="2"/>
  <c r="EH14" i="2"/>
  <c r="EI14" i="2"/>
  <c r="EJ14" i="2"/>
  <c r="EK14" i="2"/>
  <c r="EL14" i="2"/>
  <c r="EM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U15" i="2"/>
  <c r="DV15" i="2"/>
  <c r="DW15" i="2"/>
  <c r="DX15" i="2"/>
  <c r="DY15" i="2"/>
  <c r="DZ15" i="2"/>
  <c r="EA15" i="2"/>
  <c r="EB15" i="2"/>
  <c r="EC15" i="2"/>
  <c r="ED15" i="2"/>
  <c r="EE15" i="2"/>
  <c r="EF15" i="2"/>
  <c r="EG15" i="2"/>
  <c r="EH15" i="2"/>
  <c r="EI15" i="2"/>
  <c r="EJ15" i="2"/>
  <c r="EK15" i="2"/>
  <c r="EL15" i="2"/>
  <c r="EM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U16" i="2"/>
  <c r="DV16" i="2"/>
  <c r="DW16" i="2"/>
  <c r="DX16" i="2"/>
  <c r="DY16" i="2"/>
  <c r="DZ16" i="2"/>
  <c r="EA16" i="2"/>
  <c r="EB16" i="2"/>
  <c r="EC16" i="2"/>
  <c r="ED16" i="2"/>
  <c r="EE16" i="2"/>
  <c r="EF16" i="2"/>
  <c r="EG16" i="2"/>
  <c r="EH16" i="2"/>
  <c r="EI16" i="2"/>
  <c r="EJ16" i="2"/>
  <c r="EK16" i="2"/>
  <c r="EL16" i="2"/>
  <c r="EM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U17" i="2"/>
  <c r="DV17" i="2"/>
  <c r="DW17" i="2"/>
  <c r="DX17" i="2"/>
  <c r="DY17" i="2"/>
  <c r="DZ17" i="2"/>
  <c r="EA17" i="2"/>
  <c r="DO17" i="2" s="1"/>
  <c r="EB17" i="2"/>
  <c r="EC17" i="2"/>
  <c r="ED17" i="2"/>
  <c r="EE17" i="2"/>
  <c r="EF17" i="2"/>
  <c r="EG17" i="2"/>
  <c r="EH17" i="2"/>
  <c r="EI17" i="2"/>
  <c r="EJ17" i="2"/>
  <c r="EK17" i="2"/>
  <c r="EL17" i="2"/>
  <c r="EM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U18" i="2"/>
  <c r="DN18" i="2" s="1"/>
  <c r="DV18" i="2"/>
  <c r="DW18" i="2"/>
  <c r="DX18" i="2"/>
  <c r="DY18" i="2"/>
  <c r="DZ18" i="2"/>
  <c r="EA18" i="2"/>
  <c r="DO18" i="2" s="1"/>
  <c r="DP18" i="2" s="1"/>
  <c r="DQ18" i="2" s="1"/>
  <c r="EB18" i="2"/>
  <c r="EC18" i="2"/>
  <c r="ED18" i="2"/>
  <c r="EE18" i="2"/>
  <c r="EF18" i="2"/>
  <c r="EG18" i="2"/>
  <c r="EH18" i="2"/>
  <c r="EI18" i="2"/>
  <c r="EJ18" i="2"/>
  <c r="EK18" i="2"/>
  <c r="EL18" i="2"/>
  <c r="EM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U19" i="2"/>
  <c r="DN19" i="2" s="1"/>
  <c r="DV19" i="2"/>
  <c r="DW19" i="2"/>
  <c r="DX19" i="2"/>
  <c r="DY19" i="2"/>
  <c r="DZ19" i="2"/>
  <c r="EA19" i="2"/>
  <c r="EB19" i="2"/>
  <c r="EC19" i="2"/>
  <c r="ED19" i="2"/>
  <c r="EE19" i="2"/>
  <c r="EF19" i="2"/>
  <c r="EG19" i="2"/>
  <c r="EH19" i="2"/>
  <c r="EI19" i="2"/>
  <c r="EJ19" i="2"/>
  <c r="EK19" i="2"/>
  <c r="EL19" i="2"/>
  <c r="EM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U20" i="2"/>
  <c r="DN20" i="2" s="1"/>
  <c r="DV20" i="2"/>
  <c r="DW20" i="2"/>
  <c r="DX20" i="2"/>
  <c r="DY20" i="2"/>
  <c r="DZ20" i="2"/>
  <c r="EA20" i="2"/>
  <c r="DO20" i="2" s="1"/>
  <c r="EB20" i="2"/>
  <c r="EC20" i="2"/>
  <c r="ED20" i="2"/>
  <c r="EE20" i="2"/>
  <c r="EF20" i="2"/>
  <c r="EG20" i="2"/>
  <c r="EH20" i="2"/>
  <c r="EI20" i="2"/>
  <c r="EJ20" i="2"/>
  <c r="EK20" i="2"/>
  <c r="EL20" i="2"/>
  <c r="EM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U21" i="2"/>
  <c r="DV21" i="2"/>
  <c r="DW21" i="2"/>
  <c r="DX21" i="2"/>
  <c r="DY21" i="2"/>
  <c r="DZ21" i="2"/>
  <c r="EA21" i="2"/>
  <c r="EB21" i="2"/>
  <c r="EC21" i="2"/>
  <c r="ED21" i="2"/>
  <c r="EE21" i="2"/>
  <c r="EF21" i="2"/>
  <c r="EG21" i="2"/>
  <c r="EH21" i="2"/>
  <c r="EI21" i="2"/>
  <c r="EJ21" i="2"/>
  <c r="EK21" i="2"/>
  <c r="EL21" i="2"/>
  <c r="EM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U22" i="2"/>
  <c r="DV22" i="2"/>
  <c r="DW22" i="2"/>
  <c r="DX22" i="2"/>
  <c r="DY22" i="2"/>
  <c r="DZ22" i="2"/>
  <c r="EA22" i="2"/>
  <c r="EB22" i="2"/>
  <c r="EC22" i="2"/>
  <c r="ED22" i="2"/>
  <c r="EE22" i="2"/>
  <c r="EF22" i="2"/>
  <c r="EG22" i="2"/>
  <c r="EH22" i="2"/>
  <c r="EI22" i="2"/>
  <c r="EJ22" i="2"/>
  <c r="EK22" i="2"/>
  <c r="EL22" i="2"/>
  <c r="EM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U23" i="2"/>
  <c r="DV23" i="2"/>
  <c r="DW23" i="2"/>
  <c r="DX23" i="2"/>
  <c r="DY23" i="2"/>
  <c r="DZ23" i="2"/>
  <c r="EA23" i="2"/>
  <c r="EB23" i="2"/>
  <c r="EC23" i="2"/>
  <c r="ED23" i="2"/>
  <c r="EE23" i="2"/>
  <c r="EF23" i="2"/>
  <c r="EG23" i="2"/>
  <c r="EH23" i="2"/>
  <c r="EI23" i="2"/>
  <c r="EJ23" i="2"/>
  <c r="EK23" i="2"/>
  <c r="EL23" i="2"/>
  <c r="EM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U24" i="2"/>
  <c r="DN24" i="2" s="1"/>
  <c r="DV24" i="2"/>
  <c r="DW24" i="2"/>
  <c r="DX24" i="2"/>
  <c r="DY24" i="2"/>
  <c r="DZ24" i="2"/>
  <c r="EA24" i="2"/>
  <c r="EB24" i="2"/>
  <c r="EC24" i="2"/>
  <c r="ED24" i="2"/>
  <c r="EE24" i="2"/>
  <c r="EF24" i="2"/>
  <c r="EG24" i="2"/>
  <c r="EH24" i="2"/>
  <c r="EI24" i="2"/>
  <c r="EJ24" i="2"/>
  <c r="EK24" i="2"/>
  <c r="EL24" i="2"/>
  <c r="EM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U25" i="2"/>
  <c r="DN25" i="2" s="1"/>
  <c r="DV25" i="2"/>
  <c r="DW25" i="2"/>
  <c r="DX25" i="2"/>
  <c r="DY25" i="2"/>
  <c r="DZ25" i="2"/>
  <c r="EA25" i="2"/>
  <c r="DO25" i="2" s="1"/>
  <c r="EB25" i="2"/>
  <c r="EC25" i="2"/>
  <c r="ED25" i="2"/>
  <c r="EE25" i="2"/>
  <c r="EF25" i="2"/>
  <c r="EG25" i="2"/>
  <c r="EH25" i="2"/>
  <c r="EI25" i="2"/>
  <c r="EJ25" i="2"/>
  <c r="EK25" i="2"/>
  <c r="EL25" i="2"/>
  <c r="EM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S26" i="2"/>
  <c r="DT26" i="2"/>
  <c r="DU26" i="2"/>
  <c r="DN26" i="2" s="1"/>
  <c r="DV26" i="2"/>
  <c r="DW26" i="2"/>
  <c r="DX26" i="2"/>
  <c r="DY26" i="2"/>
  <c r="DZ26" i="2"/>
  <c r="EA26" i="2"/>
  <c r="EB26" i="2"/>
  <c r="EC26" i="2"/>
  <c r="ED26" i="2"/>
  <c r="EE26" i="2"/>
  <c r="EF26" i="2"/>
  <c r="EG26" i="2"/>
  <c r="EH26" i="2"/>
  <c r="EI26" i="2"/>
  <c r="EJ26" i="2"/>
  <c r="EK26" i="2"/>
  <c r="EL26" i="2"/>
  <c r="EM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S27" i="2"/>
  <c r="DT27" i="2"/>
  <c r="DU27" i="2"/>
  <c r="DV27" i="2"/>
  <c r="DW27" i="2"/>
  <c r="DX27" i="2"/>
  <c r="DY27" i="2"/>
  <c r="DZ27" i="2"/>
  <c r="EA27" i="2"/>
  <c r="EB27" i="2"/>
  <c r="EC27" i="2"/>
  <c r="ED27" i="2"/>
  <c r="EE27" i="2"/>
  <c r="EF27" i="2"/>
  <c r="EG27" i="2"/>
  <c r="EH27" i="2"/>
  <c r="EI27" i="2"/>
  <c r="EJ27" i="2"/>
  <c r="EK27" i="2"/>
  <c r="EL27" i="2"/>
  <c r="EM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S28" i="2"/>
  <c r="DT28" i="2"/>
  <c r="DU28" i="2"/>
  <c r="DV28" i="2"/>
  <c r="DW28" i="2"/>
  <c r="DX28" i="2"/>
  <c r="DY28" i="2"/>
  <c r="DZ28" i="2"/>
  <c r="EA28" i="2"/>
  <c r="EB28" i="2"/>
  <c r="EC28" i="2"/>
  <c r="ED28" i="2"/>
  <c r="EE28" i="2"/>
  <c r="EF28" i="2"/>
  <c r="EG28" i="2"/>
  <c r="EH28" i="2"/>
  <c r="EI28" i="2"/>
  <c r="EJ28" i="2"/>
  <c r="EK28" i="2"/>
  <c r="EL28" i="2"/>
  <c r="EM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S29" i="2"/>
  <c r="DT29" i="2"/>
  <c r="DU29" i="2"/>
  <c r="DV29" i="2"/>
  <c r="DW29" i="2"/>
  <c r="DX29" i="2"/>
  <c r="DY29" i="2"/>
  <c r="DZ29" i="2"/>
  <c r="EA29" i="2"/>
  <c r="EB29" i="2"/>
  <c r="EC29" i="2"/>
  <c r="ED29" i="2"/>
  <c r="EE29" i="2"/>
  <c r="EF29" i="2"/>
  <c r="EG29" i="2"/>
  <c r="EH29" i="2"/>
  <c r="EI29" i="2"/>
  <c r="EJ29" i="2"/>
  <c r="EK29" i="2"/>
  <c r="EL29" i="2"/>
  <c r="EM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S30" i="2"/>
  <c r="DT30" i="2"/>
  <c r="DU30" i="2"/>
  <c r="DN30" i="2" s="1"/>
  <c r="DV30" i="2"/>
  <c r="DW30" i="2"/>
  <c r="DX30" i="2"/>
  <c r="DY30" i="2"/>
  <c r="DZ30" i="2"/>
  <c r="EA30" i="2"/>
  <c r="DO30" i="2" s="1"/>
  <c r="EB30" i="2"/>
  <c r="EC30" i="2"/>
  <c r="ED30" i="2"/>
  <c r="EE30" i="2"/>
  <c r="EF30" i="2"/>
  <c r="EG30" i="2"/>
  <c r="EH30" i="2"/>
  <c r="EI30" i="2"/>
  <c r="EJ30" i="2"/>
  <c r="EK30" i="2"/>
  <c r="EL30" i="2"/>
  <c r="EM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S31" i="2"/>
  <c r="DT31" i="2"/>
  <c r="DU31" i="2"/>
  <c r="DN31" i="2" s="1"/>
  <c r="DV31" i="2"/>
  <c r="DW31" i="2"/>
  <c r="DX31" i="2"/>
  <c r="DY31" i="2"/>
  <c r="DZ31" i="2"/>
  <c r="EA31" i="2"/>
  <c r="EB31" i="2"/>
  <c r="EC31" i="2"/>
  <c r="ED31" i="2"/>
  <c r="EE31" i="2"/>
  <c r="EF31" i="2"/>
  <c r="EG31" i="2"/>
  <c r="EH31" i="2"/>
  <c r="EI31" i="2"/>
  <c r="EJ31" i="2"/>
  <c r="EK31" i="2"/>
  <c r="EL31" i="2"/>
  <c r="EM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S32" i="2"/>
  <c r="DT32" i="2"/>
  <c r="DU32" i="2"/>
  <c r="DV32" i="2"/>
  <c r="DW32" i="2"/>
  <c r="DX32" i="2"/>
  <c r="DY32" i="2"/>
  <c r="DZ32" i="2"/>
  <c r="EA32" i="2"/>
  <c r="DO32" i="2" s="1"/>
  <c r="EB32" i="2"/>
  <c r="EC32" i="2"/>
  <c r="ED32" i="2"/>
  <c r="EE32" i="2"/>
  <c r="EF32" i="2"/>
  <c r="EG32" i="2"/>
  <c r="EH32" i="2"/>
  <c r="EI32" i="2"/>
  <c r="EJ32" i="2"/>
  <c r="EK32" i="2"/>
  <c r="EL32" i="2"/>
  <c r="EM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S33" i="2"/>
  <c r="DT33" i="2"/>
  <c r="DU33" i="2"/>
  <c r="DV33" i="2"/>
  <c r="DW33" i="2"/>
  <c r="DX33" i="2"/>
  <c r="DY33" i="2"/>
  <c r="DZ33" i="2"/>
  <c r="EA33" i="2"/>
  <c r="DO33" i="2" s="1"/>
  <c r="EB33" i="2"/>
  <c r="EC33" i="2"/>
  <c r="ED33" i="2"/>
  <c r="EE33" i="2"/>
  <c r="EF33" i="2"/>
  <c r="EG33" i="2"/>
  <c r="EH33" i="2"/>
  <c r="EI33" i="2"/>
  <c r="EJ33" i="2"/>
  <c r="EK33" i="2"/>
  <c r="EL33" i="2"/>
  <c r="EM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S34" i="2"/>
  <c r="DT34" i="2"/>
  <c r="DU34" i="2"/>
  <c r="DV34" i="2"/>
  <c r="DW34" i="2"/>
  <c r="DX34" i="2"/>
  <c r="DY34" i="2"/>
  <c r="DZ34" i="2"/>
  <c r="EA34" i="2"/>
  <c r="EB34" i="2"/>
  <c r="EC34" i="2"/>
  <c r="ED34" i="2"/>
  <c r="EE34" i="2"/>
  <c r="EF34" i="2"/>
  <c r="EG34" i="2"/>
  <c r="EH34" i="2"/>
  <c r="EI34" i="2"/>
  <c r="EJ34" i="2"/>
  <c r="EK34" i="2"/>
  <c r="EL34" i="2"/>
  <c r="EM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S35" i="2"/>
  <c r="DT35" i="2"/>
  <c r="DU35" i="2"/>
  <c r="DV35" i="2"/>
  <c r="DW35" i="2"/>
  <c r="DX35" i="2"/>
  <c r="DY35" i="2"/>
  <c r="DZ35" i="2"/>
  <c r="EA35" i="2"/>
  <c r="EB35" i="2"/>
  <c r="EC35" i="2"/>
  <c r="ED35" i="2"/>
  <c r="EE35" i="2"/>
  <c r="EF35" i="2"/>
  <c r="EG35" i="2"/>
  <c r="EH35" i="2"/>
  <c r="EI35" i="2"/>
  <c r="EJ35" i="2"/>
  <c r="EK35" i="2"/>
  <c r="EL35" i="2"/>
  <c r="EM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S36" i="2"/>
  <c r="DT36" i="2"/>
  <c r="DU36" i="2"/>
  <c r="DN36" i="2" s="1"/>
  <c r="DV36" i="2"/>
  <c r="DW36" i="2"/>
  <c r="DX36" i="2"/>
  <c r="DY36" i="2"/>
  <c r="DZ36" i="2"/>
  <c r="EA36" i="2"/>
  <c r="EB36" i="2"/>
  <c r="EC36" i="2"/>
  <c r="ED36" i="2"/>
  <c r="EE36" i="2"/>
  <c r="EF36" i="2"/>
  <c r="EG36" i="2"/>
  <c r="EH36" i="2"/>
  <c r="EI36" i="2"/>
  <c r="EJ36" i="2"/>
  <c r="EK36" i="2"/>
  <c r="EL36" i="2"/>
  <c r="EM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S37" i="2"/>
  <c r="DT37" i="2"/>
  <c r="DU37" i="2"/>
  <c r="DV37" i="2"/>
  <c r="DW37" i="2"/>
  <c r="DX37" i="2"/>
  <c r="DY37" i="2"/>
  <c r="DZ37" i="2"/>
  <c r="EA37" i="2"/>
  <c r="EB37" i="2"/>
  <c r="EC37" i="2"/>
  <c r="ED37" i="2"/>
  <c r="EE37" i="2"/>
  <c r="EF37" i="2"/>
  <c r="EG37" i="2"/>
  <c r="EH37" i="2"/>
  <c r="EI37" i="2"/>
  <c r="EJ37" i="2"/>
  <c r="EK37" i="2"/>
  <c r="EL37" i="2"/>
  <c r="EM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S38" i="2"/>
  <c r="DT38" i="2"/>
  <c r="DU38" i="2"/>
  <c r="DV38" i="2"/>
  <c r="DW38" i="2"/>
  <c r="DX38" i="2"/>
  <c r="DY38" i="2"/>
  <c r="DZ38" i="2"/>
  <c r="EA38" i="2"/>
  <c r="EB38" i="2"/>
  <c r="EC38" i="2"/>
  <c r="ED38" i="2"/>
  <c r="EE38" i="2"/>
  <c r="EF38" i="2"/>
  <c r="EG38" i="2"/>
  <c r="EH38" i="2"/>
  <c r="EI38" i="2"/>
  <c r="EJ38" i="2"/>
  <c r="EK38" i="2"/>
  <c r="EL38" i="2"/>
  <c r="EM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S39" i="2"/>
  <c r="DT39" i="2"/>
  <c r="DU39" i="2"/>
  <c r="DN39" i="2" s="1"/>
  <c r="DV39" i="2"/>
  <c r="DW39" i="2"/>
  <c r="DX39" i="2"/>
  <c r="DY39" i="2"/>
  <c r="DZ39" i="2"/>
  <c r="EA39" i="2"/>
  <c r="EB39" i="2"/>
  <c r="EC39" i="2"/>
  <c r="ED39" i="2"/>
  <c r="EE39" i="2"/>
  <c r="EF39" i="2"/>
  <c r="EG39" i="2"/>
  <c r="EH39" i="2"/>
  <c r="EI39" i="2"/>
  <c r="EJ39" i="2"/>
  <c r="EK39" i="2"/>
  <c r="EL39" i="2"/>
  <c r="EM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S40" i="2"/>
  <c r="DT40" i="2"/>
  <c r="DU40" i="2"/>
  <c r="DV40" i="2"/>
  <c r="DW40" i="2"/>
  <c r="DX40" i="2"/>
  <c r="DY40" i="2"/>
  <c r="DZ40" i="2"/>
  <c r="EA40" i="2"/>
  <c r="EB40" i="2"/>
  <c r="EC40" i="2"/>
  <c r="ED40" i="2"/>
  <c r="EE40" i="2"/>
  <c r="EF40" i="2"/>
  <c r="EG40" i="2"/>
  <c r="EH40" i="2"/>
  <c r="EI40" i="2"/>
  <c r="EJ40" i="2"/>
  <c r="EK40" i="2"/>
  <c r="EL40" i="2"/>
  <c r="EM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S41" i="2"/>
  <c r="DT41" i="2"/>
  <c r="DU41" i="2"/>
  <c r="DV41" i="2"/>
  <c r="DW41" i="2"/>
  <c r="DX41" i="2"/>
  <c r="DY41" i="2"/>
  <c r="DZ41" i="2"/>
  <c r="EA41" i="2"/>
  <c r="DO41" i="2" s="1"/>
  <c r="EB41" i="2"/>
  <c r="EC41" i="2"/>
  <c r="ED41" i="2"/>
  <c r="EE41" i="2"/>
  <c r="EF41" i="2"/>
  <c r="EG41" i="2"/>
  <c r="EH41" i="2"/>
  <c r="EI41" i="2"/>
  <c r="EJ41" i="2"/>
  <c r="EK41" i="2"/>
  <c r="EL41" i="2"/>
  <c r="EM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S42" i="2"/>
  <c r="DT42" i="2"/>
  <c r="DU42" i="2"/>
  <c r="DV42" i="2"/>
  <c r="DW42" i="2"/>
  <c r="DX42" i="2"/>
  <c r="DY42" i="2"/>
  <c r="DZ42" i="2"/>
  <c r="EA42" i="2"/>
  <c r="EB42" i="2"/>
  <c r="EC42" i="2"/>
  <c r="ED42" i="2"/>
  <c r="EE42" i="2"/>
  <c r="EF42" i="2"/>
  <c r="EG42" i="2"/>
  <c r="EH42" i="2"/>
  <c r="EI42" i="2"/>
  <c r="EJ42" i="2"/>
  <c r="EK42" i="2"/>
  <c r="EL42" i="2"/>
  <c r="EM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S43" i="2"/>
  <c r="DT43" i="2"/>
  <c r="DU43" i="2"/>
  <c r="DV43" i="2"/>
  <c r="DW43" i="2"/>
  <c r="DX43" i="2"/>
  <c r="DY43" i="2"/>
  <c r="DZ43" i="2"/>
  <c r="EA43" i="2"/>
  <c r="EB43" i="2"/>
  <c r="EC43" i="2"/>
  <c r="ED43" i="2"/>
  <c r="EE43" i="2"/>
  <c r="EF43" i="2"/>
  <c r="EG43" i="2"/>
  <c r="EH43" i="2"/>
  <c r="EI43" i="2"/>
  <c r="EJ43" i="2"/>
  <c r="EK43" i="2"/>
  <c r="EL43" i="2"/>
  <c r="EM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S44" i="2"/>
  <c r="DT44" i="2"/>
  <c r="DU44" i="2"/>
  <c r="DV44" i="2"/>
  <c r="DW44" i="2"/>
  <c r="DX44" i="2"/>
  <c r="DY44" i="2"/>
  <c r="DZ44" i="2"/>
  <c r="EA44" i="2"/>
  <c r="EB44" i="2"/>
  <c r="EC44" i="2"/>
  <c r="ED44" i="2"/>
  <c r="EE44" i="2"/>
  <c r="EF44" i="2"/>
  <c r="EG44" i="2"/>
  <c r="EH44" i="2"/>
  <c r="EI44" i="2"/>
  <c r="EJ44" i="2"/>
  <c r="EK44" i="2"/>
  <c r="EL44" i="2"/>
  <c r="EM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S45" i="2"/>
  <c r="DT45" i="2"/>
  <c r="DU45" i="2"/>
  <c r="DV45" i="2"/>
  <c r="DW45" i="2"/>
  <c r="DX45" i="2"/>
  <c r="DY45" i="2"/>
  <c r="DZ45" i="2"/>
  <c r="EA45" i="2"/>
  <c r="EB45" i="2"/>
  <c r="EC45" i="2"/>
  <c r="ED45" i="2"/>
  <c r="EE45" i="2"/>
  <c r="EF45" i="2"/>
  <c r="EG45" i="2"/>
  <c r="EH45" i="2"/>
  <c r="EI45" i="2"/>
  <c r="EJ45" i="2"/>
  <c r="EK45" i="2"/>
  <c r="EL45" i="2"/>
  <c r="EM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S46" i="2"/>
  <c r="DT46" i="2"/>
  <c r="DU46" i="2"/>
  <c r="DN46" i="2" s="1"/>
  <c r="DV46" i="2"/>
  <c r="DW46" i="2"/>
  <c r="DX46" i="2"/>
  <c r="DY46" i="2"/>
  <c r="DZ46" i="2"/>
  <c r="EA46" i="2"/>
  <c r="DO46" i="2" s="1"/>
  <c r="EB46" i="2"/>
  <c r="EC46" i="2"/>
  <c r="ED46" i="2"/>
  <c r="EE46" i="2"/>
  <c r="EF46" i="2"/>
  <c r="EG46" i="2"/>
  <c r="EH46" i="2"/>
  <c r="EI46" i="2"/>
  <c r="EJ46" i="2"/>
  <c r="EK46" i="2"/>
  <c r="EL46" i="2"/>
  <c r="EM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S47" i="2"/>
  <c r="DT47" i="2"/>
  <c r="DU47" i="2"/>
  <c r="DN47" i="2" s="1"/>
  <c r="DV47" i="2"/>
  <c r="DW47" i="2"/>
  <c r="DX47" i="2"/>
  <c r="DY47" i="2"/>
  <c r="DZ47" i="2"/>
  <c r="EA47" i="2"/>
  <c r="EB47" i="2"/>
  <c r="EC47" i="2"/>
  <c r="ED47" i="2"/>
  <c r="EE47" i="2"/>
  <c r="EF47" i="2"/>
  <c r="EG47" i="2"/>
  <c r="EH47" i="2"/>
  <c r="EI47" i="2"/>
  <c r="EJ47" i="2"/>
  <c r="EK47" i="2"/>
  <c r="EL47" i="2"/>
  <c r="EM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S48" i="2"/>
  <c r="DT48" i="2"/>
  <c r="DU48" i="2"/>
  <c r="DV48" i="2"/>
  <c r="DW48" i="2"/>
  <c r="DX48" i="2"/>
  <c r="DY48" i="2"/>
  <c r="DZ48" i="2"/>
  <c r="EA48" i="2"/>
  <c r="DO48" i="2" s="1"/>
  <c r="EB48" i="2"/>
  <c r="EC48" i="2"/>
  <c r="ED48" i="2"/>
  <c r="EE48" i="2"/>
  <c r="EF48" i="2"/>
  <c r="EG48" i="2"/>
  <c r="EH48" i="2"/>
  <c r="EI48" i="2"/>
  <c r="EJ48" i="2"/>
  <c r="EK48" i="2"/>
  <c r="EL48" i="2"/>
  <c r="EM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S49" i="2"/>
  <c r="DT49" i="2"/>
  <c r="DU49" i="2"/>
  <c r="DV49" i="2"/>
  <c r="DW49" i="2"/>
  <c r="DX49" i="2"/>
  <c r="DY49" i="2"/>
  <c r="DZ49" i="2"/>
  <c r="EA49" i="2"/>
  <c r="DO49" i="2" s="1"/>
  <c r="EB49" i="2"/>
  <c r="EC49" i="2"/>
  <c r="ED49" i="2"/>
  <c r="EE49" i="2"/>
  <c r="EF49" i="2"/>
  <c r="EG49" i="2"/>
  <c r="EH49" i="2"/>
  <c r="EI49" i="2"/>
  <c r="EJ49" i="2"/>
  <c r="EK49" i="2"/>
  <c r="EL49" i="2"/>
  <c r="EM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S50" i="2"/>
  <c r="DT50" i="2"/>
  <c r="DU50" i="2"/>
  <c r="DV50" i="2"/>
  <c r="DW50" i="2"/>
  <c r="DX50" i="2"/>
  <c r="DY50" i="2"/>
  <c r="DZ50" i="2"/>
  <c r="EA50" i="2"/>
  <c r="EB50" i="2"/>
  <c r="EC50" i="2"/>
  <c r="ED50" i="2"/>
  <c r="EE50" i="2"/>
  <c r="EF50" i="2"/>
  <c r="EG50" i="2"/>
  <c r="EH50" i="2"/>
  <c r="EI50" i="2"/>
  <c r="EJ50" i="2"/>
  <c r="EK50" i="2"/>
  <c r="EL50" i="2"/>
  <c r="EM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S51" i="2"/>
  <c r="DT51" i="2"/>
  <c r="DU51" i="2"/>
  <c r="DV51" i="2"/>
  <c r="DW51" i="2"/>
  <c r="DX51" i="2"/>
  <c r="DY51" i="2"/>
  <c r="DZ51" i="2"/>
  <c r="EA51" i="2"/>
  <c r="EB51" i="2"/>
  <c r="EC51" i="2"/>
  <c r="ED51" i="2"/>
  <c r="EE51" i="2"/>
  <c r="EF51" i="2"/>
  <c r="EG51" i="2"/>
  <c r="EH51" i="2"/>
  <c r="EI51" i="2"/>
  <c r="EJ51" i="2"/>
  <c r="EK51" i="2"/>
  <c r="EL51" i="2"/>
  <c r="EM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S52" i="2"/>
  <c r="DT52" i="2"/>
  <c r="DU52" i="2"/>
  <c r="DN52" i="2" s="1"/>
  <c r="DV52" i="2"/>
  <c r="DW52" i="2"/>
  <c r="DX52" i="2"/>
  <c r="DY52" i="2"/>
  <c r="DZ52" i="2"/>
  <c r="EA52" i="2"/>
  <c r="EB52" i="2"/>
  <c r="EC52" i="2"/>
  <c r="ED52" i="2"/>
  <c r="EE52" i="2"/>
  <c r="EF52" i="2"/>
  <c r="EG52" i="2"/>
  <c r="EH52" i="2"/>
  <c r="EI52" i="2"/>
  <c r="EJ52" i="2"/>
  <c r="EK52" i="2"/>
  <c r="EL52" i="2"/>
  <c r="EM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S53" i="2"/>
  <c r="DT53" i="2"/>
  <c r="DU53" i="2"/>
  <c r="DV53" i="2"/>
  <c r="DW53" i="2"/>
  <c r="DX53" i="2"/>
  <c r="DY53" i="2"/>
  <c r="DZ53" i="2"/>
  <c r="EA53" i="2"/>
  <c r="EB53" i="2"/>
  <c r="EC53" i="2"/>
  <c r="ED53" i="2"/>
  <c r="EE53" i="2"/>
  <c r="EF53" i="2"/>
  <c r="EG53" i="2"/>
  <c r="EH53" i="2"/>
  <c r="EI53" i="2"/>
  <c r="EJ53" i="2"/>
  <c r="EK53" i="2"/>
  <c r="EL53" i="2"/>
  <c r="EM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S54" i="2"/>
  <c r="DT54" i="2"/>
  <c r="DU54" i="2"/>
  <c r="DV54" i="2"/>
  <c r="DW54" i="2"/>
  <c r="DX54" i="2"/>
  <c r="DY54" i="2"/>
  <c r="DZ54" i="2"/>
  <c r="EA54" i="2"/>
  <c r="EB54" i="2"/>
  <c r="EC54" i="2"/>
  <c r="ED54" i="2"/>
  <c r="EE54" i="2"/>
  <c r="EF54" i="2"/>
  <c r="EG54" i="2"/>
  <c r="EH54" i="2"/>
  <c r="EI54" i="2"/>
  <c r="EJ54" i="2"/>
  <c r="EK54" i="2"/>
  <c r="EL54" i="2"/>
  <c r="EM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S55" i="2"/>
  <c r="DT55" i="2"/>
  <c r="DU55" i="2"/>
  <c r="DN55" i="2" s="1"/>
  <c r="DV55" i="2"/>
  <c r="DW55" i="2"/>
  <c r="DX55" i="2"/>
  <c r="DY55" i="2"/>
  <c r="DZ55" i="2"/>
  <c r="EA55" i="2"/>
  <c r="EB55" i="2"/>
  <c r="EC55" i="2"/>
  <c r="ED55" i="2"/>
  <c r="EE55" i="2"/>
  <c r="EF55" i="2"/>
  <c r="EG55" i="2"/>
  <c r="EH55" i="2"/>
  <c r="EI55" i="2"/>
  <c r="EJ55" i="2"/>
  <c r="EK55" i="2"/>
  <c r="EL55" i="2"/>
  <c r="EM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S56" i="2"/>
  <c r="DT56" i="2"/>
  <c r="DU56" i="2"/>
  <c r="DV56" i="2"/>
  <c r="DW56" i="2"/>
  <c r="DX56" i="2"/>
  <c r="DY56" i="2"/>
  <c r="DZ56" i="2"/>
  <c r="EA56" i="2"/>
  <c r="EB56" i="2"/>
  <c r="EC56" i="2"/>
  <c r="ED56" i="2"/>
  <c r="EE56" i="2"/>
  <c r="EF56" i="2"/>
  <c r="EG56" i="2"/>
  <c r="EH56" i="2"/>
  <c r="EI56" i="2"/>
  <c r="EJ56" i="2"/>
  <c r="EK56" i="2"/>
  <c r="EL56" i="2"/>
  <c r="EM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S57" i="2"/>
  <c r="DT57" i="2"/>
  <c r="DU57" i="2"/>
  <c r="DV57" i="2"/>
  <c r="DW57" i="2"/>
  <c r="DX57" i="2"/>
  <c r="DY57" i="2"/>
  <c r="DZ57" i="2"/>
  <c r="EA57" i="2"/>
  <c r="DO57" i="2" s="1"/>
  <c r="EB57" i="2"/>
  <c r="EC57" i="2"/>
  <c r="ED57" i="2"/>
  <c r="EE57" i="2"/>
  <c r="EF57" i="2"/>
  <c r="EG57" i="2"/>
  <c r="EH57" i="2"/>
  <c r="EI57" i="2"/>
  <c r="EJ57" i="2"/>
  <c r="EK57" i="2"/>
  <c r="EL57" i="2"/>
  <c r="EM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S58" i="2"/>
  <c r="DT58" i="2"/>
  <c r="DU58" i="2"/>
  <c r="DN58" i="2" s="1"/>
  <c r="DV58" i="2"/>
  <c r="DW58" i="2"/>
  <c r="DX58" i="2"/>
  <c r="DY58" i="2"/>
  <c r="DZ58" i="2"/>
  <c r="EA58" i="2"/>
  <c r="EB58" i="2"/>
  <c r="EC58" i="2"/>
  <c r="ED58" i="2"/>
  <c r="EE58" i="2"/>
  <c r="EF58" i="2"/>
  <c r="EG58" i="2"/>
  <c r="EH58" i="2"/>
  <c r="EI58" i="2"/>
  <c r="EJ58" i="2"/>
  <c r="EK58" i="2"/>
  <c r="EL58" i="2"/>
  <c r="EM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S59" i="2"/>
  <c r="DT59" i="2"/>
  <c r="DU59" i="2"/>
  <c r="DV59" i="2"/>
  <c r="DW59" i="2"/>
  <c r="DX59" i="2"/>
  <c r="DY59" i="2"/>
  <c r="DZ59" i="2"/>
  <c r="EA59" i="2"/>
  <c r="EB59" i="2"/>
  <c r="EC59" i="2"/>
  <c r="ED59" i="2"/>
  <c r="EE59" i="2"/>
  <c r="EF59" i="2"/>
  <c r="EG59" i="2"/>
  <c r="EH59" i="2"/>
  <c r="EI59" i="2"/>
  <c r="EJ59" i="2"/>
  <c r="EK59" i="2"/>
  <c r="EL59" i="2"/>
  <c r="EM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S60" i="2"/>
  <c r="DT60" i="2"/>
  <c r="DU60" i="2"/>
  <c r="DV60" i="2"/>
  <c r="DW60" i="2"/>
  <c r="DX60" i="2"/>
  <c r="DY60" i="2"/>
  <c r="DZ60" i="2"/>
  <c r="EA60" i="2"/>
  <c r="EB60" i="2"/>
  <c r="EC60" i="2"/>
  <c r="ED60" i="2"/>
  <c r="EE60" i="2"/>
  <c r="EF60" i="2"/>
  <c r="EG60" i="2"/>
  <c r="EH60" i="2"/>
  <c r="EI60" i="2"/>
  <c r="EJ60" i="2"/>
  <c r="EK60" i="2"/>
  <c r="EL60" i="2"/>
  <c r="EM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S61" i="2"/>
  <c r="DT61" i="2"/>
  <c r="DU61" i="2"/>
  <c r="DV61" i="2"/>
  <c r="DW61" i="2"/>
  <c r="DX61" i="2"/>
  <c r="DY61" i="2"/>
  <c r="DZ61" i="2"/>
  <c r="EA61" i="2"/>
  <c r="EB61" i="2"/>
  <c r="EC61" i="2"/>
  <c r="ED61" i="2"/>
  <c r="EE61" i="2"/>
  <c r="EF61" i="2"/>
  <c r="EG61" i="2"/>
  <c r="EH61" i="2"/>
  <c r="EI61" i="2"/>
  <c r="EJ61" i="2"/>
  <c r="EK61" i="2"/>
  <c r="EL61" i="2"/>
  <c r="EM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S62" i="2"/>
  <c r="DT62" i="2"/>
  <c r="DU62" i="2"/>
  <c r="DV62" i="2"/>
  <c r="DW62" i="2"/>
  <c r="DX62" i="2"/>
  <c r="DY62" i="2"/>
  <c r="DZ62" i="2"/>
  <c r="EA62" i="2"/>
  <c r="DO62" i="2" s="1"/>
  <c r="EB62" i="2"/>
  <c r="EC62" i="2"/>
  <c r="ED62" i="2"/>
  <c r="EE62" i="2"/>
  <c r="EF62" i="2"/>
  <c r="EG62" i="2"/>
  <c r="EH62" i="2"/>
  <c r="EI62" i="2"/>
  <c r="EJ62" i="2"/>
  <c r="EK62" i="2"/>
  <c r="EL62" i="2"/>
  <c r="EM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S63" i="2"/>
  <c r="DT63" i="2"/>
  <c r="DU63" i="2"/>
  <c r="DN63" i="2" s="1"/>
  <c r="DV63" i="2"/>
  <c r="DW63" i="2"/>
  <c r="DX63" i="2"/>
  <c r="DY63" i="2"/>
  <c r="DZ63" i="2"/>
  <c r="EA63" i="2"/>
  <c r="EB63" i="2"/>
  <c r="EC63" i="2"/>
  <c r="ED63" i="2"/>
  <c r="EE63" i="2"/>
  <c r="EF63" i="2"/>
  <c r="EG63" i="2"/>
  <c r="EH63" i="2"/>
  <c r="EI63" i="2"/>
  <c r="EJ63" i="2"/>
  <c r="EK63" i="2"/>
  <c r="EL63" i="2"/>
  <c r="EM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S64" i="2"/>
  <c r="DT64" i="2"/>
  <c r="DU64" i="2"/>
  <c r="DV64" i="2"/>
  <c r="DW64" i="2"/>
  <c r="DX64" i="2"/>
  <c r="DY64" i="2"/>
  <c r="DZ64" i="2"/>
  <c r="EA64" i="2"/>
  <c r="DO64" i="2" s="1"/>
  <c r="EB64" i="2"/>
  <c r="EC64" i="2"/>
  <c r="ED64" i="2"/>
  <c r="EE64" i="2"/>
  <c r="EF64" i="2"/>
  <c r="EG64" i="2"/>
  <c r="EH64" i="2"/>
  <c r="EI64" i="2"/>
  <c r="EJ64" i="2"/>
  <c r="EK64" i="2"/>
  <c r="EL64" i="2"/>
  <c r="EM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S65" i="2"/>
  <c r="DT65" i="2"/>
  <c r="DU65" i="2"/>
  <c r="DV65" i="2"/>
  <c r="DW65" i="2"/>
  <c r="DX65" i="2"/>
  <c r="DY65" i="2"/>
  <c r="DZ65" i="2"/>
  <c r="EA65" i="2"/>
  <c r="DO65" i="2" s="1"/>
  <c r="EB65" i="2"/>
  <c r="EC65" i="2"/>
  <c r="ED65" i="2"/>
  <c r="EE65" i="2"/>
  <c r="EF65" i="2"/>
  <c r="EG65" i="2"/>
  <c r="EH65" i="2"/>
  <c r="EI65" i="2"/>
  <c r="EJ65" i="2"/>
  <c r="EK65" i="2"/>
  <c r="EL65" i="2"/>
  <c r="EM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S66" i="2"/>
  <c r="DT66" i="2"/>
  <c r="DU66" i="2"/>
  <c r="DV66" i="2"/>
  <c r="DW66" i="2"/>
  <c r="DX66" i="2"/>
  <c r="DY66" i="2"/>
  <c r="DZ66" i="2"/>
  <c r="EA66" i="2"/>
  <c r="EB66" i="2"/>
  <c r="EC66" i="2"/>
  <c r="ED66" i="2"/>
  <c r="EE66" i="2"/>
  <c r="EF66" i="2"/>
  <c r="EG66" i="2"/>
  <c r="EH66" i="2"/>
  <c r="EI66" i="2"/>
  <c r="EJ66" i="2"/>
  <c r="EK66" i="2"/>
  <c r="EL66" i="2"/>
  <c r="EM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S67" i="2"/>
  <c r="DT67" i="2"/>
  <c r="DU67" i="2"/>
  <c r="DV67" i="2"/>
  <c r="DW67" i="2"/>
  <c r="DX67" i="2"/>
  <c r="DY67" i="2"/>
  <c r="DZ67" i="2"/>
  <c r="EA67" i="2"/>
  <c r="EB67" i="2"/>
  <c r="EC67" i="2"/>
  <c r="ED67" i="2"/>
  <c r="EE67" i="2"/>
  <c r="EF67" i="2"/>
  <c r="EG67" i="2"/>
  <c r="EH67" i="2"/>
  <c r="EI67" i="2"/>
  <c r="EJ67" i="2"/>
  <c r="EK67" i="2"/>
  <c r="EL67" i="2"/>
  <c r="EM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S68" i="2"/>
  <c r="DT68" i="2"/>
  <c r="DU68" i="2"/>
  <c r="DN68" i="2" s="1"/>
  <c r="DV68" i="2"/>
  <c r="DW68" i="2"/>
  <c r="DX68" i="2"/>
  <c r="DY68" i="2"/>
  <c r="DZ68" i="2"/>
  <c r="EA68" i="2"/>
  <c r="EB68" i="2"/>
  <c r="EC68" i="2"/>
  <c r="ED68" i="2"/>
  <c r="EE68" i="2"/>
  <c r="EF68" i="2"/>
  <c r="EG68" i="2"/>
  <c r="EH68" i="2"/>
  <c r="EI68" i="2"/>
  <c r="EJ68" i="2"/>
  <c r="EK68" i="2"/>
  <c r="EL68" i="2"/>
  <c r="EM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S69" i="2"/>
  <c r="DT69" i="2"/>
  <c r="DU69" i="2"/>
  <c r="DV69" i="2"/>
  <c r="DW69" i="2"/>
  <c r="DX69" i="2"/>
  <c r="DY69" i="2"/>
  <c r="DZ69" i="2"/>
  <c r="EA69" i="2"/>
  <c r="EB69" i="2"/>
  <c r="EC69" i="2"/>
  <c r="ED69" i="2"/>
  <c r="EE69" i="2"/>
  <c r="EF69" i="2"/>
  <c r="EG69" i="2"/>
  <c r="EH69" i="2"/>
  <c r="EI69" i="2"/>
  <c r="EJ69" i="2"/>
  <c r="EK69" i="2"/>
  <c r="EL69" i="2"/>
  <c r="EM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S70" i="2"/>
  <c r="DT70" i="2"/>
  <c r="DU70" i="2"/>
  <c r="DV70" i="2"/>
  <c r="DW70" i="2"/>
  <c r="DX70" i="2"/>
  <c r="DY70" i="2"/>
  <c r="DZ70" i="2"/>
  <c r="EA70" i="2"/>
  <c r="EB70" i="2"/>
  <c r="EC70" i="2"/>
  <c r="ED70" i="2"/>
  <c r="EE70" i="2"/>
  <c r="EF70" i="2"/>
  <c r="EG70" i="2"/>
  <c r="EH70" i="2"/>
  <c r="EI70" i="2"/>
  <c r="EJ70" i="2"/>
  <c r="EK70" i="2"/>
  <c r="EL70" i="2"/>
  <c r="EM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S71" i="2"/>
  <c r="DT71" i="2"/>
  <c r="DU71" i="2"/>
  <c r="DN71" i="2" s="1"/>
  <c r="DV71" i="2"/>
  <c r="DW71" i="2"/>
  <c r="DX71" i="2"/>
  <c r="DY71" i="2"/>
  <c r="DZ71" i="2"/>
  <c r="EA71" i="2"/>
  <c r="EB71" i="2"/>
  <c r="EC71" i="2"/>
  <c r="ED71" i="2"/>
  <c r="EE71" i="2"/>
  <c r="EF71" i="2"/>
  <c r="EG71" i="2"/>
  <c r="EH71" i="2"/>
  <c r="EI71" i="2"/>
  <c r="EJ71" i="2"/>
  <c r="EK71" i="2"/>
  <c r="EL71" i="2"/>
  <c r="EM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S72" i="2"/>
  <c r="DT72" i="2"/>
  <c r="DU72" i="2"/>
  <c r="DV72" i="2"/>
  <c r="DW72" i="2"/>
  <c r="DX72" i="2"/>
  <c r="DY72" i="2"/>
  <c r="DZ72" i="2"/>
  <c r="EA72" i="2"/>
  <c r="EB72" i="2"/>
  <c r="EC72" i="2"/>
  <c r="ED72" i="2"/>
  <c r="EE72" i="2"/>
  <c r="EF72" i="2"/>
  <c r="EG72" i="2"/>
  <c r="EH72" i="2"/>
  <c r="EI72" i="2"/>
  <c r="EJ72" i="2"/>
  <c r="EK72" i="2"/>
  <c r="EL72" i="2"/>
  <c r="EM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S73" i="2"/>
  <c r="DT73" i="2"/>
  <c r="DU73" i="2"/>
  <c r="DV73" i="2"/>
  <c r="DW73" i="2"/>
  <c r="DX73" i="2"/>
  <c r="DY73" i="2"/>
  <c r="DZ73" i="2"/>
  <c r="EA73" i="2"/>
  <c r="DO73" i="2" s="1"/>
  <c r="EB73" i="2"/>
  <c r="EC73" i="2"/>
  <c r="ED73" i="2"/>
  <c r="EE73" i="2"/>
  <c r="EF73" i="2"/>
  <c r="EG73" i="2"/>
  <c r="EH73" i="2"/>
  <c r="EI73" i="2"/>
  <c r="EJ73" i="2"/>
  <c r="EK73" i="2"/>
  <c r="EL73" i="2"/>
  <c r="EM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S74" i="2"/>
  <c r="DT74" i="2"/>
  <c r="DU74" i="2"/>
  <c r="DN74" i="2" s="1"/>
  <c r="DV74" i="2"/>
  <c r="DW74" i="2"/>
  <c r="DX74" i="2"/>
  <c r="DY74" i="2"/>
  <c r="DZ74" i="2"/>
  <c r="EA74" i="2"/>
  <c r="EB74" i="2"/>
  <c r="EC74" i="2"/>
  <c r="ED74" i="2"/>
  <c r="EE74" i="2"/>
  <c r="EF74" i="2"/>
  <c r="EG74" i="2"/>
  <c r="EH74" i="2"/>
  <c r="EI74" i="2"/>
  <c r="EJ74" i="2"/>
  <c r="EK74" i="2"/>
  <c r="EL74" i="2"/>
  <c r="EM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S75" i="2"/>
  <c r="DT75" i="2"/>
  <c r="DU75" i="2"/>
  <c r="DV75" i="2"/>
  <c r="DW75" i="2"/>
  <c r="DX75" i="2"/>
  <c r="DY75" i="2"/>
  <c r="DZ75" i="2"/>
  <c r="EA75" i="2"/>
  <c r="EB75" i="2"/>
  <c r="EC75" i="2"/>
  <c r="ED75" i="2"/>
  <c r="EE75" i="2"/>
  <c r="EF75" i="2"/>
  <c r="EG75" i="2"/>
  <c r="EH75" i="2"/>
  <c r="EI75" i="2"/>
  <c r="EJ75" i="2"/>
  <c r="EK75" i="2"/>
  <c r="EL75" i="2"/>
  <c r="EM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S76" i="2"/>
  <c r="DT76" i="2"/>
  <c r="DU76" i="2"/>
  <c r="DV76" i="2"/>
  <c r="DW76" i="2"/>
  <c r="DX76" i="2"/>
  <c r="DY76" i="2"/>
  <c r="DZ76" i="2"/>
  <c r="EA76" i="2"/>
  <c r="EB76" i="2"/>
  <c r="EC76" i="2"/>
  <c r="ED76" i="2"/>
  <c r="EE76" i="2"/>
  <c r="EF76" i="2"/>
  <c r="EG76" i="2"/>
  <c r="EH76" i="2"/>
  <c r="EI76" i="2"/>
  <c r="EJ76" i="2"/>
  <c r="EK76" i="2"/>
  <c r="EL76" i="2"/>
  <c r="EM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S77" i="2"/>
  <c r="DT77" i="2"/>
  <c r="DU77" i="2"/>
  <c r="DV77" i="2"/>
  <c r="DW77" i="2"/>
  <c r="DX77" i="2"/>
  <c r="DY77" i="2"/>
  <c r="DZ77" i="2"/>
  <c r="EA77" i="2"/>
  <c r="EB77" i="2"/>
  <c r="EC77" i="2"/>
  <c r="ED77" i="2"/>
  <c r="EE77" i="2"/>
  <c r="EF77" i="2"/>
  <c r="EG77" i="2"/>
  <c r="EH77" i="2"/>
  <c r="EI77" i="2"/>
  <c r="EJ77" i="2"/>
  <c r="EK77" i="2"/>
  <c r="EL77" i="2"/>
  <c r="EM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S78" i="2"/>
  <c r="DT78" i="2"/>
  <c r="DU78" i="2"/>
  <c r="DV78" i="2"/>
  <c r="DW78" i="2"/>
  <c r="DX78" i="2"/>
  <c r="DY78" i="2"/>
  <c r="DZ78" i="2"/>
  <c r="EA78" i="2"/>
  <c r="DO78" i="2" s="1"/>
  <c r="EB78" i="2"/>
  <c r="EC78" i="2"/>
  <c r="ED78" i="2"/>
  <c r="EE78" i="2"/>
  <c r="EF78" i="2"/>
  <c r="EG78" i="2"/>
  <c r="EH78" i="2"/>
  <c r="EI78" i="2"/>
  <c r="EJ78" i="2"/>
  <c r="EK78" i="2"/>
  <c r="EL78" i="2"/>
  <c r="EM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S79" i="2"/>
  <c r="DT79" i="2"/>
  <c r="DU79" i="2"/>
  <c r="DN79" i="2" s="1"/>
  <c r="DV79" i="2"/>
  <c r="DW79" i="2"/>
  <c r="DX79" i="2"/>
  <c r="DY79" i="2"/>
  <c r="DZ79" i="2"/>
  <c r="EA79" i="2"/>
  <c r="EB79" i="2"/>
  <c r="EC79" i="2"/>
  <c r="ED79" i="2"/>
  <c r="EE79" i="2"/>
  <c r="EF79" i="2"/>
  <c r="EG79" i="2"/>
  <c r="EH79" i="2"/>
  <c r="EI79" i="2"/>
  <c r="EJ79" i="2"/>
  <c r="EK79" i="2"/>
  <c r="EL79" i="2"/>
  <c r="EM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S80" i="2"/>
  <c r="DT80" i="2"/>
  <c r="DU80" i="2"/>
  <c r="DV80" i="2"/>
  <c r="DW80" i="2"/>
  <c r="DX80" i="2"/>
  <c r="DY80" i="2"/>
  <c r="DZ80" i="2"/>
  <c r="EA80" i="2"/>
  <c r="DO80" i="2" s="1"/>
  <c r="EB80" i="2"/>
  <c r="EC80" i="2"/>
  <c r="ED80" i="2"/>
  <c r="EE80" i="2"/>
  <c r="EF80" i="2"/>
  <c r="EG80" i="2"/>
  <c r="EH80" i="2"/>
  <c r="EI80" i="2"/>
  <c r="EJ80" i="2"/>
  <c r="EK80" i="2"/>
  <c r="EL80" i="2"/>
  <c r="EM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S81" i="2"/>
  <c r="DT81" i="2"/>
  <c r="DU81" i="2"/>
  <c r="DV81" i="2"/>
  <c r="DW81" i="2"/>
  <c r="DX81" i="2"/>
  <c r="DY81" i="2"/>
  <c r="DZ81" i="2"/>
  <c r="EA81" i="2"/>
  <c r="DO81" i="2" s="1"/>
  <c r="EB81" i="2"/>
  <c r="EC81" i="2"/>
  <c r="ED81" i="2"/>
  <c r="EE81" i="2"/>
  <c r="EF81" i="2"/>
  <c r="EG81" i="2"/>
  <c r="EH81" i="2"/>
  <c r="EI81" i="2"/>
  <c r="EJ81" i="2"/>
  <c r="EK81" i="2"/>
  <c r="EL81" i="2"/>
  <c r="EM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S82" i="2"/>
  <c r="DT82" i="2"/>
  <c r="DU82" i="2"/>
  <c r="DV82" i="2"/>
  <c r="DW82" i="2"/>
  <c r="DX82" i="2"/>
  <c r="DY82" i="2"/>
  <c r="DZ82" i="2"/>
  <c r="EA82" i="2"/>
  <c r="EB82" i="2"/>
  <c r="EC82" i="2"/>
  <c r="ED82" i="2"/>
  <c r="EE82" i="2"/>
  <c r="EF82" i="2"/>
  <c r="EG82" i="2"/>
  <c r="EH82" i="2"/>
  <c r="EI82" i="2"/>
  <c r="EJ82" i="2"/>
  <c r="EK82" i="2"/>
  <c r="EL82" i="2"/>
  <c r="EM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S83" i="2"/>
  <c r="DT83" i="2"/>
  <c r="DU83" i="2"/>
  <c r="DV83" i="2"/>
  <c r="DW83" i="2"/>
  <c r="DX83" i="2"/>
  <c r="DY83" i="2"/>
  <c r="DZ83" i="2"/>
  <c r="EA83" i="2"/>
  <c r="EB83" i="2"/>
  <c r="EC83" i="2"/>
  <c r="ED83" i="2"/>
  <c r="EE83" i="2"/>
  <c r="EF83" i="2"/>
  <c r="EG83" i="2"/>
  <c r="EH83" i="2"/>
  <c r="EI83" i="2"/>
  <c r="EJ83" i="2"/>
  <c r="EK83" i="2"/>
  <c r="EL83" i="2"/>
  <c r="EM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S84" i="2"/>
  <c r="DT84" i="2"/>
  <c r="DU84" i="2"/>
  <c r="DN84" i="2" s="1"/>
  <c r="DV84" i="2"/>
  <c r="DW84" i="2"/>
  <c r="DX84" i="2"/>
  <c r="DY84" i="2"/>
  <c r="DZ84" i="2"/>
  <c r="EA84" i="2"/>
  <c r="EB84" i="2"/>
  <c r="EC84" i="2"/>
  <c r="ED84" i="2"/>
  <c r="EE84" i="2"/>
  <c r="EF84" i="2"/>
  <c r="EG84" i="2"/>
  <c r="EH84" i="2"/>
  <c r="EI84" i="2"/>
  <c r="EJ84" i="2"/>
  <c r="EK84" i="2"/>
  <c r="EL84" i="2"/>
  <c r="EM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S85" i="2"/>
  <c r="DT85" i="2"/>
  <c r="DU85" i="2"/>
  <c r="DV85" i="2"/>
  <c r="DW85" i="2"/>
  <c r="DX85" i="2"/>
  <c r="DY85" i="2"/>
  <c r="DZ85" i="2"/>
  <c r="EA85" i="2"/>
  <c r="EB85" i="2"/>
  <c r="EC85" i="2"/>
  <c r="ED85" i="2"/>
  <c r="EE85" i="2"/>
  <c r="EF85" i="2"/>
  <c r="EG85" i="2"/>
  <c r="EH85" i="2"/>
  <c r="EI85" i="2"/>
  <c r="EJ85" i="2"/>
  <c r="EK85" i="2"/>
  <c r="EL85" i="2"/>
  <c r="EM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S86" i="2"/>
  <c r="DT86" i="2"/>
  <c r="DU86" i="2"/>
  <c r="DV86" i="2"/>
  <c r="DW86" i="2"/>
  <c r="DX86" i="2"/>
  <c r="DY86" i="2"/>
  <c r="DZ86" i="2"/>
  <c r="EA86" i="2"/>
  <c r="EB86" i="2"/>
  <c r="EC86" i="2"/>
  <c r="ED86" i="2"/>
  <c r="EE86" i="2"/>
  <c r="EF86" i="2"/>
  <c r="EG86" i="2"/>
  <c r="EH86" i="2"/>
  <c r="EI86" i="2"/>
  <c r="EJ86" i="2"/>
  <c r="EK86" i="2"/>
  <c r="EL86" i="2"/>
  <c r="EM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S87" i="2"/>
  <c r="DT87" i="2"/>
  <c r="DU87" i="2"/>
  <c r="DN87" i="2" s="1"/>
  <c r="DV87" i="2"/>
  <c r="DW87" i="2"/>
  <c r="DX87" i="2"/>
  <c r="DY87" i="2"/>
  <c r="DZ87" i="2"/>
  <c r="EA87" i="2"/>
  <c r="EB87" i="2"/>
  <c r="EC87" i="2"/>
  <c r="ED87" i="2"/>
  <c r="EE87" i="2"/>
  <c r="EF87" i="2"/>
  <c r="EG87" i="2"/>
  <c r="EH87" i="2"/>
  <c r="EI87" i="2"/>
  <c r="EJ87" i="2"/>
  <c r="EK87" i="2"/>
  <c r="EL87" i="2"/>
  <c r="EM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S88" i="2"/>
  <c r="DT88" i="2"/>
  <c r="DU88" i="2"/>
  <c r="DV88" i="2"/>
  <c r="DW88" i="2"/>
  <c r="DX88" i="2"/>
  <c r="DY88" i="2"/>
  <c r="DZ88" i="2"/>
  <c r="EA88" i="2"/>
  <c r="EB88" i="2"/>
  <c r="EC88" i="2"/>
  <c r="ED88" i="2"/>
  <c r="EE88" i="2"/>
  <c r="EF88" i="2"/>
  <c r="EG88" i="2"/>
  <c r="EH88" i="2"/>
  <c r="EI88" i="2"/>
  <c r="EJ88" i="2"/>
  <c r="EK88" i="2"/>
  <c r="EL88" i="2"/>
  <c r="EM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S89" i="2"/>
  <c r="DT89" i="2"/>
  <c r="DU89" i="2"/>
  <c r="DV89" i="2"/>
  <c r="DW89" i="2"/>
  <c r="DX89" i="2"/>
  <c r="DY89" i="2"/>
  <c r="DZ89" i="2"/>
  <c r="EA89" i="2"/>
  <c r="EB89" i="2"/>
  <c r="EC89" i="2"/>
  <c r="ED89" i="2"/>
  <c r="EE89" i="2"/>
  <c r="EF89" i="2"/>
  <c r="EG89" i="2"/>
  <c r="EH89" i="2"/>
  <c r="EI89" i="2"/>
  <c r="EJ89" i="2"/>
  <c r="EK89" i="2"/>
  <c r="EL89" i="2"/>
  <c r="EM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S90" i="2"/>
  <c r="DT90" i="2"/>
  <c r="DU90" i="2"/>
  <c r="DN90" i="2" s="1"/>
  <c r="DV90" i="2"/>
  <c r="DW90" i="2"/>
  <c r="DX90" i="2"/>
  <c r="DY90" i="2"/>
  <c r="DZ90" i="2"/>
  <c r="EA90" i="2"/>
  <c r="EB90" i="2"/>
  <c r="EC90" i="2"/>
  <c r="ED90" i="2"/>
  <c r="EE90" i="2"/>
  <c r="EF90" i="2"/>
  <c r="EG90" i="2"/>
  <c r="EH90" i="2"/>
  <c r="EI90" i="2"/>
  <c r="EJ90" i="2"/>
  <c r="EK90" i="2"/>
  <c r="EL90" i="2"/>
  <c r="EM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S91" i="2"/>
  <c r="DT91" i="2"/>
  <c r="DU91" i="2"/>
  <c r="DV91" i="2"/>
  <c r="DW91" i="2"/>
  <c r="DX91" i="2"/>
  <c r="DY91" i="2"/>
  <c r="DZ91" i="2"/>
  <c r="EA91" i="2"/>
  <c r="EB91" i="2"/>
  <c r="EC91" i="2"/>
  <c r="ED91" i="2"/>
  <c r="EE91" i="2"/>
  <c r="EF91" i="2"/>
  <c r="EG91" i="2"/>
  <c r="EH91" i="2"/>
  <c r="EI91" i="2"/>
  <c r="EJ91" i="2"/>
  <c r="EK91" i="2"/>
  <c r="EL91" i="2"/>
  <c r="EM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S92" i="2"/>
  <c r="DT92" i="2"/>
  <c r="DU92" i="2"/>
  <c r="DV92" i="2"/>
  <c r="DW92" i="2"/>
  <c r="DX92" i="2"/>
  <c r="DY92" i="2"/>
  <c r="DZ92" i="2"/>
  <c r="EA92" i="2"/>
  <c r="EB92" i="2"/>
  <c r="EC92" i="2"/>
  <c r="ED92" i="2"/>
  <c r="EE92" i="2"/>
  <c r="EF92" i="2"/>
  <c r="EG92" i="2"/>
  <c r="EH92" i="2"/>
  <c r="EI92" i="2"/>
  <c r="EJ92" i="2"/>
  <c r="EK92" i="2"/>
  <c r="EL92" i="2"/>
  <c r="EM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S93" i="2"/>
  <c r="DT93" i="2"/>
  <c r="DU93" i="2"/>
  <c r="DV93" i="2"/>
  <c r="DW93" i="2"/>
  <c r="DX93" i="2"/>
  <c r="DY93" i="2"/>
  <c r="DZ93" i="2"/>
  <c r="EA93" i="2"/>
  <c r="EB93" i="2"/>
  <c r="EC93" i="2"/>
  <c r="ED93" i="2"/>
  <c r="EE93" i="2"/>
  <c r="EF93" i="2"/>
  <c r="EG93" i="2"/>
  <c r="EH93" i="2"/>
  <c r="EI93" i="2"/>
  <c r="EJ93" i="2"/>
  <c r="EK93" i="2"/>
  <c r="EL93" i="2"/>
  <c r="EM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S94" i="2"/>
  <c r="DT94" i="2"/>
  <c r="DU94" i="2"/>
  <c r="DV94" i="2"/>
  <c r="DW94" i="2"/>
  <c r="DX94" i="2"/>
  <c r="DY94" i="2"/>
  <c r="DZ94" i="2"/>
  <c r="EA94" i="2"/>
  <c r="DO94" i="2" s="1"/>
  <c r="EB94" i="2"/>
  <c r="EC94" i="2"/>
  <c r="ED94" i="2"/>
  <c r="EE94" i="2"/>
  <c r="EF94" i="2"/>
  <c r="EG94" i="2"/>
  <c r="EH94" i="2"/>
  <c r="EI94" i="2"/>
  <c r="EJ94" i="2"/>
  <c r="EK94" i="2"/>
  <c r="EL94" i="2"/>
  <c r="EM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S95" i="2"/>
  <c r="DT95" i="2"/>
  <c r="DU95" i="2"/>
  <c r="DN95" i="2" s="1"/>
  <c r="DV95" i="2"/>
  <c r="DW95" i="2"/>
  <c r="DX95" i="2"/>
  <c r="DY95" i="2"/>
  <c r="DZ95" i="2"/>
  <c r="EA95" i="2"/>
  <c r="EB95" i="2"/>
  <c r="EC95" i="2"/>
  <c r="ED95" i="2"/>
  <c r="EE95" i="2"/>
  <c r="EF95" i="2"/>
  <c r="EG95" i="2"/>
  <c r="EH95" i="2"/>
  <c r="EI95" i="2"/>
  <c r="EJ95" i="2"/>
  <c r="EK95" i="2"/>
  <c r="EL95" i="2"/>
  <c r="EM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S96" i="2"/>
  <c r="DT96" i="2"/>
  <c r="DU96" i="2"/>
  <c r="DV96" i="2"/>
  <c r="DW96" i="2"/>
  <c r="DX96" i="2"/>
  <c r="DY96" i="2"/>
  <c r="DZ96" i="2"/>
  <c r="EA96" i="2"/>
  <c r="DO96" i="2" s="1"/>
  <c r="EB96" i="2"/>
  <c r="EC96" i="2"/>
  <c r="ED96" i="2"/>
  <c r="EE96" i="2"/>
  <c r="EF96" i="2"/>
  <c r="EG96" i="2"/>
  <c r="EH96" i="2"/>
  <c r="EI96" i="2"/>
  <c r="EJ96" i="2"/>
  <c r="EK96" i="2"/>
  <c r="EL96" i="2"/>
  <c r="EM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S97" i="2"/>
  <c r="DT97" i="2"/>
  <c r="DU97" i="2"/>
  <c r="DV97" i="2"/>
  <c r="DW97" i="2"/>
  <c r="DX97" i="2"/>
  <c r="DY97" i="2"/>
  <c r="DZ97" i="2"/>
  <c r="EA97" i="2"/>
  <c r="DO97" i="2" s="1"/>
  <c r="EB97" i="2"/>
  <c r="EC97" i="2"/>
  <c r="ED97" i="2"/>
  <c r="EE97" i="2"/>
  <c r="EF97" i="2"/>
  <c r="EG97" i="2"/>
  <c r="EH97" i="2"/>
  <c r="EI97" i="2"/>
  <c r="EJ97" i="2"/>
  <c r="EK97" i="2"/>
  <c r="EL97" i="2"/>
  <c r="EM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S98" i="2"/>
  <c r="DT98" i="2"/>
  <c r="DU98" i="2"/>
  <c r="DV98" i="2"/>
  <c r="DW98" i="2"/>
  <c r="DX98" i="2"/>
  <c r="DY98" i="2"/>
  <c r="DZ98" i="2"/>
  <c r="EA98" i="2"/>
  <c r="EB98" i="2"/>
  <c r="EC98" i="2"/>
  <c r="ED98" i="2"/>
  <c r="EE98" i="2"/>
  <c r="EF98" i="2"/>
  <c r="EG98" i="2"/>
  <c r="EH98" i="2"/>
  <c r="EI98" i="2"/>
  <c r="EJ98" i="2"/>
  <c r="EK98" i="2"/>
  <c r="EL98" i="2"/>
  <c r="EM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S99" i="2"/>
  <c r="DT99" i="2"/>
  <c r="DU99" i="2"/>
  <c r="DV99" i="2"/>
  <c r="DW99" i="2"/>
  <c r="DX99" i="2"/>
  <c r="DY99" i="2"/>
  <c r="DZ99" i="2"/>
  <c r="EA99" i="2"/>
  <c r="EB99" i="2"/>
  <c r="EC99" i="2"/>
  <c r="ED99" i="2"/>
  <c r="EE99" i="2"/>
  <c r="EF99" i="2"/>
  <c r="EG99" i="2"/>
  <c r="EH99" i="2"/>
  <c r="EI99" i="2"/>
  <c r="EJ99" i="2"/>
  <c r="EK99" i="2"/>
  <c r="EL99" i="2"/>
  <c r="EM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S100" i="2"/>
  <c r="DT100" i="2"/>
  <c r="DU100" i="2"/>
  <c r="DN100" i="2" s="1"/>
  <c r="DV100" i="2"/>
  <c r="DW100" i="2"/>
  <c r="DX100" i="2"/>
  <c r="DY100" i="2"/>
  <c r="DZ100" i="2"/>
  <c r="EA100" i="2"/>
  <c r="EB100" i="2"/>
  <c r="EC100" i="2"/>
  <c r="ED100" i="2"/>
  <c r="EE100" i="2"/>
  <c r="EF100" i="2"/>
  <c r="EG100" i="2"/>
  <c r="EH100" i="2"/>
  <c r="EI100" i="2"/>
  <c r="EJ100" i="2"/>
  <c r="EK100" i="2"/>
  <c r="EL100" i="2"/>
  <c r="EM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S101" i="2"/>
  <c r="DT101" i="2"/>
  <c r="DU101" i="2"/>
  <c r="DV101" i="2"/>
  <c r="DW101" i="2"/>
  <c r="DX101" i="2"/>
  <c r="DY101" i="2"/>
  <c r="DZ101" i="2"/>
  <c r="EA101" i="2"/>
  <c r="EB101" i="2"/>
  <c r="EC101" i="2"/>
  <c r="ED101" i="2"/>
  <c r="EE101" i="2"/>
  <c r="EF101" i="2"/>
  <c r="EG101" i="2"/>
  <c r="EH101" i="2"/>
  <c r="EI101" i="2"/>
  <c r="EJ101" i="2"/>
  <c r="EK101" i="2"/>
  <c r="EL101" i="2"/>
  <c r="EM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S102" i="2"/>
  <c r="DT102" i="2"/>
  <c r="DU102" i="2"/>
  <c r="DV102" i="2"/>
  <c r="DW102" i="2"/>
  <c r="DX102" i="2"/>
  <c r="DY102" i="2"/>
  <c r="DZ102" i="2"/>
  <c r="EA102" i="2"/>
  <c r="EB102" i="2"/>
  <c r="EC102" i="2"/>
  <c r="ED102" i="2"/>
  <c r="EE102" i="2"/>
  <c r="EF102" i="2"/>
  <c r="EG102" i="2"/>
  <c r="EH102" i="2"/>
  <c r="EI102" i="2"/>
  <c r="EJ102" i="2"/>
  <c r="EK102" i="2"/>
  <c r="EL102" i="2"/>
  <c r="EM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S103" i="2"/>
  <c r="DT103" i="2"/>
  <c r="DU103" i="2"/>
  <c r="DN103" i="2" s="1"/>
  <c r="DV103" i="2"/>
  <c r="DW103" i="2"/>
  <c r="DX103" i="2"/>
  <c r="DY103" i="2"/>
  <c r="DZ103" i="2"/>
  <c r="EA103" i="2"/>
  <c r="EB103" i="2"/>
  <c r="EC103" i="2"/>
  <c r="ED103" i="2"/>
  <c r="EE103" i="2"/>
  <c r="EF103" i="2"/>
  <c r="EG103" i="2"/>
  <c r="EH103" i="2"/>
  <c r="EI103" i="2"/>
  <c r="EJ103" i="2"/>
  <c r="EK103" i="2"/>
  <c r="EL103" i="2"/>
  <c r="EM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S104" i="2"/>
  <c r="DT104" i="2"/>
  <c r="DU104" i="2"/>
  <c r="DV104" i="2"/>
  <c r="DW104" i="2"/>
  <c r="DX104" i="2"/>
  <c r="DY104" i="2"/>
  <c r="DZ104" i="2"/>
  <c r="EA104" i="2"/>
  <c r="EB104" i="2"/>
  <c r="EC104" i="2"/>
  <c r="ED104" i="2"/>
  <c r="EE104" i="2"/>
  <c r="EF104" i="2"/>
  <c r="EG104" i="2"/>
  <c r="EH104" i="2"/>
  <c r="EI104" i="2"/>
  <c r="EJ104" i="2"/>
  <c r="EK104" i="2"/>
  <c r="EL104" i="2"/>
  <c r="EM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S105" i="2"/>
  <c r="DT105" i="2"/>
  <c r="DU105" i="2"/>
  <c r="DV105" i="2"/>
  <c r="DW105" i="2"/>
  <c r="DX105" i="2"/>
  <c r="DY105" i="2"/>
  <c r="DZ105" i="2"/>
  <c r="EA105" i="2"/>
  <c r="EB105" i="2"/>
  <c r="EC105" i="2"/>
  <c r="ED105" i="2"/>
  <c r="EE105" i="2"/>
  <c r="EF105" i="2"/>
  <c r="EG105" i="2"/>
  <c r="EH105" i="2"/>
  <c r="EI105" i="2"/>
  <c r="EJ105" i="2"/>
  <c r="EK105" i="2"/>
  <c r="EL105" i="2"/>
  <c r="EM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S106" i="2"/>
  <c r="DT106" i="2"/>
  <c r="DU106" i="2"/>
  <c r="DN106" i="2" s="1"/>
  <c r="DV106" i="2"/>
  <c r="DW106" i="2"/>
  <c r="DX106" i="2"/>
  <c r="DY106" i="2"/>
  <c r="DZ106" i="2"/>
  <c r="EA106" i="2"/>
  <c r="EB106" i="2"/>
  <c r="EC106" i="2"/>
  <c r="ED106" i="2"/>
  <c r="EE106" i="2"/>
  <c r="EF106" i="2"/>
  <c r="EG106" i="2"/>
  <c r="EH106" i="2"/>
  <c r="EI106" i="2"/>
  <c r="EJ106" i="2"/>
  <c r="EK106" i="2"/>
  <c r="EL106" i="2"/>
  <c r="EM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S107" i="2"/>
  <c r="DT107" i="2"/>
  <c r="DU107" i="2"/>
  <c r="DV107" i="2"/>
  <c r="DW107" i="2"/>
  <c r="DX107" i="2"/>
  <c r="DY107" i="2"/>
  <c r="DZ107" i="2"/>
  <c r="EA107" i="2"/>
  <c r="EB107" i="2"/>
  <c r="EC107" i="2"/>
  <c r="ED107" i="2"/>
  <c r="EE107" i="2"/>
  <c r="EF107" i="2"/>
  <c r="EG107" i="2"/>
  <c r="EH107" i="2"/>
  <c r="EI107" i="2"/>
  <c r="EJ107" i="2"/>
  <c r="EK107" i="2"/>
  <c r="EL107" i="2"/>
  <c r="EM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S108" i="2"/>
  <c r="DT108" i="2"/>
  <c r="DU108" i="2"/>
  <c r="DV108" i="2"/>
  <c r="DW108" i="2"/>
  <c r="DX108" i="2"/>
  <c r="DY108" i="2"/>
  <c r="DZ108" i="2"/>
  <c r="EA108" i="2"/>
  <c r="EB108" i="2"/>
  <c r="EC108" i="2"/>
  <c r="ED108" i="2"/>
  <c r="EE108" i="2"/>
  <c r="EF108" i="2"/>
  <c r="EG108" i="2"/>
  <c r="EH108" i="2"/>
  <c r="EI108" i="2"/>
  <c r="EJ108" i="2"/>
  <c r="EK108" i="2"/>
  <c r="EL108" i="2"/>
  <c r="EM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S109" i="2"/>
  <c r="DT109" i="2"/>
  <c r="DU109" i="2"/>
  <c r="DV109" i="2"/>
  <c r="DW109" i="2"/>
  <c r="DX109" i="2"/>
  <c r="DY109" i="2"/>
  <c r="DZ109" i="2"/>
  <c r="EA109" i="2"/>
  <c r="EB109" i="2"/>
  <c r="EC109" i="2"/>
  <c r="ED109" i="2"/>
  <c r="EE109" i="2"/>
  <c r="EF109" i="2"/>
  <c r="EG109" i="2"/>
  <c r="EH109" i="2"/>
  <c r="EI109" i="2"/>
  <c r="EJ109" i="2"/>
  <c r="EK109" i="2"/>
  <c r="EL109" i="2"/>
  <c r="EM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S110" i="2"/>
  <c r="DT110" i="2"/>
  <c r="DU110" i="2"/>
  <c r="DV110" i="2"/>
  <c r="DW110" i="2"/>
  <c r="DX110" i="2"/>
  <c r="DY110" i="2"/>
  <c r="DZ110" i="2"/>
  <c r="EA110" i="2"/>
  <c r="DO110" i="2" s="1"/>
  <c r="EB110" i="2"/>
  <c r="EC110" i="2"/>
  <c r="ED110" i="2"/>
  <c r="EE110" i="2"/>
  <c r="EF110" i="2"/>
  <c r="EG110" i="2"/>
  <c r="EH110" i="2"/>
  <c r="EI110" i="2"/>
  <c r="EJ110" i="2"/>
  <c r="EK110" i="2"/>
  <c r="EL110" i="2"/>
  <c r="EM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S111" i="2"/>
  <c r="DT111" i="2"/>
  <c r="DU111" i="2"/>
  <c r="DN111" i="2" s="1"/>
  <c r="DV111" i="2"/>
  <c r="DW111" i="2"/>
  <c r="DX111" i="2"/>
  <c r="DY111" i="2"/>
  <c r="DZ111" i="2"/>
  <c r="EA111" i="2"/>
  <c r="EB111" i="2"/>
  <c r="EC111" i="2"/>
  <c r="ED111" i="2"/>
  <c r="EE111" i="2"/>
  <c r="EF111" i="2"/>
  <c r="EG111" i="2"/>
  <c r="EH111" i="2"/>
  <c r="EI111" i="2"/>
  <c r="EJ111" i="2"/>
  <c r="EK111" i="2"/>
  <c r="EL111" i="2"/>
  <c r="EM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S112" i="2"/>
  <c r="DT112" i="2"/>
  <c r="DU112" i="2"/>
  <c r="DV112" i="2"/>
  <c r="DW112" i="2"/>
  <c r="DX112" i="2"/>
  <c r="DY112" i="2"/>
  <c r="DZ112" i="2"/>
  <c r="EA112" i="2"/>
  <c r="DO112" i="2" s="1"/>
  <c r="EB112" i="2"/>
  <c r="EC112" i="2"/>
  <c r="ED112" i="2"/>
  <c r="EE112" i="2"/>
  <c r="EF112" i="2"/>
  <c r="EG112" i="2"/>
  <c r="EH112" i="2"/>
  <c r="EI112" i="2"/>
  <c r="EJ112" i="2"/>
  <c r="EK112" i="2"/>
  <c r="EL112" i="2"/>
  <c r="EM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S113" i="2"/>
  <c r="DT113" i="2"/>
  <c r="DU113" i="2"/>
  <c r="DV113" i="2"/>
  <c r="DW113" i="2"/>
  <c r="DX113" i="2"/>
  <c r="DY113" i="2"/>
  <c r="DZ113" i="2"/>
  <c r="EA113" i="2"/>
  <c r="DO113" i="2" s="1"/>
  <c r="EB113" i="2"/>
  <c r="EC113" i="2"/>
  <c r="ED113" i="2"/>
  <c r="EE113" i="2"/>
  <c r="EF113" i="2"/>
  <c r="EG113" i="2"/>
  <c r="EH113" i="2"/>
  <c r="EI113" i="2"/>
  <c r="EJ113" i="2"/>
  <c r="EK113" i="2"/>
  <c r="EL113" i="2"/>
  <c r="EM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S114" i="2"/>
  <c r="DT114" i="2"/>
  <c r="DU114" i="2"/>
  <c r="DV114" i="2"/>
  <c r="DW114" i="2"/>
  <c r="DX114" i="2"/>
  <c r="DY114" i="2"/>
  <c r="DZ114" i="2"/>
  <c r="EA114" i="2"/>
  <c r="EB114" i="2"/>
  <c r="EC114" i="2"/>
  <c r="ED114" i="2"/>
  <c r="EE114" i="2"/>
  <c r="EF114" i="2"/>
  <c r="EG114" i="2"/>
  <c r="EH114" i="2"/>
  <c r="EI114" i="2"/>
  <c r="EJ114" i="2"/>
  <c r="EK114" i="2"/>
  <c r="EL114" i="2"/>
  <c r="EM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S115" i="2"/>
  <c r="DT115" i="2"/>
  <c r="DU115" i="2"/>
  <c r="DV115" i="2"/>
  <c r="DW115" i="2"/>
  <c r="DX115" i="2"/>
  <c r="DY115" i="2"/>
  <c r="DZ115" i="2"/>
  <c r="EA115" i="2"/>
  <c r="EB115" i="2"/>
  <c r="EC115" i="2"/>
  <c r="ED115" i="2"/>
  <c r="EE115" i="2"/>
  <c r="EF115" i="2"/>
  <c r="EG115" i="2"/>
  <c r="EH115" i="2"/>
  <c r="EI115" i="2"/>
  <c r="EJ115" i="2"/>
  <c r="EK115" i="2"/>
  <c r="EL115" i="2"/>
  <c r="EM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S116" i="2"/>
  <c r="DT116" i="2"/>
  <c r="DU116" i="2"/>
  <c r="DN116" i="2" s="1"/>
  <c r="DV116" i="2"/>
  <c r="DW116" i="2"/>
  <c r="DX116" i="2"/>
  <c r="DY116" i="2"/>
  <c r="DZ116" i="2"/>
  <c r="EA116" i="2"/>
  <c r="EB116" i="2"/>
  <c r="EC116" i="2"/>
  <c r="ED116" i="2"/>
  <c r="EE116" i="2"/>
  <c r="EF116" i="2"/>
  <c r="EG116" i="2"/>
  <c r="EH116" i="2"/>
  <c r="EI116" i="2"/>
  <c r="EJ116" i="2"/>
  <c r="EK116" i="2"/>
  <c r="EL116" i="2"/>
  <c r="EM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S117" i="2"/>
  <c r="DT117" i="2"/>
  <c r="DU117" i="2"/>
  <c r="DV117" i="2"/>
  <c r="DW117" i="2"/>
  <c r="DX117" i="2"/>
  <c r="DY117" i="2"/>
  <c r="DZ117" i="2"/>
  <c r="EA117" i="2"/>
  <c r="EB117" i="2"/>
  <c r="EC117" i="2"/>
  <c r="ED117" i="2"/>
  <c r="EE117" i="2"/>
  <c r="EF117" i="2"/>
  <c r="EG117" i="2"/>
  <c r="EH117" i="2"/>
  <c r="EI117" i="2"/>
  <c r="EJ117" i="2"/>
  <c r="EK117" i="2"/>
  <c r="EL117" i="2"/>
  <c r="EM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S118" i="2"/>
  <c r="DT118" i="2"/>
  <c r="DU118" i="2"/>
  <c r="DV118" i="2"/>
  <c r="DW118" i="2"/>
  <c r="DX118" i="2"/>
  <c r="DY118" i="2"/>
  <c r="DZ118" i="2"/>
  <c r="EA118" i="2"/>
  <c r="EB118" i="2"/>
  <c r="EC118" i="2"/>
  <c r="ED118" i="2"/>
  <c r="EE118" i="2"/>
  <c r="EF118" i="2"/>
  <c r="EG118" i="2"/>
  <c r="EH118" i="2"/>
  <c r="EI118" i="2"/>
  <c r="EJ118" i="2"/>
  <c r="EK118" i="2"/>
  <c r="EL118" i="2"/>
  <c r="EM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S119" i="2"/>
  <c r="DT119" i="2"/>
  <c r="DU119" i="2"/>
  <c r="DN119" i="2" s="1"/>
  <c r="DV119" i="2"/>
  <c r="DW119" i="2"/>
  <c r="DX119" i="2"/>
  <c r="DY119" i="2"/>
  <c r="DZ119" i="2"/>
  <c r="EA119" i="2"/>
  <c r="EB119" i="2"/>
  <c r="EC119" i="2"/>
  <c r="ED119" i="2"/>
  <c r="EE119" i="2"/>
  <c r="EF119" i="2"/>
  <c r="EG119" i="2"/>
  <c r="EH119" i="2"/>
  <c r="EI119" i="2"/>
  <c r="EJ119" i="2"/>
  <c r="EK119" i="2"/>
  <c r="EL119" i="2"/>
  <c r="EM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S120" i="2"/>
  <c r="DT120" i="2"/>
  <c r="DU120" i="2"/>
  <c r="DV120" i="2"/>
  <c r="DW120" i="2"/>
  <c r="DX120" i="2"/>
  <c r="DY120" i="2"/>
  <c r="DZ120" i="2"/>
  <c r="EA120" i="2"/>
  <c r="EB120" i="2"/>
  <c r="EC120" i="2"/>
  <c r="ED120" i="2"/>
  <c r="EE120" i="2"/>
  <c r="EF120" i="2"/>
  <c r="EG120" i="2"/>
  <c r="EH120" i="2"/>
  <c r="EI120" i="2"/>
  <c r="EJ120" i="2"/>
  <c r="EK120" i="2"/>
  <c r="EL120" i="2"/>
  <c r="EM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S121" i="2"/>
  <c r="DT121" i="2"/>
  <c r="DU121" i="2"/>
  <c r="DV121" i="2"/>
  <c r="DW121" i="2"/>
  <c r="DX121" i="2"/>
  <c r="DY121" i="2"/>
  <c r="DZ121" i="2"/>
  <c r="EA121" i="2"/>
  <c r="EB121" i="2"/>
  <c r="EC121" i="2"/>
  <c r="ED121" i="2"/>
  <c r="EE121" i="2"/>
  <c r="EF121" i="2"/>
  <c r="EG121" i="2"/>
  <c r="EH121" i="2"/>
  <c r="EI121" i="2"/>
  <c r="EJ121" i="2"/>
  <c r="EK121" i="2"/>
  <c r="EL121" i="2"/>
  <c r="EM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S122" i="2"/>
  <c r="DT122" i="2"/>
  <c r="DU122" i="2"/>
  <c r="DN122" i="2" s="1"/>
  <c r="DV122" i="2"/>
  <c r="DW122" i="2"/>
  <c r="DX122" i="2"/>
  <c r="DY122" i="2"/>
  <c r="DZ122" i="2"/>
  <c r="EA122" i="2"/>
  <c r="EB122" i="2"/>
  <c r="EC122" i="2"/>
  <c r="ED122" i="2"/>
  <c r="EE122" i="2"/>
  <c r="EF122" i="2"/>
  <c r="EG122" i="2"/>
  <c r="EH122" i="2"/>
  <c r="EI122" i="2"/>
  <c r="EJ122" i="2"/>
  <c r="EK122" i="2"/>
  <c r="EL122" i="2"/>
  <c r="EM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S123" i="2"/>
  <c r="DT123" i="2"/>
  <c r="DU123" i="2"/>
  <c r="DV123" i="2"/>
  <c r="DW123" i="2"/>
  <c r="DX123" i="2"/>
  <c r="DY123" i="2"/>
  <c r="DZ123" i="2"/>
  <c r="EA123" i="2"/>
  <c r="EB123" i="2"/>
  <c r="EC123" i="2"/>
  <c r="ED123" i="2"/>
  <c r="EE123" i="2"/>
  <c r="EF123" i="2"/>
  <c r="EG123" i="2"/>
  <c r="EH123" i="2"/>
  <c r="EI123" i="2"/>
  <c r="EJ123" i="2"/>
  <c r="EK123" i="2"/>
  <c r="EL123" i="2"/>
  <c r="EM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S124" i="2"/>
  <c r="DT124" i="2"/>
  <c r="DU124" i="2"/>
  <c r="DV124" i="2"/>
  <c r="DW124" i="2"/>
  <c r="DX124" i="2"/>
  <c r="DY124" i="2"/>
  <c r="DZ124" i="2"/>
  <c r="EA124" i="2"/>
  <c r="EB124" i="2"/>
  <c r="EC124" i="2"/>
  <c r="ED124" i="2"/>
  <c r="EE124" i="2"/>
  <c r="EF124" i="2"/>
  <c r="EG124" i="2"/>
  <c r="EH124" i="2"/>
  <c r="EI124" i="2"/>
  <c r="EJ124" i="2"/>
  <c r="EK124" i="2"/>
  <c r="EL124" i="2"/>
  <c r="EM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S125" i="2"/>
  <c r="DT125" i="2"/>
  <c r="DU125" i="2"/>
  <c r="DV125" i="2"/>
  <c r="DW125" i="2"/>
  <c r="DX125" i="2"/>
  <c r="DY125" i="2"/>
  <c r="DZ125" i="2"/>
  <c r="EA125" i="2"/>
  <c r="EB125" i="2"/>
  <c r="EC125" i="2"/>
  <c r="ED125" i="2"/>
  <c r="EE125" i="2"/>
  <c r="EF125" i="2"/>
  <c r="EG125" i="2"/>
  <c r="EH125" i="2"/>
  <c r="EI125" i="2"/>
  <c r="EJ125" i="2"/>
  <c r="EK125" i="2"/>
  <c r="EL125" i="2"/>
  <c r="EM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S126" i="2"/>
  <c r="DT126" i="2"/>
  <c r="DU126" i="2"/>
  <c r="DV126" i="2"/>
  <c r="DW126" i="2"/>
  <c r="DX126" i="2"/>
  <c r="DY126" i="2"/>
  <c r="DZ126" i="2"/>
  <c r="EA126" i="2"/>
  <c r="DO126" i="2" s="1"/>
  <c r="EB126" i="2"/>
  <c r="EC126" i="2"/>
  <c r="ED126" i="2"/>
  <c r="EE126" i="2"/>
  <c r="EF126" i="2"/>
  <c r="EG126" i="2"/>
  <c r="EH126" i="2"/>
  <c r="EI126" i="2"/>
  <c r="EJ126" i="2"/>
  <c r="EK126" i="2"/>
  <c r="EL126" i="2"/>
  <c r="EM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S127" i="2"/>
  <c r="DT127" i="2"/>
  <c r="DU127" i="2"/>
  <c r="DN127" i="2" s="1"/>
  <c r="DV127" i="2"/>
  <c r="DW127" i="2"/>
  <c r="DX127" i="2"/>
  <c r="DY127" i="2"/>
  <c r="DZ127" i="2"/>
  <c r="EA127" i="2"/>
  <c r="EB127" i="2"/>
  <c r="EC127" i="2"/>
  <c r="ED127" i="2"/>
  <c r="EE127" i="2"/>
  <c r="EF127" i="2"/>
  <c r="EG127" i="2"/>
  <c r="EH127" i="2"/>
  <c r="EI127" i="2"/>
  <c r="EJ127" i="2"/>
  <c r="EK127" i="2"/>
  <c r="EL127" i="2"/>
  <c r="EM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S128" i="2"/>
  <c r="DT128" i="2"/>
  <c r="DU128" i="2"/>
  <c r="DV128" i="2"/>
  <c r="DW128" i="2"/>
  <c r="DX128" i="2"/>
  <c r="DY128" i="2"/>
  <c r="DZ128" i="2"/>
  <c r="EA128" i="2"/>
  <c r="DO128" i="2" s="1"/>
  <c r="EB128" i="2"/>
  <c r="EC128" i="2"/>
  <c r="ED128" i="2"/>
  <c r="EE128" i="2"/>
  <c r="EF128" i="2"/>
  <c r="EG128" i="2"/>
  <c r="EH128" i="2"/>
  <c r="EI128" i="2"/>
  <c r="EJ128" i="2"/>
  <c r="EK128" i="2"/>
  <c r="EL128" i="2"/>
  <c r="EM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S129" i="2"/>
  <c r="DT129" i="2"/>
  <c r="DU129" i="2"/>
  <c r="DV129" i="2"/>
  <c r="DW129" i="2"/>
  <c r="DX129" i="2"/>
  <c r="DY129" i="2"/>
  <c r="DZ129" i="2"/>
  <c r="EA129" i="2"/>
  <c r="DO129" i="2" s="1"/>
  <c r="EB129" i="2"/>
  <c r="EC129" i="2"/>
  <c r="ED129" i="2"/>
  <c r="EE129" i="2"/>
  <c r="EF129" i="2"/>
  <c r="EG129" i="2"/>
  <c r="EH129" i="2"/>
  <c r="EI129" i="2"/>
  <c r="EJ129" i="2"/>
  <c r="EK129" i="2"/>
  <c r="EL129" i="2"/>
  <c r="EM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S130" i="2"/>
  <c r="DT130" i="2"/>
  <c r="DU130" i="2"/>
  <c r="DV130" i="2"/>
  <c r="DW130" i="2"/>
  <c r="DX130" i="2"/>
  <c r="DY130" i="2"/>
  <c r="DZ130" i="2"/>
  <c r="EA130" i="2"/>
  <c r="EB130" i="2"/>
  <c r="EC130" i="2"/>
  <c r="ED130" i="2"/>
  <c r="EE130" i="2"/>
  <c r="EF130" i="2"/>
  <c r="EG130" i="2"/>
  <c r="EH130" i="2"/>
  <c r="EI130" i="2"/>
  <c r="EJ130" i="2"/>
  <c r="EK130" i="2"/>
  <c r="EL130" i="2"/>
  <c r="EM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S131" i="2"/>
  <c r="DT131" i="2"/>
  <c r="DU131" i="2"/>
  <c r="DV131" i="2"/>
  <c r="DW131" i="2"/>
  <c r="DX131" i="2"/>
  <c r="DY131" i="2"/>
  <c r="DZ131" i="2"/>
  <c r="EA131" i="2"/>
  <c r="EB131" i="2"/>
  <c r="EC131" i="2"/>
  <c r="ED131" i="2"/>
  <c r="EE131" i="2"/>
  <c r="EF131" i="2"/>
  <c r="EG131" i="2"/>
  <c r="EH131" i="2"/>
  <c r="EI131" i="2"/>
  <c r="EJ131" i="2"/>
  <c r="EK131" i="2"/>
  <c r="EL131" i="2"/>
  <c r="EM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S132" i="2"/>
  <c r="DT132" i="2"/>
  <c r="DU132" i="2"/>
  <c r="DN132" i="2" s="1"/>
  <c r="DV132" i="2"/>
  <c r="DW132" i="2"/>
  <c r="DX132" i="2"/>
  <c r="DY132" i="2"/>
  <c r="DZ132" i="2"/>
  <c r="EA132" i="2"/>
  <c r="EB132" i="2"/>
  <c r="EC132" i="2"/>
  <c r="ED132" i="2"/>
  <c r="EE132" i="2"/>
  <c r="EF132" i="2"/>
  <c r="EG132" i="2"/>
  <c r="EH132" i="2"/>
  <c r="EI132" i="2"/>
  <c r="EJ132" i="2"/>
  <c r="EK132" i="2"/>
  <c r="EL132" i="2"/>
  <c r="EM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S133" i="2"/>
  <c r="DT133" i="2"/>
  <c r="DU133" i="2"/>
  <c r="DV133" i="2"/>
  <c r="DW133" i="2"/>
  <c r="DX133" i="2"/>
  <c r="DY133" i="2"/>
  <c r="DZ133" i="2"/>
  <c r="EA133" i="2"/>
  <c r="EB133" i="2"/>
  <c r="EC133" i="2"/>
  <c r="ED133" i="2"/>
  <c r="EE133" i="2"/>
  <c r="EF133" i="2"/>
  <c r="EG133" i="2"/>
  <c r="EH133" i="2"/>
  <c r="EI133" i="2"/>
  <c r="EJ133" i="2"/>
  <c r="EK133" i="2"/>
  <c r="EL133" i="2"/>
  <c r="EM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S134" i="2"/>
  <c r="DT134" i="2"/>
  <c r="DU134" i="2"/>
  <c r="DV134" i="2"/>
  <c r="DW134" i="2"/>
  <c r="DX134" i="2"/>
  <c r="DY134" i="2"/>
  <c r="DZ134" i="2"/>
  <c r="EA134" i="2"/>
  <c r="EB134" i="2"/>
  <c r="EC134" i="2"/>
  <c r="ED134" i="2"/>
  <c r="EE134" i="2"/>
  <c r="EF134" i="2"/>
  <c r="EG134" i="2"/>
  <c r="EH134" i="2"/>
  <c r="EI134" i="2"/>
  <c r="EJ134" i="2"/>
  <c r="EK134" i="2"/>
  <c r="EL134" i="2"/>
  <c r="EM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S135" i="2"/>
  <c r="DT135" i="2"/>
  <c r="DU135" i="2"/>
  <c r="DN135" i="2" s="1"/>
  <c r="DV135" i="2"/>
  <c r="DW135" i="2"/>
  <c r="DX135" i="2"/>
  <c r="DY135" i="2"/>
  <c r="DZ135" i="2"/>
  <c r="EA135" i="2"/>
  <c r="EB135" i="2"/>
  <c r="EC135" i="2"/>
  <c r="ED135" i="2"/>
  <c r="EE135" i="2"/>
  <c r="EF135" i="2"/>
  <c r="EG135" i="2"/>
  <c r="EH135" i="2"/>
  <c r="EI135" i="2"/>
  <c r="EJ135" i="2"/>
  <c r="EK135" i="2"/>
  <c r="EL135" i="2"/>
  <c r="EM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S136" i="2"/>
  <c r="DT136" i="2"/>
  <c r="DU136" i="2"/>
  <c r="DV136" i="2"/>
  <c r="DW136" i="2"/>
  <c r="DX136" i="2"/>
  <c r="DY136" i="2"/>
  <c r="DZ136" i="2"/>
  <c r="EA136" i="2"/>
  <c r="EB136" i="2"/>
  <c r="EC136" i="2"/>
  <c r="ED136" i="2"/>
  <c r="EE136" i="2"/>
  <c r="EF136" i="2"/>
  <c r="EG136" i="2"/>
  <c r="EH136" i="2"/>
  <c r="EI136" i="2"/>
  <c r="EJ136" i="2"/>
  <c r="EK136" i="2"/>
  <c r="EL136" i="2"/>
  <c r="EM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S137" i="2"/>
  <c r="DT137" i="2"/>
  <c r="DU137" i="2"/>
  <c r="DV137" i="2"/>
  <c r="DW137" i="2"/>
  <c r="DX137" i="2"/>
  <c r="DY137" i="2"/>
  <c r="DZ137" i="2"/>
  <c r="EA137" i="2"/>
  <c r="EB137" i="2"/>
  <c r="EC137" i="2"/>
  <c r="ED137" i="2"/>
  <c r="EE137" i="2"/>
  <c r="EF137" i="2"/>
  <c r="EG137" i="2"/>
  <c r="EH137" i="2"/>
  <c r="EI137" i="2"/>
  <c r="EJ137" i="2"/>
  <c r="EK137" i="2"/>
  <c r="EL137" i="2"/>
  <c r="EM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S138" i="2"/>
  <c r="DT138" i="2"/>
  <c r="DU138" i="2"/>
  <c r="DN138" i="2" s="1"/>
  <c r="DV138" i="2"/>
  <c r="DW138" i="2"/>
  <c r="DX138" i="2"/>
  <c r="DY138" i="2"/>
  <c r="DZ138" i="2"/>
  <c r="EA138" i="2"/>
  <c r="EB138" i="2"/>
  <c r="EC138" i="2"/>
  <c r="ED138" i="2"/>
  <c r="EE138" i="2"/>
  <c r="EF138" i="2"/>
  <c r="EG138" i="2"/>
  <c r="EH138" i="2"/>
  <c r="EI138" i="2"/>
  <c r="EJ138" i="2"/>
  <c r="EK138" i="2"/>
  <c r="EL138" i="2"/>
  <c r="EM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S139" i="2"/>
  <c r="DT139" i="2"/>
  <c r="DU139" i="2"/>
  <c r="DV139" i="2"/>
  <c r="DW139" i="2"/>
  <c r="DX139" i="2"/>
  <c r="DY139" i="2"/>
  <c r="DZ139" i="2"/>
  <c r="EA139" i="2"/>
  <c r="EB139" i="2"/>
  <c r="EC139" i="2"/>
  <c r="ED139" i="2"/>
  <c r="EE139" i="2"/>
  <c r="EF139" i="2"/>
  <c r="EG139" i="2"/>
  <c r="EH139" i="2"/>
  <c r="EI139" i="2"/>
  <c r="EJ139" i="2"/>
  <c r="EK139" i="2"/>
  <c r="EL139" i="2"/>
  <c r="EM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S140" i="2"/>
  <c r="DT140" i="2"/>
  <c r="DU140" i="2"/>
  <c r="DV140" i="2"/>
  <c r="DW140" i="2"/>
  <c r="DX140" i="2"/>
  <c r="DY140" i="2"/>
  <c r="DZ140" i="2"/>
  <c r="EA140" i="2"/>
  <c r="EB140" i="2"/>
  <c r="EC140" i="2"/>
  <c r="ED140" i="2"/>
  <c r="EE140" i="2"/>
  <c r="EF140" i="2"/>
  <c r="EG140" i="2"/>
  <c r="EH140" i="2"/>
  <c r="EI140" i="2"/>
  <c r="EJ140" i="2"/>
  <c r="EK140" i="2"/>
  <c r="EL140" i="2"/>
  <c r="EM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S141" i="2"/>
  <c r="DT141" i="2"/>
  <c r="DU141" i="2"/>
  <c r="DV141" i="2"/>
  <c r="DW141" i="2"/>
  <c r="DX141" i="2"/>
  <c r="DY141" i="2"/>
  <c r="DZ141" i="2"/>
  <c r="EA141" i="2"/>
  <c r="EB141" i="2"/>
  <c r="EC141" i="2"/>
  <c r="ED141" i="2"/>
  <c r="EE141" i="2"/>
  <c r="EF141" i="2"/>
  <c r="EG141" i="2"/>
  <c r="EH141" i="2"/>
  <c r="EI141" i="2"/>
  <c r="EJ141" i="2"/>
  <c r="EK141" i="2"/>
  <c r="EL141" i="2"/>
  <c r="EM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S142" i="2"/>
  <c r="DT142" i="2"/>
  <c r="DU142" i="2"/>
  <c r="DV142" i="2"/>
  <c r="DW142" i="2"/>
  <c r="DX142" i="2"/>
  <c r="DY142" i="2"/>
  <c r="DZ142" i="2"/>
  <c r="EA142" i="2"/>
  <c r="DO142" i="2" s="1"/>
  <c r="EB142" i="2"/>
  <c r="EC142" i="2"/>
  <c r="ED142" i="2"/>
  <c r="EE142" i="2"/>
  <c r="EF142" i="2"/>
  <c r="EG142" i="2"/>
  <c r="EH142" i="2"/>
  <c r="EI142" i="2"/>
  <c r="EJ142" i="2"/>
  <c r="EK142" i="2"/>
  <c r="EL142" i="2"/>
  <c r="EM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S143" i="2"/>
  <c r="DT143" i="2"/>
  <c r="DU143" i="2"/>
  <c r="DN143" i="2" s="1"/>
  <c r="DV143" i="2"/>
  <c r="DW143" i="2"/>
  <c r="DX143" i="2"/>
  <c r="DY143" i="2"/>
  <c r="DZ143" i="2"/>
  <c r="EA143" i="2"/>
  <c r="EB143" i="2"/>
  <c r="EC143" i="2"/>
  <c r="ED143" i="2"/>
  <c r="EE143" i="2"/>
  <c r="EF143" i="2"/>
  <c r="EG143" i="2"/>
  <c r="EH143" i="2"/>
  <c r="EI143" i="2"/>
  <c r="EJ143" i="2"/>
  <c r="EK143" i="2"/>
  <c r="EL143" i="2"/>
  <c r="EM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S144" i="2"/>
  <c r="DT144" i="2"/>
  <c r="DU144" i="2"/>
  <c r="DV144" i="2"/>
  <c r="DW144" i="2"/>
  <c r="DX144" i="2"/>
  <c r="DY144" i="2"/>
  <c r="DZ144" i="2"/>
  <c r="EA144" i="2"/>
  <c r="DO144" i="2" s="1"/>
  <c r="EB144" i="2"/>
  <c r="EC144" i="2"/>
  <c r="ED144" i="2"/>
  <c r="EE144" i="2"/>
  <c r="EF144" i="2"/>
  <c r="EG144" i="2"/>
  <c r="EH144" i="2"/>
  <c r="EI144" i="2"/>
  <c r="EJ144" i="2"/>
  <c r="EK144" i="2"/>
  <c r="EL144" i="2"/>
  <c r="EM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S145" i="2"/>
  <c r="DT145" i="2"/>
  <c r="DU145" i="2"/>
  <c r="DV145" i="2"/>
  <c r="DW145" i="2"/>
  <c r="DX145" i="2"/>
  <c r="DY145" i="2"/>
  <c r="DZ145" i="2"/>
  <c r="EA145" i="2"/>
  <c r="DO145" i="2" s="1"/>
  <c r="EB145" i="2"/>
  <c r="EC145" i="2"/>
  <c r="ED145" i="2"/>
  <c r="EE145" i="2"/>
  <c r="EF145" i="2"/>
  <c r="EG145" i="2"/>
  <c r="EH145" i="2"/>
  <c r="EI145" i="2"/>
  <c r="EJ145" i="2"/>
  <c r="EK145" i="2"/>
  <c r="EL145" i="2"/>
  <c r="EM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S146" i="2"/>
  <c r="DT146" i="2"/>
  <c r="DU146" i="2"/>
  <c r="DV146" i="2"/>
  <c r="DW146" i="2"/>
  <c r="DX146" i="2"/>
  <c r="DY146" i="2"/>
  <c r="DZ146" i="2"/>
  <c r="EA146" i="2"/>
  <c r="EB146" i="2"/>
  <c r="EC146" i="2"/>
  <c r="ED146" i="2"/>
  <c r="EE146" i="2"/>
  <c r="EF146" i="2"/>
  <c r="EG146" i="2"/>
  <c r="EH146" i="2"/>
  <c r="EI146" i="2"/>
  <c r="EJ146" i="2"/>
  <c r="EK146" i="2"/>
  <c r="EL146" i="2"/>
  <c r="EM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S147" i="2"/>
  <c r="DT147" i="2"/>
  <c r="DU147" i="2"/>
  <c r="DV147" i="2"/>
  <c r="DW147" i="2"/>
  <c r="DX147" i="2"/>
  <c r="DY147" i="2"/>
  <c r="DZ147" i="2"/>
  <c r="EA147" i="2"/>
  <c r="EB147" i="2"/>
  <c r="EC147" i="2"/>
  <c r="ED147" i="2"/>
  <c r="EE147" i="2"/>
  <c r="EF147" i="2"/>
  <c r="EG147" i="2"/>
  <c r="EH147" i="2"/>
  <c r="EI147" i="2"/>
  <c r="EJ147" i="2"/>
  <c r="EK147" i="2"/>
  <c r="EL147" i="2"/>
  <c r="EM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S148" i="2"/>
  <c r="DT148" i="2"/>
  <c r="DU148" i="2"/>
  <c r="DN148" i="2" s="1"/>
  <c r="DV148" i="2"/>
  <c r="DW148" i="2"/>
  <c r="DX148" i="2"/>
  <c r="DY148" i="2"/>
  <c r="DZ148" i="2"/>
  <c r="EA148" i="2"/>
  <c r="EB148" i="2"/>
  <c r="EC148" i="2"/>
  <c r="ED148" i="2"/>
  <c r="EE148" i="2"/>
  <c r="EF148" i="2"/>
  <c r="EG148" i="2"/>
  <c r="EH148" i="2"/>
  <c r="EI148" i="2"/>
  <c r="EJ148" i="2"/>
  <c r="EK148" i="2"/>
  <c r="EL148" i="2"/>
  <c r="EM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S149" i="2"/>
  <c r="DT149" i="2"/>
  <c r="DU149" i="2"/>
  <c r="DV149" i="2"/>
  <c r="DW149" i="2"/>
  <c r="DX149" i="2"/>
  <c r="DY149" i="2"/>
  <c r="DZ149" i="2"/>
  <c r="EA149" i="2"/>
  <c r="EB149" i="2"/>
  <c r="EC149" i="2"/>
  <c r="ED149" i="2"/>
  <c r="EE149" i="2"/>
  <c r="EF149" i="2"/>
  <c r="EG149" i="2"/>
  <c r="EH149" i="2"/>
  <c r="EI149" i="2"/>
  <c r="EJ149" i="2"/>
  <c r="EK149" i="2"/>
  <c r="EL149" i="2"/>
  <c r="EM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S150" i="2"/>
  <c r="DT150" i="2"/>
  <c r="DU150" i="2"/>
  <c r="DV150" i="2"/>
  <c r="DW150" i="2"/>
  <c r="DX150" i="2"/>
  <c r="DY150" i="2"/>
  <c r="DZ150" i="2"/>
  <c r="EA150" i="2"/>
  <c r="EB150" i="2"/>
  <c r="EC150" i="2"/>
  <c r="ED150" i="2"/>
  <c r="EE150" i="2"/>
  <c r="EF150" i="2"/>
  <c r="EG150" i="2"/>
  <c r="EH150" i="2"/>
  <c r="EI150" i="2"/>
  <c r="EJ150" i="2"/>
  <c r="EK150" i="2"/>
  <c r="EL150" i="2"/>
  <c r="EM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S151" i="2"/>
  <c r="DT151" i="2"/>
  <c r="DU151" i="2"/>
  <c r="DN151" i="2" s="1"/>
  <c r="DV151" i="2"/>
  <c r="DW151" i="2"/>
  <c r="DX151" i="2"/>
  <c r="DY151" i="2"/>
  <c r="DZ151" i="2"/>
  <c r="EA151" i="2"/>
  <c r="EB151" i="2"/>
  <c r="EC151" i="2"/>
  <c r="ED151" i="2"/>
  <c r="EE151" i="2"/>
  <c r="EF151" i="2"/>
  <c r="EG151" i="2"/>
  <c r="EH151" i="2"/>
  <c r="EI151" i="2"/>
  <c r="EJ151" i="2"/>
  <c r="EK151" i="2"/>
  <c r="EL151" i="2"/>
  <c r="EM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S152" i="2"/>
  <c r="DT152" i="2"/>
  <c r="DU152" i="2"/>
  <c r="DV152" i="2"/>
  <c r="DW152" i="2"/>
  <c r="DX152" i="2"/>
  <c r="DY152" i="2"/>
  <c r="DZ152" i="2"/>
  <c r="EA152" i="2"/>
  <c r="EB152" i="2"/>
  <c r="EC152" i="2"/>
  <c r="ED152" i="2"/>
  <c r="EE152" i="2"/>
  <c r="EF152" i="2"/>
  <c r="EG152" i="2"/>
  <c r="EH152" i="2"/>
  <c r="EI152" i="2"/>
  <c r="EJ152" i="2"/>
  <c r="EK152" i="2"/>
  <c r="EL152" i="2"/>
  <c r="EM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S153" i="2"/>
  <c r="DT153" i="2"/>
  <c r="DU153" i="2"/>
  <c r="DV153" i="2"/>
  <c r="DW153" i="2"/>
  <c r="DX153" i="2"/>
  <c r="DY153" i="2"/>
  <c r="DZ153" i="2"/>
  <c r="EA153" i="2"/>
  <c r="EB153" i="2"/>
  <c r="EC153" i="2"/>
  <c r="ED153" i="2"/>
  <c r="EE153" i="2"/>
  <c r="EF153" i="2"/>
  <c r="EG153" i="2"/>
  <c r="EH153" i="2"/>
  <c r="EI153" i="2"/>
  <c r="EJ153" i="2"/>
  <c r="EK153" i="2"/>
  <c r="EL153" i="2"/>
  <c r="EM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S154" i="2"/>
  <c r="DT154" i="2"/>
  <c r="DU154" i="2"/>
  <c r="DN154" i="2" s="1"/>
  <c r="DV154" i="2"/>
  <c r="DW154" i="2"/>
  <c r="DX154" i="2"/>
  <c r="DY154" i="2"/>
  <c r="DZ154" i="2"/>
  <c r="EA154" i="2"/>
  <c r="EB154" i="2"/>
  <c r="EC154" i="2"/>
  <c r="ED154" i="2"/>
  <c r="EE154" i="2"/>
  <c r="EF154" i="2"/>
  <c r="EG154" i="2"/>
  <c r="EH154" i="2"/>
  <c r="EI154" i="2"/>
  <c r="EJ154" i="2"/>
  <c r="EK154" i="2"/>
  <c r="EL154" i="2"/>
  <c r="EM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S155" i="2"/>
  <c r="DT155" i="2"/>
  <c r="DU155" i="2"/>
  <c r="DV155" i="2"/>
  <c r="DW155" i="2"/>
  <c r="DX155" i="2"/>
  <c r="DY155" i="2"/>
  <c r="DZ155" i="2"/>
  <c r="EA155" i="2"/>
  <c r="EB155" i="2"/>
  <c r="EC155" i="2"/>
  <c r="ED155" i="2"/>
  <c r="EE155" i="2"/>
  <c r="EF155" i="2"/>
  <c r="EG155" i="2"/>
  <c r="EH155" i="2"/>
  <c r="EI155" i="2"/>
  <c r="EJ155" i="2"/>
  <c r="EK155" i="2"/>
  <c r="EL155" i="2"/>
  <c r="EM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S156" i="2"/>
  <c r="DT156" i="2"/>
  <c r="DU156" i="2"/>
  <c r="DV156" i="2"/>
  <c r="DW156" i="2"/>
  <c r="DX156" i="2"/>
  <c r="DY156" i="2"/>
  <c r="DZ156" i="2"/>
  <c r="EA156" i="2"/>
  <c r="EB156" i="2"/>
  <c r="EC156" i="2"/>
  <c r="ED156" i="2"/>
  <c r="EE156" i="2"/>
  <c r="EF156" i="2"/>
  <c r="EG156" i="2"/>
  <c r="EH156" i="2"/>
  <c r="EI156" i="2"/>
  <c r="EJ156" i="2"/>
  <c r="EK156" i="2"/>
  <c r="EL156" i="2"/>
  <c r="EM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S157" i="2"/>
  <c r="DT157" i="2"/>
  <c r="DU157" i="2"/>
  <c r="DV157" i="2"/>
  <c r="DW157" i="2"/>
  <c r="DX157" i="2"/>
  <c r="DY157" i="2"/>
  <c r="DZ157" i="2"/>
  <c r="EA157" i="2"/>
  <c r="EB157" i="2"/>
  <c r="EC157" i="2"/>
  <c r="ED157" i="2"/>
  <c r="EE157" i="2"/>
  <c r="EF157" i="2"/>
  <c r="EG157" i="2"/>
  <c r="EH157" i="2"/>
  <c r="EI157" i="2"/>
  <c r="EJ157" i="2"/>
  <c r="EK157" i="2"/>
  <c r="EL157" i="2"/>
  <c r="EM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S158" i="2"/>
  <c r="DT158" i="2"/>
  <c r="DU158" i="2"/>
  <c r="DN158" i="2" s="1"/>
  <c r="DV158" i="2"/>
  <c r="DW158" i="2"/>
  <c r="DX158" i="2"/>
  <c r="DY158" i="2"/>
  <c r="DZ158" i="2"/>
  <c r="EA158" i="2"/>
  <c r="DO158" i="2" s="1"/>
  <c r="EB158" i="2"/>
  <c r="EC158" i="2"/>
  <c r="ED158" i="2"/>
  <c r="EE158" i="2"/>
  <c r="EF158" i="2"/>
  <c r="EG158" i="2"/>
  <c r="EH158" i="2"/>
  <c r="EI158" i="2"/>
  <c r="EJ158" i="2"/>
  <c r="EK158" i="2"/>
  <c r="EL158" i="2"/>
  <c r="EM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S159" i="2"/>
  <c r="DT159" i="2"/>
  <c r="DU159" i="2"/>
  <c r="DN159" i="2" s="1"/>
  <c r="DV159" i="2"/>
  <c r="DW159" i="2"/>
  <c r="DX159" i="2"/>
  <c r="DY159" i="2"/>
  <c r="DZ159" i="2"/>
  <c r="EA159" i="2"/>
  <c r="EB159" i="2"/>
  <c r="EC159" i="2"/>
  <c r="ED159" i="2"/>
  <c r="EE159" i="2"/>
  <c r="EF159" i="2"/>
  <c r="EG159" i="2"/>
  <c r="EH159" i="2"/>
  <c r="EI159" i="2"/>
  <c r="EJ159" i="2"/>
  <c r="EK159" i="2"/>
  <c r="EL159" i="2"/>
  <c r="EM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S160" i="2"/>
  <c r="DT160" i="2"/>
  <c r="DU160" i="2"/>
  <c r="DV160" i="2"/>
  <c r="DW160" i="2"/>
  <c r="DX160" i="2"/>
  <c r="DY160" i="2"/>
  <c r="DZ160" i="2"/>
  <c r="EA160" i="2"/>
  <c r="DO160" i="2" s="1"/>
  <c r="EB160" i="2"/>
  <c r="EC160" i="2"/>
  <c r="ED160" i="2"/>
  <c r="EE160" i="2"/>
  <c r="EF160" i="2"/>
  <c r="EG160" i="2"/>
  <c r="EH160" i="2"/>
  <c r="EI160" i="2"/>
  <c r="EJ160" i="2"/>
  <c r="EK160" i="2"/>
  <c r="EL160" i="2"/>
  <c r="EM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S161" i="2"/>
  <c r="DT161" i="2"/>
  <c r="DU161" i="2"/>
  <c r="DV161" i="2"/>
  <c r="DW161" i="2"/>
  <c r="DX161" i="2"/>
  <c r="DY161" i="2"/>
  <c r="DZ161" i="2"/>
  <c r="EA161" i="2"/>
  <c r="DO161" i="2" s="1"/>
  <c r="EB161" i="2"/>
  <c r="EC161" i="2"/>
  <c r="ED161" i="2"/>
  <c r="EE161" i="2"/>
  <c r="EF161" i="2"/>
  <c r="EG161" i="2"/>
  <c r="EH161" i="2"/>
  <c r="EI161" i="2"/>
  <c r="EJ161" i="2"/>
  <c r="EK161" i="2"/>
  <c r="EL161" i="2"/>
  <c r="EM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S162" i="2"/>
  <c r="DT162" i="2"/>
  <c r="DU162" i="2"/>
  <c r="DV162" i="2"/>
  <c r="DW162" i="2"/>
  <c r="DX162" i="2"/>
  <c r="DY162" i="2"/>
  <c r="DZ162" i="2"/>
  <c r="EA162" i="2"/>
  <c r="EB162" i="2"/>
  <c r="EC162" i="2"/>
  <c r="ED162" i="2"/>
  <c r="EE162" i="2"/>
  <c r="EF162" i="2"/>
  <c r="EG162" i="2"/>
  <c r="EH162" i="2"/>
  <c r="EI162" i="2"/>
  <c r="EJ162" i="2"/>
  <c r="EK162" i="2"/>
  <c r="EL162" i="2"/>
  <c r="EM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S163" i="2"/>
  <c r="DT163" i="2"/>
  <c r="DU163" i="2"/>
  <c r="DV163" i="2"/>
  <c r="DW163" i="2"/>
  <c r="DX163" i="2"/>
  <c r="DY163" i="2"/>
  <c r="DZ163" i="2"/>
  <c r="EA163" i="2"/>
  <c r="EB163" i="2"/>
  <c r="EC163" i="2"/>
  <c r="ED163" i="2"/>
  <c r="EE163" i="2"/>
  <c r="EF163" i="2"/>
  <c r="EG163" i="2"/>
  <c r="EH163" i="2"/>
  <c r="EI163" i="2"/>
  <c r="EJ163" i="2"/>
  <c r="EK163" i="2"/>
  <c r="EL163" i="2"/>
  <c r="EM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S164" i="2"/>
  <c r="DT164" i="2"/>
  <c r="DU164" i="2"/>
  <c r="DN164" i="2" s="1"/>
  <c r="DV164" i="2"/>
  <c r="DW164" i="2"/>
  <c r="DX164" i="2"/>
  <c r="DY164" i="2"/>
  <c r="DZ164" i="2"/>
  <c r="EA164" i="2"/>
  <c r="EB164" i="2"/>
  <c r="EC164" i="2"/>
  <c r="ED164" i="2"/>
  <c r="EE164" i="2"/>
  <c r="EF164" i="2"/>
  <c r="EG164" i="2"/>
  <c r="EH164" i="2"/>
  <c r="EI164" i="2"/>
  <c r="EJ164" i="2"/>
  <c r="EK164" i="2"/>
  <c r="EL164" i="2"/>
  <c r="EM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S165" i="2"/>
  <c r="DT165" i="2"/>
  <c r="DU165" i="2"/>
  <c r="DV165" i="2"/>
  <c r="DW165" i="2"/>
  <c r="DX165" i="2"/>
  <c r="DY165" i="2"/>
  <c r="DZ165" i="2"/>
  <c r="EA165" i="2"/>
  <c r="EB165" i="2"/>
  <c r="EC165" i="2"/>
  <c r="ED165" i="2"/>
  <c r="EE165" i="2"/>
  <c r="EF165" i="2"/>
  <c r="EG165" i="2"/>
  <c r="EH165" i="2"/>
  <c r="EI165" i="2"/>
  <c r="EJ165" i="2"/>
  <c r="EK165" i="2"/>
  <c r="EL165" i="2"/>
  <c r="EM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S166" i="2"/>
  <c r="DT166" i="2"/>
  <c r="DU166" i="2"/>
  <c r="DV166" i="2"/>
  <c r="DW166" i="2"/>
  <c r="DX166" i="2"/>
  <c r="DY166" i="2"/>
  <c r="DZ166" i="2"/>
  <c r="EA166" i="2"/>
  <c r="EB166" i="2"/>
  <c r="EC166" i="2"/>
  <c r="ED166" i="2"/>
  <c r="EE166" i="2"/>
  <c r="EF166" i="2"/>
  <c r="EG166" i="2"/>
  <c r="EH166" i="2"/>
  <c r="EI166" i="2"/>
  <c r="EJ166" i="2"/>
  <c r="EK166" i="2"/>
  <c r="EL166" i="2"/>
  <c r="EM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S167" i="2"/>
  <c r="DT167" i="2"/>
  <c r="DU167" i="2"/>
  <c r="DN167" i="2" s="1"/>
  <c r="DV167" i="2"/>
  <c r="DW167" i="2"/>
  <c r="DX167" i="2"/>
  <c r="DY167" i="2"/>
  <c r="DZ167" i="2"/>
  <c r="EA167" i="2"/>
  <c r="EB167" i="2"/>
  <c r="EC167" i="2"/>
  <c r="ED167" i="2"/>
  <c r="EE167" i="2"/>
  <c r="EF167" i="2"/>
  <c r="EG167" i="2"/>
  <c r="EH167" i="2"/>
  <c r="EI167" i="2"/>
  <c r="EJ167" i="2"/>
  <c r="EK167" i="2"/>
  <c r="EL167" i="2"/>
  <c r="EM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S168" i="2"/>
  <c r="DT168" i="2"/>
  <c r="DU168" i="2"/>
  <c r="DV168" i="2"/>
  <c r="DW168" i="2"/>
  <c r="DX168" i="2"/>
  <c r="DY168" i="2"/>
  <c r="DZ168" i="2"/>
  <c r="EA168" i="2"/>
  <c r="EB168" i="2"/>
  <c r="EC168" i="2"/>
  <c r="ED168" i="2"/>
  <c r="EE168" i="2"/>
  <c r="EF168" i="2"/>
  <c r="EG168" i="2"/>
  <c r="EH168" i="2"/>
  <c r="EI168" i="2"/>
  <c r="EJ168" i="2"/>
  <c r="EK168" i="2"/>
  <c r="EL168" i="2"/>
  <c r="EM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S169" i="2"/>
  <c r="DT169" i="2"/>
  <c r="DU169" i="2"/>
  <c r="DV169" i="2"/>
  <c r="DW169" i="2"/>
  <c r="DX169" i="2"/>
  <c r="DY169" i="2"/>
  <c r="DZ169" i="2"/>
  <c r="EA169" i="2"/>
  <c r="EB169" i="2"/>
  <c r="EC169" i="2"/>
  <c r="ED169" i="2"/>
  <c r="EE169" i="2"/>
  <c r="EF169" i="2"/>
  <c r="EG169" i="2"/>
  <c r="EH169" i="2"/>
  <c r="EI169" i="2"/>
  <c r="EJ169" i="2"/>
  <c r="EK169" i="2"/>
  <c r="EL169" i="2"/>
  <c r="EM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S170" i="2"/>
  <c r="DT170" i="2"/>
  <c r="DU170" i="2"/>
  <c r="DN170" i="2" s="1"/>
  <c r="DV170" i="2"/>
  <c r="DW170" i="2"/>
  <c r="DX170" i="2"/>
  <c r="DY170" i="2"/>
  <c r="DZ170" i="2"/>
  <c r="EA170" i="2"/>
  <c r="EB170" i="2"/>
  <c r="EC170" i="2"/>
  <c r="ED170" i="2"/>
  <c r="EE170" i="2"/>
  <c r="EF170" i="2"/>
  <c r="EG170" i="2"/>
  <c r="EH170" i="2"/>
  <c r="EI170" i="2"/>
  <c r="EJ170" i="2"/>
  <c r="EK170" i="2"/>
  <c r="EL170" i="2"/>
  <c r="EM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S171" i="2"/>
  <c r="DT171" i="2"/>
  <c r="DU171" i="2"/>
  <c r="DV171" i="2"/>
  <c r="DW171" i="2"/>
  <c r="DX171" i="2"/>
  <c r="DY171" i="2"/>
  <c r="DZ171" i="2"/>
  <c r="EA171" i="2"/>
  <c r="EB171" i="2"/>
  <c r="EC171" i="2"/>
  <c r="ED171" i="2"/>
  <c r="EE171" i="2"/>
  <c r="EF171" i="2"/>
  <c r="EG171" i="2"/>
  <c r="EH171" i="2"/>
  <c r="EI171" i="2"/>
  <c r="EJ171" i="2"/>
  <c r="EK171" i="2"/>
  <c r="EL171" i="2"/>
  <c r="EM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S172" i="2"/>
  <c r="DT172" i="2"/>
  <c r="DU172" i="2"/>
  <c r="DV172" i="2"/>
  <c r="DW172" i="2"/>
  <c r="DX172" i="2"/>
  <c r="DY172" i="2"/>
  <c r="DZ172" i="2"/>
  <c r="EA172" i="2"/>
  <c r="EB172" i="2"/>
  <c r="EC172" i="2"/>
  <c r="ED172" i="2"/>
  <c r="EE172" i="2"/>
  <c r="EF172" i="2"/>
  <c r="EG172" i="2"/>
  <c r="EH172" i="2"/>
  <c r="EI172" i="2"/>
  <c r="EJ172" i="2"/>
  <c r="EK172" i="2"/>
  <c r="EL172" i="2"/>
  <c r="EM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S173" i="2"/>
  <c r="DT173" i="2"/>
  <c r="DU173" i="2"/>
  <c r="DV173" i="2"/>
  <c r="DW173" i="2"/>
  <c r="DX173" i="2"/>
  <c r="DY173" i="2"/>
  <c r="DZ173" i="2"/>
  <c r="EA173" i="2"/>
  <c r="EB173" i="2"/>
  <c r="EC173" i="2"/>
  <c r="ED173" i="2"/>
  <c r="EE173" i="2"/>
  <c r="EF173" i="2"/>
  <c r="EG173" i="2"/>
  <c r="EH173" i="2"/>
  <c r="EI173" i="2"/>
  <c r="EJ173" i="2"/>
  <c r="EK173" i="2"/>
  <c r="EL173" i="2"/>
  <c r="EM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S174" i="2"/>
  <c r="DT174" i="2"/>
  <c r="DU174" i="2"/>
  <c r="DV174" i="2"/>
  <c r="DW174" i="2"/>
  <c r="DX174" i="2"/>
  <c r="DY174" i="2"/>
  <c r="DZ174" i="2"/>
  <c r="EA174" i="2"/>
  <c r="DO174" i="2" s="1"/>
  <c r="EB174" i="2"/>
  <c r="EC174" i="2"/>
  <c r="ED174" i="2"/>
  <c r="EE174" i="2"/>
  <c r="EF174" i="2"/>
  <c r="EG174" i="2"/>
  <c r="EH174" i="2"/>
  <c r="EI174" i="2"/>
  <c r="EJ174" i="2"/>
  <c r="EK174" i="2"/>
  <c r="EL174" i="2"/>
  <c r="EM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S175" i="2"/>
  <c r="DT175" i="2"/>
  <c r="DU175" i="2"/>
  <c r="DN175" i="2" s="1"/>
  <c r="DV175" i="2"/>
  <c r="DW175" i="2"/>
  <c r="DX175" i="2"/>
  <c r="DY175" i="2"/>
  <c r="DZ175" i="2"/>
  <c r="EA175" i="2"/>
  <c r="EB175" i="2"/>
  <c r="EC175" i="2"/>
  <c r="ED175" i="2"/>
  <c r="EE175" i="2"/>
  <c r="EF175" i="2"/>
  <c r="EG175" i="2"/>
  <c r="EH175" i="2"/>
  <c r="EI175" i="2"/>
  <c r="EJ175" i="2"/>
  <c r="EK175" i="2"/>
  <c r="EL175" i="2"/>
  <c r="EM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S176" i="2"/>
  <c r="DT176" i="2"/>
  <c r="DU176" i="2"/>
  <c r="DN176" i="2" s="1"/>
  <c r="DV176" i="2"/>
  <c r="DW176" i="2"/>
  <c r="DX176" i="2"/>
  <c r="DY176" i="2"/>
  <c r="DZ176" i="2"/>
  <c r="EA176" i="2"/>
  <c r="DO176" i="2" s="1"/>
  <c r="EB176" i="2"/>
  <c r="EC176" i="2"/>
  <c r="ED176" i="2"/>
  <c r="EE176" i="2"/>
  <c r="EF176" i="2"/>
  <c r="EG176" i="2"/>
  <c r="EH176" i="2"/>
  <c r="EI176" i="2"/>
  <c r="EJ176" i="2"/>
  <c r="EK176" i="2"/>
  <c r="EL176" i="2"/>
  <c r="EM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S177" i="2"/>
  <c r="DT177" i="2"/>
  <c r="DU177" i="2"/>
  <c r="DV177" i="2"/>
  <c r="DW177" i="2"/>
  <c r="DX177" i="2"/>
  <c r="DY177" i="2"/>
  <c r="DZ177" i="2"/>
  <c r="EA177" i="2"/>
  <c r="DO177" i="2" s="1"/>
  <c r="EB177" i="2"/>
  <c r="EC177" i="2"/>
  <c r="ED177" i="2"/>
  <c r="EE177" i="2"/>
  <c r="EF177" i="2"/>
  <c r="EG177" i="2"/>
  <c r="EH177" i="2"/>
  <c r="EI177" i="2"/>
  <c r="EJ177" i="2"/>
  <c r="EK177" i="2"/>
  <c r="EL177" i="2"/>
  <c r="EM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S178" i="2"/>
  <c r="DT178" i="2"/>
  <c r="DU178" i="2"/>
  <c r="DV178" i="2"/>
  <c r="DW178" i="2"/>
  <c r="DX178" i="2"/>
  <c r="DY178" i="2"/>
  <c r="DZ178" i="2"/>
  <c r="EA178" i="2"/>
  <c r="EB178" i="2"/>
  <c r="EC178" i="2"/>
  <c r="ED178" i="2"/>
  <c r="EE178" i="2"/>
  <c r="EF178" i="2"/>
  <c r="EG178" i="2"/>
  <c r="EH178" i="2"/>
  <c r="EI178" i="2"/>
  <c r="EJ178" i="2"/>
  <c r="EK178" i="2"/>
  <c r="EL178" i="2"/>
  <c r="EM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S179" i="2"/>
  <c r="DT179" i="2"/>
  <c r="DU179" i="2"/>
  <c r="DV179" i="2"/>
  <c r="DW179" i="2"/>
  <c r="DX179" i="2"/>
  <c r="DY179" i="2"/>
  <c r="DZ179" i="2"/>
  <c r="EA179" i="2"/>
  <c r="EB179" i="2"/>
  <c r="EC179" i="2"/>
  <c r="ED179" i="2"/>
  <c r="EE179" i="2"/>
  <c r="EF179" i="2"/>
  <c r="EG179" i="2"/>
  <c r="EH179" i="2"/>
  <c r="EI179" i="2"/>
  <c r="EJ179" i="2"/>
  <c r="EK179" i="2"/>
  <c r="EL179" i="2"/>
  <c r="EM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S180" i="2"/>
  <c r="DT180" i="2"/>
  <c r="DU180" i="2"/>
  <c r="DN180" i="2" s="1"/>
  <c r="DV180" i="2"/>
  <c r="DW180" i="2"/>
  <c r="DX180" i="2"/>
  <c r="DY180" i="2"/>
  <c r="DZ180" i="2"/>
  <c r="EA180" i="2"/>
  <c r="EB180" i="2"/>
  <c r="EC180" i="2"/>
  <c r="ED180" i="2"/>
  <c r="EE180" i="2"/>
  <c r="EF180" i="2"/>
  <c r="EG180" i="2"/>
  <c r="EH180" i="2"/>
  <c r="EI180" i="2"/>
  <c r="EJ180" i="2"/>
  <c r="EK180" i="2"/>
  <c r="EL180" i="2"/>
  <c r="EM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S181" i="2"/>
  <c r="DT181" i="2"/>
  <c r="DU181" i="2"/>
  <c r="DV181" i="2"/>
  <c r="DW181" i="2"/>
  <c r="DX181" i="2"/>
  <c r="DY181" i="2"/>
  <c r="DZ181" i="2"/>
  <c r="EA181" i="2"/>
  <c r="EB181" i="2"/>
  <c r="EC181" i="2"/>
  <c r="ED181" i="2"/>
  <c r="EE181" i="2"/>
  <c r="EF181" i="2"/>
  <c r="EG181" i="2"/>
  <c r="EH181" i="2"/>
  <c r="EI181" i="2"/>
  <c r="EJ181" i="2"/>
  <c r="EK181" i="2"/>
  <c r="EL181" i="2"/>
  <c r="EM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S182" i="2"/>
  <c r="DT182" i="2"/>
  <c r="DU182" i="2"/>
  <c r="DV182" i="2"/>
  <c r="DW182" i="2"/>
  <c r="DX182" i="2"/>
  <c r="DY182" i="2"/>
  <c r="DZ182" i="2"/>
  <c r="EA182" i="2"/>
  <c r="EB182" i="2"/>
  <c r="EC182" i="2"/>
  <c r="ED182" i="2"/>
  <c r="EE182" i="2"/>
  <c r="EF182" i="2"/>
  <c r="EG182" i="2"/>
  <c r="EH182" i="2"/>
  <c r="EI182" i="2"/>
  <c r="EJ182" i="2"/>
  <c r="EK182" i="2"/>
  <c r="EL182" i="2"/>
  <c r="EM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S183" i="2"/>
  <c r="DT183" i="2"/>
  <c r="DU183" i="2"/>
  <c r="DN183" i="2" s="1"/>
  <c r="DV183" i="2"/>
  <c r="DW183" i="2"/>
  <c r="DX183" i="2"/>
  <c r="DY183" i="2"/>
  <c r="DZ183" i="2"/>
  <c r="EA183" i="2"/>
  <c r="EB183" i="2"/>
  <c r="EC183" i="2"/>
  <c r="ED183" i="2"/>
  <c r="EE183" i="2"/>
  <c r="EF183" i="2"/>
  <c r="EG183" i="2"/>
  <c r="EH183" i="2"/>
  <c r="EI183" i="2"/>
  <c r="EJ183" i="2"/>
  <c r="EK183" i="2"/>
  <c r="EL183" i="2"/>
  <c r="EM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S184" i="2"/>
  <c r="DT184" i="2"/>
  <c r="DU184" i="2"/>
  <c r="DV184" i="2"/>
  <c r="DW184" i="2"/>
  <c r="DX184" i="2"/>
  <c r="DY184" i="2"/>
  <c r="DZ184" i="2"/>
  <c r="EA184" i="2"/>
  <c r="EB184" i="2"/>
  <c r="EC184" i="2"/>
  <c r="ED184" i="2"/>
  <c r="EE184" i="2"/>
  <c r="EF184" i="2"/>
  <c r="EG184" i="2"/>
  <c r="EH184" i="2"/>
  <c r="EI184" i="2"/>
  <c r="EJ184" i="2"/>
  <c r="EK184" i="2"/>
  <c r="EL184" i="2"/>
  <c r="EM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S185" i="2"/>
  <c r="DT185" i="2"/>
  <c r="DU185" i="2"/>
  <c r="DV185" i="2"/>
  <c r="DW185" i="2"/>
  <c r="DX185" i="2"/>
  <c r="DY185" i="2"/>
  <c r="DZ185" i="2"/>
  <c r="EA185" i="2"/>
  <c r="EB185" i="2"/>
  <c r="EC185" i="2"/>
  <c r="ED185" i="2"/>
  <c r="EE185" i="2"/>
  <c r="EF185" i="2"/>
  <c r="EG185" i="2"/>
  <c r="EH185" i="2"/>
  <c r="EI185" i="2"/>
  <c r="EJ185" i="2"/>
  <c r="EK185" i="2"/>
  <c r="EL185" i="2"/>
  <c r="EM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S186" i="2"/>
  <c r="DT186" i="2"/>
  <c r="DU186" i="2"/>
  <c r="DN186" i="2" s="1"/>
  <c r="DV186" i="2"/>
  <c r="DW186" i="2"/>
  <c r="DX186" i="2"/>
  <c r="DY186" i="2"/>
  <c r="DZ186" i="2"/>
  <c r="EA186" i="2"/>
  <c r="EB186" i="2"/>
  <c r="EC186" i="2"/>
  <c r="ED186" i="2"/>
  <c r="EE186" i="2"/>
  <c r="EF186" i="2"/>
  <c r="EG186" i="2"/>
  <c r="EH186" i="2"/>
  <c r="EI186" i="2"/>
  <c r="EJ186" i="2"/>
  <c r="EK186" i="2"/>
  <c r="EL186" i="2"/>
  <c r="EM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S187" i="2"/>
  <c r="DT187" i="2"/>
  <c r="DU187" i="2"/>
  <c r="DV187" i="2"/>
  <c r="DW187" i="2"/>
  <c r="DX187" i="2"/>
  <c r="DY187" i="2"/>
  <c r="DZ187" i="2"/>
  <c r="EA187" i="2"/>
  <c r="EB187" i="2"/>
  <c r="EC187" i="2"/>
  <c r="ED187" i="2"/>
  <c r="EE187" i="2"/>
  <c r="EF187" i="2"/>
  <c r="EG187" i="2"/>
  <c r="EH187" i="2"/>
  <c r="EI187" i="2"/>
  <c r="EJ187" i="2"/>
  <c r="EK187" i="2"/>
  <c r="EL187" i="2"/>
  <c r="EM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S188" i="2"/>
  <c r="DT188" i="2"/>
  <c r="DU188" i="2"/>
  <c r="DV188" i="2"/>
  <c r="DW188" i="2"/>
  <c r="DX188" i="2"/>
  <c r="DY188" i="2"/>
  <c r="DZ188" i="2"/>
  <c r="EA188" i="2"/>
  <c r="EB188" i="2"/>
  <c r="EC188" i="2"/>
  <c r="ED188" i="2"/>
  <c r="EE188" i="2"/>
  <c r="EF188" i="2"/>
  <c r="EG188" i="2"/>
  <c r="EH188" i="2"/>
  <c r="EI188" i="2"/>
  <c r="EJ188" i="2"/>
  <c r="EK188" i="2"/>
  <c r="EL188" i="2"/>
  <c r="EM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S189" i="2"/>
  <c r="DT189" i="2"/>
  <c r="DU189" i="2"/>
  <c r="DV189" i="2"/>
  <c r="DW189" i="2"/>
  <c r="DX189" i="2"/>
  <c r="DY189" i="2"/>
  <c r="DZ189" i="2"/>
  <c r="EA189" i="2"/>
  <c r="EB189" i="2"/>
  <c r="EC189" i="2"/>
  <c r="ED189" i="2"/>
  <c r="EE189" i="2"/>
  <c r="EF189" i="2"/>
  <c r="EG189" i="2"/>
  <c r="EH189" i="2"/>
  <c r="EI189" i="2"/>
  <c r="EJ189" i="2"/>
  <c r="EK189" i="2"/>
  <c r="EL189" i="2"/>
  <c r="EM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S190" i="2"/>
  <c r="DT190" i="2"/>
  <c r="DU190" i="2"/>
  <c r="DV190" i="2"/>
  <c r="DW190" i="2"/>
  <c r="DX190" i="2"/>
  <c r="DY190" i="2"/>
  <c r="DZ190" i="2"/>
  <c r="EA190" i="2"/>
  <c r="DO190" i="2" s="1"/>
  <c r="EB190" i="2"/>
  <c r="EC190" i="2"/>
  <c r="ED190" i="2"/>
  <c r="EE190" i="2"/>
  <c r="EF190" i="2"/>
  <c r="EG190" i="2"/>
  <c r="EH190" i="2"/>
  <c r="EI190" i="2"/>
  <c r="EJ190" i="2"/>
  <c r="EK190" i="2"/>
  <c r="EL190" i="2"/>
  <c r="EM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S191" i="2"/>
  <c r="DT191" i="2"/>
  <c r="DU191" i="2"/>
  <c r="DN191" i="2" s="1"/>
  <c r="DV191" i="2"/>
  <c r="DW191" i="2"/>
  <c r="DX191" i="2"/>
  <c r="DY191" i="2"/>
  <c r="DZ191" i="2"/>
  <c r="EA191" i="2"/>
  <c r="EB191" i="2"/>
  <c r="EC191" i="2"/>
  <c r="ED191" i="2"/>
  <c r="EE191" i="2"/>
  <c r="EF191" i="2"/>
  <c r="EG191" i="2"/>
  <c r="EH191" i="2"/>
  <c r="EI191" i="2"/>
  <c r="EJ191" i="2"/>
  <c r="EK191" i="2"/>
  <c r="EL191" i="2"/>
  <c r="EM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S192" i="2"/>
  <c r="DT192" i="2"/>
  <c r="DU192" i="2"/>
  <c r="DN192" i="2" s="1"/>
  <c r="DV192" i="2"/>
  <c r="DW192" i="2"/>
  <c r="DX192" i="2"/>
  <c r="DY192" i="2"/>
  <c r="DZ192" i="2"/>
  <c r="EA192" i="2"/>
  <c r="DO192" i="2" s="1"/>
  <c r="EB192" i="2"/>
  <c r="EC192" i="2"/>
  <c r="ED192" i="2"/>
  <c r="EE192" i="2"/>
  <c r="EF192" i="2"/>
  <c r="EG192" i="2"/>
  <c r="EH192" i="2"/>
  <c r="EI192" i="2"/>
  <c r="EJ192" i="2"/>
  <c r="EK192" i="2"/>
  <c r="EL192" i="2"/>
  <c r="EM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S193" i="2"/>
  <c r="DT193" i="2"/>
  <c r="DU193" i="2"/>
  <c r="DV193" i="2"/>
  <c r="DW193" i="2"/>
  <c r="DX193" i="2"/>
  <c r="DY193" i="2"/>
  <c r="DZ193" i="2"/>
  <c r="EA193" i="2"/>
  <c r="DO193" i="2" s="1"/>
  <c r="EB193" i="2"/>
  <c r="EC193" i="2"/>
  <c r="ED193" i="2"/>
  <c r="EE193" i="2"/>
  <c r="EF193" i="2"/>
  <c r="EG193" i="2"/>
  <c r="EH193" i="2"/>
  <c r="EI193" i="2"/>
  <c r="EJ193" i="2"/>
  <c r="EK193" i="2"/>
  <c r="EL193" i="2"/>
  <c r="EM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S194" i="2"/>
  <c r="DT194" i="2"/>
  <c r="DU194" i="2"/>
  <c r="DV194" i="2"/>
  <c r="DW194" i="2"/>
  <c r="DX194" i="2"/>
  <c r="DY194" i="2"/>
  <c r="DZ194" i="2"/>
  <c r="EA194" i="2"/>
  <c r="EB194" i="2"/>
  <c r="EC194" i="2"/>
  <c r="ED194" i="2"/>
  <c r="EE194" i="2"/>
  <c r="EF194" i="2"/>
  <c r="EG194" i="2"/>
  <c r="EH194" i="2"/>
  <c r="EI194" i="2"/>
  <c r="EJ194" i="2"/>
  <c r="EK194" i="2"/>
  <c r="EL194" i="2"/>
  <c r="EM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S195" i="2"/>
  <c r="DT195" i="2"/>
  <c r="DU195" i="2"/>
  <c r="DV195" i="2"/>
  <c r="DW195" i="2"/>
  <c r="DX195" i="2"/>
  <c r="DY195" i="2"/>
  <c r="DZ195" i="2"/>
  <c r="EA195" i="2"/>
  <c r="EB195" i="2"/>
  <c r="EC195" i="2"/>
  <c r="ED195" i="2"/>
  <c r="EE195" i="2"/>
  <c r="EF195" i="2"/>
  <c r="EG195" i="2"/>
  <c r="EH195" i="2"/>
  <c r="EI195" i="2"/>
  <c r="EJ195" i="2"/>
  <c r="EK195" i="2"/>
  <c r="EL195" i="2"/>
  <c r="EM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S196" i="2"/>
  <c r="DT196" i="2"/>
  <c r="DU196" i="2"/>
  <c r="DN196" i="2" s="1"/>
  <c r="DV196" i="2"/>
  <c r="DW196" i="2"/>
  <c r="DX196" i="2"/>
  <c r="DY196" i="2"/>
  <c r="DZ196" i="2"/>
  <c r="EA196" i="2"/>
  <c r="EB196" i="2"/>
  <c r="EC196" i="2"/>
  <c r="ED196" i="2"/>
  <c r="EE196" i="2"/>
  <c r="EF196" i="2"/>
  <c r="EG196" i="2"/>
  <c r="EH196" i="2"/>
  <c r="EI196" i="2"/>
  <c r="EJ196" i="2"/>
  <c r="EK196" i="2"/>
  <c r="EL196" i="2"/>
  <c r="EM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S197" i="2"/>
  <c r="DT197" i="2"/>
  <c r="DU197" i="2"/>
  <c r="DV197" i="2"/>
  <c r="DW197" i="2"/>
  <c r="DX197" i="2"/>
  <c r="DY197" i="2"/>
  <c r="DZ197" i="2"/>
  <c r="EA197" i="2"/>
  <c r="EB197" i="2"/>
  <c r="EC197" i="2"/>
  <c r="ED197" i="2"/>
  <c r="EE197" i="2"/>
  <c r="EF197" i="2"/>
  <c r="EG197" i="2"/>
  <c r="EH197" i="2"/>
  <c r="EI197" i="2"/>
  <c r="EJ197" i="2"/>
  <c r="EK197" i="2"/>
  <c r="EL197" i="2"/>
  <c r="EM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S198" i="2"/>
  <c r="DT198" i="2"/>
  <c r="DU198" i="2"/>
  <c r="DV198" i="2"/>
  <c r="DW198" i="2"/>
  <c r="DX198" i="2"/>
  <c r="DY198" i="2"/>
  <c r="DZ198" i="2"/>
  <c r="EA198" i="2"/>
  <c r="EB198" i="2"/>
  <c r="EC198" i="2"/>
  <c r="ED198" i="2"/>
  <c r="EE198" i="2"/>
  <c r="EF198" i="2"/>
  <c r="EG198" i="2"/>
  <c r="EH198" i="2"/>
  <c r="EI198" i="2"/>
  <c r="EJ198" i="2"/>
  <c r="EK198" i="2"/>
  <c r="EL198" i="2"/>
  <c r="EM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S199" i="2"/>
  <c r="DT199" i="2"/>
  <c r="DU199" i="2"/>
  <c r="DN199" i="2" s="1"/>
  <c r="DV199" i="2"/>
  <c r="DW199" i="2"/>
  <c r="DX199" i="2"/>
  <c r="DY199" i="2"/>
  <c r="DZ199" i="2"/>
  <c r="EA199" i="2"/>
  <c r="EB199" i="2"/>
  <c r="EC199" i="2"/>
  <c r="ED199" i="2"/>
  <c r="EE199" i="2"/>
  <c r="EF199" i="2"/>
  <c r="EG199" i="2"/>
  <c r="EH199" i="2"/>
  <c r="EI199" i="2"/>
  <c r="EJ199" i="2"/>
  <c r="EK199" i="2"/>
  <c r="EL199" i="2"/>
  <c r="EM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S200" i="2"/>
  <c r="DT200" i="2"/>
  <c r="DU200" i="2"/>
  <c r="DV200" i="2"/>
  <c r="DW200" i="2"/>
  <c r="DX200" i="2"/>
  <c r="DY200" i="2"/>
  <c r="DZ200" i="2"/>
  <c r="EA200" i="2"/>
  <c r="EB200" i="2"/>
  <c r="EC200" i="2"/>
  <c r="ED200" i="2"/>
  <c r="EE200" i="2"/>
  <c r="EF200" i="2"/>
  <c r="EG200" i="2"/>
  <c r="EH200" i="2"/>
  <c r="EI200" i="2"/>
  <c r="EJ200" i="2"/>
  <c r="EK200" i="2"/>
  <c r="EL200" i="2"/>
  <c r="EM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S201" i="2"/>
  <c r="DT201" i="2"/>
  <c r="DU201" i="2"/>
  <c r="DV201" i="2"/>
  <c r="DW201" i="2"/>
  <c r="DX201" i="2"/>
  <c r="DY201" i="2"/>
  <c r="DZ201" i="2"/>
  <c r="EA201" i="2"/>
  <c r="EB201" i="2"/>
  <c r="EC201" i="2"/>
  <c r="ED201" i="2"/>
  <c r="EE201" i="2"/>
  <c r="EF201" i="2"/>
  <c r="EG201" i="2"/>
  <c r="EH201" i="2"/>
  <c r="EI201" i="2"/>
  <c r="EJ201" i="2"/>
  <c r="EK201" i="2"/>
  <c r="EL201" i="2"/>
  <c r="EM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S202" i="2"/>
  <c r="DT202" i="2"/>
  <c r="DU202" i="2"/>
  <c r="DN202" i="2" s="1"/>
  <c r="DV202" i="2"/>
  <c r="DW202" i="2"/>
  <c r="DX202" i="2"/>
  <c r="DY202" i="2"/>
  <c r="DZ202" i="2"/>
  <c r="EA202" i="2"/>
  <c r="EB202" i="2"/>
  <c r="EC202" i="2"/>
  <c r="ED202" i="2"/>
  <c r="EE202" i="2"/>
  <c r="EF202" i="2"/>
  <c r="EG202" i="2"/>
  <c r="EH202" i="2"/>
  <c r="EI202" i="2"/>
  <c r="EJ202" i="2"/>
  <c r="EK202" i="2"/>
  <c r="EL202" i="2"/>
  <c r="EM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S203" i="2"/>
  <c r="DT203" i="2"/>
  <c r="DU203" i="2"/>
  <c r="DV203" i="2"/>
  <c r="DW203" i="2"/>
  <c r="DX203" i="2"/>
  <c r="DY203" i="2"/>
  <c r="DZ203" i="2"/>
  <c r="EA203" i="2"/>
  <c r="EB203" i="2"/>
  <c r="EC203" i="2"/>
  <c r="ED203" i="2"/>
  <c r="EE203" i="2"/>
  <c r="EF203" i="2"/>
  <c r="EG203" i="2"/>
  <c r="EH203" i="2"/>
  <c r="EI203" i="2"/>
  <c r="EJ203" i="2"/>
  <c r="EK203" i="2"/>
  <c r="EL203" i="2"/>
  <c r="EM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S204" i="2"/>
  <c r="DT204" i="2"/>
  <c r="DU204" i="2"/>
  <c r="DV204" i="2"/>
  <c r="DW204" i="2"/>
  <c r="DX204" i="2"/>
  <c r="DY204" i="2"/>
  <c r="DZ204" i="2"/>
  <c r="EA204" i="2"/>
  <c r="EB204" i="2"/>
  <c r="EC204" i="2"/>
  <c r="ED204" i="2"/>
  <c r="EE204" i="2"/>
  <c r="EF204" i="2"/>
  <c r="EG204" i="2"/>
  <c r="EH204" i="2"/>
  <c r="EI204" i="2"/>
  <c r="EJ204" i="2"/>
  <c r="EK204" i="2"/>
  <c r="EL204" i="2"/>
  <c r="EM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S205" i="2"/>
  <c r="DT205" i="2"/>
  <c r="DU205" i="2"/>
  <c r="DV205" i="2"/>
  <c r="DW205" i="2"/>
  <c r="DX205" i="2"/>
  <c r="DY205" i="2"/>
  <c r="DZ205" i="2"/>
  <c r="EA205" i="2"/>
  <c r="EB205" i="2"/>
  <c r="EC205" i="2"/>
  <c r="ED205" i="2"/>
  <c r="EE205" i="2"/>
  <c r="EF205" i="2"/>
  <c r="EG205" i="2"/>
  <c r="EH205" i="2"/>
  <c r="EI205" i="2"/>
  <c r="EJ205" i="2"/>
  <c r="EK205" i="2"/>
  <c r="EL205" i="2"/>
  <c r="EM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S206" i="2"/>
  <c r="DT206" i="2"/>
  <c r="DU206" i="2"/>
  <c r="DV206" i="2"/>
  <c r="DW206" i="2"/>
  <c r="DX206" i="2"/>
  <c r="DY206" i="2"/>
  <c r="DZ206" i="2"/>
  <c r="EA206" i="2"/>
  <c r="DO206" i="2" s="1"/>
  <c r="EB206" i="2"/>
  <c r="EC206" i="2"/>
  <c r="ED206" i="2"/>
  <c r="EE206" i="2"/>
  <c r="EF206" i="2"/>
  <c r="EG206" i="2"/>
  <c r="EH206" i="2"/>
  <c r="EI206" i="2"/>
  <c r="EJ206" i="2"/>
  <c r="EK206" i="2"/>
  <c r="EL206" i="2"/>
  <c r="EM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S207" i="2"/>
  <c r="DT207" i="2"/>
  <c r="DU207" i="2"/>
  <c r="DN207" i="2" s="1"/>
  <c r="DV207" i="2"/>
  <c r="DW207" i="2"/>
  <c r="DX207" i="2"/>
  <c r="DY207" i="2"/>
  <c r="DZ207" i="2"/>
  <c r="EA207" i="2"/>
  <c r="EB207" i="2"/>
  <c r="EC207" i="2"/>
  <c r="ED207" i="2"/>
  <c r="EE207" i="2"/>
  <c r="EF207" i="2"/>
  <c r="EG207" i="2"/>
  <c r="EH207" i="2"/>
  <c r="EI207" i="2"/>
  <c r="EJ207" i="2"/>
  <c r="EK207" i="2"/>
  <c r="EL207" i="2"/>
  <c r="EM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S208" i="2"/>
  <c r="DT208" i="2"/>
  <c r="DU208" i="2"/>
  <c r="DN208" i="2" s="1"/>
  <c r="DV208" i="2"/>
  <c r="DW208" i="2"/>
  <c r="DX208" i="2"/>
  <c r="DY208" i="2"/>
  <c r="DZ208" i="2"/>
  <c r="EA208" i="2"/>
  <c r="DO208" i="2" s="1"/>
  <c r="EB208" i="2"/>
  <c r="EC208" i="2"/>
  <c r="ED208" i="2"/>
  <c r="EE208" i="2"/>
  <c r="EF208" i="2"/>
  <c r="EG208" i="2"/>
  <c r="EH208" i="2"/>
  <c r="EI208" i="2"/>
  <c r="EJ208" i="2"/>
  <c r="EK208" i="2"/>
  <c r="EL208" i="2"/>
  <c r="EM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S209" i="2"/>
  <c r="DT209" i="2"/>
  <c r="DU209" i="2"/>
  <c r="DV209" i="2"/>
  <c r="DW209" i="2"/>
  <c r="DX209" i="2"/>
  <c r="DY209" i="2"/>
  <c r="DZ209" i="2"/>
  <c r="EA209" i="2"/>
  <c r="DO209" i="2" s="1"/>
  <c r="EB209" i="2"/>
  <c r="EC209" i="2"/>
  <c r="ED209" i="2"/>
  <c r="EE209" i="2"/>
  <c r="EF209" i="2"/>
  <c r="EG209" i="2"/>
  <c r="EH209" i="2"/>
  <c r="EI209" i="2"/>
  <c r="EJ209" i="2"/>
  <c r="EK209" i="2"/>
  <c r="EL209" i="2"/>
  <c r="EM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S210" i="2"/>
  <c r="DT210" i="2"/>
  <c r="DU210" i="2"/>
  <c r="DV210" i="2"/>
  <c r="DW210" i="2"/>
  <c r="DX210" i="2"/>
  <c r="DY210" i="2"/>
  <c r="DZ210" i="2"/>
  <c r="EA210" i="2"/>
  <c r="EB210" i="2"/>
  <c r="EC210" i="2"/>
  <c r="ED210" i="2"/>
  <c r="EE210" i="2"/>
  <c r="EF210" i="2"/>
  <c r="EG210" i="2"/>
  <c r="EH210" i="2"/>
  <c r="EI210" i="2"/>
  <c r="EJ210" i="2"/>
  <c r="EK210" i="2"/>
  <c r="EL210" i="2"/>
  <c r="EM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S211" i="2"/>
  <c r="DT211" i="2"/>
  <c r="DU211" i="2"/>
  <c r="DV211" i="2"/>
  <c r="DW211" i="2"/>
  <c r="DX211" i="2"/>
  <c r="DY211" i="2"/>
  <c r="DZ211" i="2"/>
  <c r="EA211" i="2"/>
  <c r="EB211" i="2"/>
  <c r="EC211" i="2"/>
  <c r="ED211" i="2"/>
  <c r="EE211" i="2"/>
  <c r="EF211" i="2"/>
  <c r="EG211" i="2"/>
  <c r="EH211" i="2"/>
  <c r="EI211" i="2"/>
  <c r="EJ211" i="2"/>
  <c r="EK211" i="2"/>
  <c r="EL211" i="2"/>
  <c r="EM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S212" i="2"/>
  <c r="DT212" i="2"/>
  <c r="DU212" i="2"/>
  <c r="DN212" i="2" s="1"/>
  <c r="DV212" i="2"/>
  <c r="DW212" i="2"/>
  <c r="DX212" i="2"/>
  <c r="DY212" i="2"/>
  <c r="DZ212" i="2"/>
  <c r="EA212" i="2"/>
  <c r="EB212" i="2"/>
  <c r="EC212" i="2"/>
  <c r="ED212" i="2"/>
  <c r="EE212" i="2"/>
  <c r="EF212" i="2"/>
  <c r="EG212" i="2"/>
  <c r="EH212" i="2"/>
  <c r="EI212" i="2"/>
  <c r="EJ212" i="2"/>
  <c r="EK212" i="2"/>
  <c r="EL212" i="2"/>
  <c r="EM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S213" i="2"/>
  <c r="DT213" i="2"/>
  <c r="DU213" i="2"/>
  <c r="DV213" i="2"/>
  <c r="DW213" i="2"/>
  <c r="DX213" i="2"/>
  <c r="DY213" i="2"/>
  <c r="DZ213" i="2"/>
  <c r="EA213" i="2"/>
  <c r="EB213" i="2"/>
  <c r="EC213" i="2"/>
  <c r="ED213" i="2"/>
  <c r="EE213" i="2"/>
  <c r="EF213" i="2"/>
  <c r="EG213" i="2"/>
  <c r="EH213" i="2"/>
  <c r="EI213" i="2"/>
  <c r="EJ213" i="2"/>
  <c r="EK213" i="2"/>
  <c r="EL213" i="2"/>
  <c r="EM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S214" i="2"/>
  <c r="DT214" i="2"/>
  <c r="DU214" i="2"/>
  <c r="DV214" i="2"/>
  <c r="DW214" i="2"/>
  <c r="DX214" i="2"/>
  <c r="DY214" i="2"/>
  <c r="DZ214" i="2"/>
  <c r="EA214" i="2"/>
  <c r="EB214" i="2"/>
  <c r="EC214" i="2"/>
  <c r="ED214" i="2"/>
  <c r="EE214" i="2"/>
  <c r="EF214" i="2"/>
  <c r="EG214" i="2"/>
  <c r="EH214" i="2"/>
  <c r="EI214" i="2"/>
  <c r="EJ214" i="2"/>
  <c r="EK214" i="2"/>
  <c r="EL214" i="2"/>
  <c r="EM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S215" i="2"/>
  <c r="DT215" i="2"/>
  <c r="DU215" i="2"/>
  <c r="DN215" i="2" s="1"/>
  <c r="DV215" i="2"/>
  <c r="DW215" i="2"/>
  <c r="DX215" i="2"/>
  <c r="DY215" i="2"/>
  <c r="DZ215" i="2"/>
  <c r="EA215" i="2"/>
  <c r="EB215" i="2"/>
  <c r="EC215" i="2"/>
  <c r="ED215" i="2"/>
  <c r="EE215" i="2"/>
  <c r="EF215" i="2"/>
  <c r="EG215" i="2"/>
  <c r="EH215" i="2"/>
  <c r="EI215" i="2"/>
  <c r="EJ215" i="2"/>
  <c r="EK215" i="2"/>
  <c r="EL215" i="2"/>
  <c r="EM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S216" i="2"/>
  <c r="DT216" i="2"/>
  <c r="DU216" i="2"/>
  <c r="DV216" i="2"/>
  <c r="DW216" i="2"/>
  <c r="DX216" i="2"/>
  <c r="DY216" i="2"/>
  <c r="DZ216" i="2"/>
  <c r="EA216" i="2"/>
  <c r="EB216" i="2"/>
  <c r="EC216" i="2"/>
  <c r="ED216" i="2"/>
  <c r="EE216" i="2"/>
  <c r="EF216" i="2"/>
  <c r="EG216" i="2"/>
  <c r="EH216" i="2"/>
  <c r="EI216" i="2"/>
  <c r="EJ216" i="2"/>
  <c r="EK216" i="2"/>
  <c r="EL216" i="2"/>
  <c r="EM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S217" i="2"/>
  <c r="DT217" i="2"/>
  <c r="DU217" i="2"/>
  <c r="DV217" i="2"/>
  <c r="DW217" i="2"/>
  <c r="DX217" i="2"/>
  <c r="DY217" i="2"/>
  <c r="DZ217" i="2"/>
  <c r="EA217" i="2"/>
  <c r="EB217" i="2"/>
  <c r="EC217" i="2"/>
  <c r="ED217" i="2"/>
  <c r="EE217" i="2"/>
  <c r="EF217" i="2"/>
  <c r="EG217" i="2"/>
  <c r="EH217" i="2"/>
  <c r="EI217" i="2"/>
  <c r="EJ217" i="2"/>
  <c r="EK217" i="2"/>
  <c r="EL217" i="2"/>
  <c r="EM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S218" i="2"/>
  <c r="DT218" i="2"/>
  <c r="DU218" i="2"/>
  <c r="DN218" i="2" s="1"/>
  <c r="DV218" i="2"/>
  <c r="DW218" i="2"/>
  <c r="DX218" i="2"/>
  <c r="DY218" i="2"/>
  <c r="DZ218" i="2"/>
  <c r="EA218" i="2"/>
  <c r="EB218" i="2"/>
  <c r="EC218" i="2"/>
  <c r="ED218" i="2"/>
  <c r="EE218" i="2"/>
  <c r="EF218" i="2"/>
  <c r="EG218" i="2"/>
  <c r="EH218" i="2"/>
  <c r="EI218" i="2"/>
  <c r="EJ218" i="2"/>
  <c r="EK218" i="2"/>
  <c r="EL218" i="2"/>
  <c r="EM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S219" i="2"/>
  <c r="DT219" i="2"/>
  <c r="DU219" i="2"/>
  <c r="DV219" i="2"/>
  <c r="DW219" i="2"/>
  <c r="DX219" i="2"/>
  <c r="DY219" i="2"/>
  <c r="DZ219" i="2"/>
  <c r="EA219" i="2"/>
  <c r="EB219" i="2"/>
  <c r="EC219" i="2"/>
  <c r="ED219" i="2"/>
  <c r="EE219" i="2"/>
  <c r="EF219" i="2"/>
  <c r="EG219" i="2"/>
  <c r="EH219" i="2"/>
  <c r="EI219" i="2"/>
  <c r="EJ219" i="2"/>
  <c r="EK219" i="2"/>
  <c r="EL219" i="2"/>
  <c r="EM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S220" i="2"/>
  <c r="DT220" i="2"/>
  <c r="DU220" i="2"/>
  <c r="DV220" i="2"/>
  <c r="DW220" i="2"/>
  <c r="DX220" i="2"/>
  <c r="DY220" i="2"/>
  <c r="DZ220" i="2"/>
  <c r="EA220" i="2"/>
  <c r="EB220" i="2"/>
  <c r="EC220" i="2"/>
  <c r="ED220" i="2"/>
  <c r="EE220" i="2"/>
  <c r="EF220" i="2"/>
  <c r="EG220" i="2"/>
  <c r="EH220" i="2"/>
  <c r="EI220" i="2"/>
  <c r="EJ220" i="2"/>
  <c r="EK220" i="2"/>
  <c r="EL220" i="2"/>
  <c r="EM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S221" i="2"/>
  <c r="DT221" i="2"/>
  <c r="DU221" i="2"/>
  <c r="DV221" i="2"/>
  <c r="DW221" i="2"/>
  <c r="DX221" i="2"/>
  <c r="DY221" i="2"/>
  <c r="DZ221" i="2"/>
  <c r="EA221" i="2"/>
  <c r="EB221" i="2"/>
  <c r="EC221" i="2"/>
  <c r="ED221" i="2"/>
  <c r="EE221" i="2"/>
  <c r="EF221" i="2"/>
  <c r="EG221" i="2"/>
  <c r="EH221" i="2"/>
  <c r="EI221" i="2"/>
  <c r="EJ221" i="2"/>
  <c r="EK221" i="2"/>
  <c r="EL221" i="2"/>
  <c r="EM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S222" i="2"/>
  <c r="DT222" i="2"/>
  <c r="DU222" i="2"/>
  <c r="DV222" i="2"/>
  <c r="DW222" i="2"/>
  <c r="DX222" i="2"/>
  <c r="DY222" i="2"/>
  <c r="DZ222" i="2"/>
  <c r="EA222" i="2"/>
  <c r="DO222" i="2" s="1"/>
  <c r="EB222" i="2"/>
  <c r="EC222" i="2"/>
  <c r="ED222" i="2"/>
  <c r="EE222" i="2"/>
  <c r="EF222" i="2"/>
  <c r="EG222" i="2"/>
  <c r="EH222" i="2"/>
  <c r="EI222" i="2"/>
  <c r="EJ222" i="2"/>
  <c r="EK222" i="2"/>
  <c r="EL222" i="2"/>
  <c r="EM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S223" i="2"/>
  <c r="DT223" i="2"/>
  <c r="DU223" i="2"/>
  <c r="DN223" i="2" s="1"/>
  <c r="DV223" i="2"/>
  <c r="DW223" i="2"/>
  <c r="DX223" i="2"/>
  <c r="DY223" i="2"/>
  <c r="DZ223" i="2"/>
  <c r="EA223" i="2"/>
  <c r="EB223" i="2"/>
  <c r="EC223" i="2"/>
  <c r="ED223" i="2"/>
  <c r="EE223" i="2"/>
  <c r="EF223" i="2"/>
  <c r="EG223" i="2"/>
  <c r="EH223" i="2"/>
  <c r="EI223" i="2"/>
  <c r="EJ223" i="2"/>
  <c r="EK223" i="2"/>
  <c r="EL223" i="2"/>
  <c r="EM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T224" i="2"/>
  <c r="DU224" i="2"/>
  <c r="DN224" i="2" s="1"/>
  <c r="DV224" i="2"/>
  <c r="DW224" i="2"/>
  <c r="DX224" i="2"/>
  <c r="DY224" i="2"/>
  <c r="DZ224" i="2"/>
  <c r="EA224" i="2"/>
  <c r="EB224" i="2"/>
  <c r="EC224" i="2"/>
  <c r="ED224" i="2"/>
  <c r="EE224" i="2"/>
  <c r="EF224" i="2"/>
  <c r="EG224" i="2"/>
  <c r="EH224" i="2"/>
  <c r="EI224" i="2"/>
  <c r="EJ224" i="2"/>
  <c r="EK224" i="2"/>
  <c r="EL224" i="2"/>
  <c r="EM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T225" i="2"/>
  <c r="DU225" i="2"/>
  <c r="DN225" i="2" s="1"/>
  <c r="DV225" i="2"/>
  <c r="DW225" i="2"/>
  <c r="DX225" i="2"/>
  <c r="DY225" i="2"/>
  <c r="DZ225" i="2"/>
  <c r="EA225" i="2"/>
  <c r="EB225" i="2"/>
  <c r="EC225" i="2"/>
  <c r="ED225" i="2"/>
  <c r="EE225" i="2"/>
  <c r="EF225" i="2"/>
  <c r="EG225" i="2"/>
  <c r="EH225" i="2"/>
  <c r="EI225" i="2"/>
  <c r="EJ225" i="2"/>
  <c r="EK225" i="2"/>
  <c r="EL225" i="2"/>
  <c r="EM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T226" i="2"/>
  <c r="DU226" i="2"/>
  <c r="DN226" i="2" s="1"/>
  <c r="DV226" i="2"/>
  <c r="DW226" i="2"/>
  <c r="DX226" i="2"/>
  <c r="DY226" i="2"/>
  <c r="DZ226" i="2"/>
  <c r="EA226" i="2"/>
  <c r="EB226" i="2"/>
  <c r="EC226" i="2"/>
  <c r="ED226" i="2"/>
  <c r="EE226" i="2"/>
  <c r="EF226" i="2"/>
  <c r="EG226" i="2"/>
  <c r="EH226" i="2"/>
  <c r="EI226" i="2"/>
  <c r="EJ226" i="2"/>
  <c r="EK226" i="2"/>
  <c r="EL226" i="2"/>
  <c r="EM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T227" i="2"/>
  <c r="DU227" i="2"/>
  <c r="DN227" i="2" s="1"/>
  <c r="DV227" i="2"/>
  <c r="DW227" i="2"/>
  <c r="DX227" i="2"/>
  <c r="DY227" i="2"/>
  <c r="DZ227" i="2"/>
  <c r="EA227" i="2"/>
  <c r="EB227" i="2"/>
  <c r="EC227" i="2"/>
  <c r="ED227" i="2"/>
  <c r="EE227" i="2"/>
  <c r="EF227" i="2"/>
  <c r="EG227" i="2"/>
  <c r="EH227" i="2"/>
  <c r="EI227" i="2"/>
  <c r="EJ227" i="2"/>
  <c r="EK227" i="2"/>
  <c r="EL227" i="2"/>
  <c r="EM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S228" i="2"/>
  <c r="DT228" i="2"/>
  <c r="DU228" i="2"/>
  <c r="DN228" i="2" s="1"/>
  <c r="DV228" i="2"/>
  <c r="DW228" i="2"/>
  <c r="DX228" i="2"/>
  <c r="DY228" i="2"/>
  <c r="DZ228" i="2"/>
  <c r="EA228" i="2"/>
  <c r="DO228" i="2" s="1"/>
  <c r="DP228" i="2" s="1"/>
  <c r="DQ228" i="2" s="1"/>
  <c r="EB228" i="2"/>
  <c r="EC228" i="2"/>
  <c r="ED228" i="2"/>
  <c r="EE228" i="2"/>
  <c r="EF228" i="2"/>
  <c r="EG228" i="2"/>
  <c r="EH228" i="2"/>
  <c r="EI228" i="2"/>
  <c r="EJ228" i="2"/>
  <c r="EK228" i="2"/>
  <c r="EL228" i="2"/>
  <c r="EM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S229" i="2"/>
  <c r="DT229" i="2"/>
  <c r="DU229" i="2"/>
  <c r="DV229" i="2"/>
  <c r="DW229" i="2"/>
  <c r="DX229" i="2"/>
  <c r="DY229" i="2"/>
  <c r="DZ229" i="2"/>
  <c r="EA229" i="2"/>
  <c r="DO229" i="2" s="1"/>
  <c r="EB229" i="2"/>
  <c r="EC229" i="2"/>
  <c r="ED229" i="2"/>
  <c r="EE229" i="2"/>
  <c r="EF229" i="2"/>
  <c r="EG229" i="2"/>
  <c r="EH229" i="2"/>
  <c r="EI229" i="2"/>
  <c r="EJ229" i="2"/>
  <c r="EK229" i="2"/>
  <c r="EL229" i="2"/>
  <c r="EM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S230" i="2"/>
  <c r="DT230" i="2"/>
  <c r="DU230" i="2"/>
  <c r="DV230" i="2"/>
  <c r="DW230" i="2"/>
  <c r="DX230" i="2"/>
  <c r="DY230" i="2"/>
  <c r="DZ230" i="2"/>
  <c r="EA230" i="2"/>
  <c r="EB230" i="2"/>
  <c r="EC230" i="2"/>
  <c r="ED230" i="2"/>
  <c r="EE230" i="2"/>
  <c r="EF230" i="2"/>
  <c r="EG230" i="2"/>
  <c r="EH230" i="2"/>
  <c r="EI230" i="2"/>
  <c r="EJ230" i="2"/>
  <c r="EK230" i="2"/>
  <c r="EL230" i="2"/>
  <c r="EM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S231" i="2"/>
  <c r="DT231" i="2"/>
  <c r="DU231" i="2"/>
  <c r="DV231" i="2"/>
  <c r="DW231" i="2"/>
  <c r="DX231" i="2"/>
  <c r="DY231" i="2"/>
  <c r="DZ231" i="2"/>
  <c r="EA231" i="2"/>
  <c r="EB231" i="2"/>
  <c r="EC231" i="2"/>
  <c r="ED231" i="2"/>
  <c r="EE231" i="2"/>
  <c r="EF231" i="2"/>
  <c r="EG231" i="2"/>
  <c r="EH231" i="2"/>
  <c r="EI231" i="2"/>
  <c r="EJ231" i="2"/>
  <c r="EK231" i="2"/>
  <c r="EL231" i="2"/>
  <c r="EM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S232" i="2"/>
  <c r="DT232" i="2"/>
  <c r="DU232" i="2"/>
  <c r="DV232" i="2"/>
  <c r="DW232" i="2"/>
  <c r="DX232" i="2"/>
  <c r="DY232" i="2"/>
  <c r="DZ232" i="2"/>
  <c r="EA232" i="2"/>
  <c r="EB232" i="2"/>
  <c r="EC232" i="2"/>
  <c r="ED232" i="2"/>
  <c r="EE232" i="2"/>
  <c r="EF232" i="2"/>
  <c r="EG232" i="2"/>
  <c r="EH232" i="2"/>
  <c r="EI232" i="2"/>
  <c r="EJ232" i="2"/>
  <c r="EK232" i="2"/>
  <c r="EL232" i="2"/>
  <c r="EM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S233" i="2"/>
  <c r="DT233" i="2"/>
  <c r="DU233" i="2"/>
  <c r="DV233" i="2"/>
  <c r="DW233" i="2"/>
  <c r="DX233" i="2"/>
  <c r="DY233" i="2"/>
  <c r="DZ233" i="2"/>
  <c r="EA233" i="2"/>
  <c r="EB233" i="2"/>
  <c r="EC233" i="2"/>
  <c r="ED233" i="2"/>
  <c r="EE233" i="2"/>
  <c r="EF233" i="2"/>
  <c r="EG233" i="2"/>
  <c r="EH233" i="2"/>
  <c r="EI233" i="2"/>
  <c r="EJ233" i="2"/>
  <c r="EK233" i="2"/>
  <c r="EL233" i="2"/>
  <c r="EM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S234" i="2"/>
  <c r="DT234" i="2"/>
  <c r="DU234" i="2"/>
  <c r="DV234" i="2"/>
  <c r="DW234" i="2"/>
  <c r="DX234" i="2"/>
  <c r="DY234" i="2"/>
  <c r="DZ234" i="2"/>
  <c r="EA234" i="2"/>
  <c r="EB234" i="2"/>
  <c r="EC234" i="2"/>
  <c r="ED234" i="2"/>
  <c r="EE234" i="2"/>
  <c r="EF234" i="2"/>
  <c r="EG234" i="2"/>
  <c r="EH234" i="2"/>
  <c r="EI234" i="2"/>
  <c r="EJ234" i="2"/>
  <c r="EK234" i="2"/>
  <c r="EL234" i="2"/>
  <c r="EM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S235" i="2"/>
  <c r="DT235" i="2"/>
  <c r="DU235" i="2"/>
  <c r="DN235" i="2" s="1"/>
  <c r="DV235" i="2"/>
  <c r="DW235" i="2"/>
  <c r="DX235" i="2"/>
  <c r="DY235" i="2"/>
  <c r="DZ235" i="2"/>
  <c r="EA235" i="2"/>
  <c r="EB235" i="2"/>
  <c r="EC235" i="2"/>
  <c r="ED235" i="2"/>
  <c r="EE235" i="2"/>
  <c r="EF235" i="2"/>
  <c r="EG235" i="2"/>
  <c r="EH235" i="2"/>
  <c r="EI235" i="2"/>
  <c r="EJ235" i="2"/>
  <c r="EK235" i="2"/>
  <c r="EL235" i="2"/>
  <c r="EM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S236" i="2"/>
  <c r="DT236" i="2"/>
  <c r="DU236" i="2"/>
  <c r="DV236" i="2"/>
  <c r="DW236" i="2"/>
  <c r="DX236" i="2"/>
  <c r="DY236" i="2"/>
  <c r="DZ236" i="2"/>
  <c r="EA236" i="2"/>
  <c r="EB236" i="2"/>
  <c r="EC236" i="2"/>
  <c r="ED236" i="2"/>
  <c r="EE236" i="2"/>
  <c r="EF236" i="2"/>
  <c r="EG236" i="2"/>
  <c r="EH236" i="2"/>
  <c r="EI236" i="2"/>
  <c r="EJ236" i="2"/>
  <c r="EK236" i="2"/>
  <c r="EL236" i="2"/>
  <c r="EM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S237" i="2"/>
  <c r="DT237" i="2"/>
  <c r="DU237" i="2"/>
  <c r="DV237" i="2"/>
  <c r="DW237" i="2"/>
  <c r="DX237" i="2"/>
  <c r="DY237" i="2"/>
  <c r="DZ237" i="2"/>
  <c r="EA237" i="2"/>
  <c r="EB237" i="2"/>
  <c r="EC237" i="2"/>
  <c r="ED237" i="2"/>
  <c r="EE237" i="2"/>
  <c r="EF237" i="2"/>
  <c r="EG237" i="2"/>
  <c r="EH237" i="2"/>
  <c r="EI237" i="2"/>
  <c r="EJ237" i="2"/>
  <c r="EK237" i="2"/>
  <c r="EL237" i="2"/>
  <c r="EM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S238" i="2"/>
  <c r="DT238" i="2"/>
  <c r="DU238" i="2"/>
  <c r="DN238" i="2" s="1"/>
  <c r="DV238" i="2"/>
  <c r="DW238" i="2"/>
  <c r="DX238" i="2"/>
  <c r="DY238" i="2"/>
  <c r="DZ238" i="2"/>
  <c r="EA238" i="2"/>
  <c r="EB238" i="2"/>
  <c r="EC238" i="2"/>
  <c r="ED238" i="2"/>
  <c r="EE238" i="2"/>
  <c r="EF238" i="2"/>
  <c r="EG238" i="2"/>
  <c r="EH238" i="2"/>
  <c r="EI238" i="2"/>
  <c r="EJ238" i="2"/>
  <c r="EK238" i="2"/>
  <c r="EL238" i="2"/>
  <c r="EM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S239" i="2"/>
  <c r="DT239" i="2"/>
  <c r="DU239" i="2"/>
  <c r="DV239" i="2"/>
  <c r="DW239" i="2"/>
  <c r="DX239" i="2"/>
  <c r="DY239" i="2"/>
  <c r="DZ239" i="2"/>
  <c r="EA239" i="2"/>
  <c r="EB239" i="2"/>
  <c r="EC239" i="2"/>
  <c r="ED239" i="2"/>
  <c r="EE239" i="2"/>
  <c r="EF239" i="2"/>
  <c r="EG239" i="2"/>
  <c r="EH239" i="2"/>
  <c r="EI239" i="2"/>
  <c r="EJ239" i="2"/>
  <c r="EK239" i="2"/>
  <c r="EL239" i="2"/>
  <c r="EM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S240" i="2"/>
  <c r="DT240" i="2"/>
  <c r="DU240" i="2"/>
  <c r="DV240" i="2"/>
  <c r="DW240" i="2"/>
  <c r="DX240" i="2"/>
  <c r="DY240" i="2"/>
  <c r="DZ240" i="2"/>
  <c r="EA240" i="2"/>
  <c r="EB240" i="2"/>
  <c r="EC240" i="2"/>
  <c r="ED240" i="2"/>
  <c r="EE240" i="2"/>
  <c r="EF240" i="2"/>
  <c r="EG240" i="2"/>
  <c r="EH240" i="2"/>
  <c r="EI240" i="2"/>
  <c r="EJ240" i="2"/>
  <c r="EK240" i="2"/>
  <c r="EL240" i="2"/>
  <c r="EM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S241" i="2"/>
  <c r="DT241" i="2"/>
  <c r="DU241" i="2"/>
  <c r="DV241" i="2"/>
  <c r="DW241" i="2"/>
  <c r="DX241" i="2"/>
  <c r="DY241" i="2"/>
  <c r="DZ241" i="2"/>
  <c r="EA241" i="2"/>
  <c r="EB241" i="2"/>
  <c r="EC241" i="2"/>
  <c r="ED241" i="2"/>
  <c r="EE241" i="2"/>
  <c r="EF241" i="2"/>
  <c r="EG241" i="2"/>
  <c r="EH241" i="2"/>
  <c r="EI241" i="2"/>
  <c r="EJ241" i="2"/>
  <c r="EK241" i="2"/>
  <c r="EL241" i="2"/>
  <c r="EM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S242" i="2"/>
  <c r="DT242" i="2"/>
  <c r="DU242" i="2"/>
  <c r="DV242" i="2"/>
  <c r="DW242" i="2"/>
  <c r="DX242" i="2"/>
  <c r="DY242" i="2"/>
  <c r="DZ242" i="2"/>
  <c r="EA242" i="2"/>
  <c r="EB242" i="2"/>
  <c r="EC242" i="2"/>
  <c r="ED242" i="2"/>
  <c r="EE242" i="2"/>
  <c r="EF242" i="2"/>
  <c r="EG242" i="2"/>
  <c r="EH242" i="2"/>
  <c r="EI242" i="2"/>
  <c r="EJ242" i="2"/>
  <c r="EK242" i="2"/>
  <c r="EL242" i="2"/>
  <c r="EM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S243" i="2"/>
  <c r="DT243" i="2"/>
  <c r="DU243" i="2"/>
  <c r="DN243" i="2" s="1"/>
  <c r="DV243" i="2"/>
  <c r="DW243" i="2"/>
  <c r="DX243" i="2"/>
  <c r="DY243" i="2"/>
  <c r="DZ243" i="2"/>
  <c r="EA243" i="2"/>
  <c r="EB243" i="2"/>
  <c r="EC243" i="2"/>
  <c r="ED243" i="2"/>
  <c r="EE243" i="2"/>
  <c r="EF243" i="2"/>
  <c r="EG243" i="2"/>
  <c r="EH243" i="2"/>
  <c r="EI243" i="2"/>
  <c r="EJ243" i="2"/>
  <c r="EK243" i="2"/>
  <c r="EL243" i="2"/>
  <c r="EM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S244" i="2"/>
  <c r="DT244" i="2"/>
  <c r="DU244" i="2"/>
  <c r="DN244" i="2" s="1"/>
  <c r="DV244" i="2"/>
  <c r="DW244" i="2"/>
  <c r="DX244" i="2"/>
  <c r="DY244" i="2"/>
  <c r="DZ244" i="2"/>
  <c r="EA244" i="2"/>
  <c r="DO244" i="2" s="1"/>
  <c r="DP244" i="2" s="1"/>
  <c r="DQ244" i="2" s="1"/>
  <c r="EB244" i="2"/>
  <c r="EC244" i="2"/>
  <c r="ED244" i="2"/>
  <c r="EE244" i="2"/>
  <c r="EF244" i="2"/>
  <c r="EG244" i="2"/>
  <c r="EH244" i="2"/>
  <c r="EI244" i="2"/>
  <c r="EJ244" i="2"/>
  <c r="EK244" i="2"/>
  <c r="EL244" i="2"/>
  <c r="EM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S245" i="2"/>
  <c r="DT245" i="2"/>
  <c r="DU245" i="2"/>
  <c r="DV245" i="2"/>
  <c r="DW245" i="2"/>
  <c r="DX245" i="2"/>
  <c r="DY245" i="2"/>
  <c r="DZ245" i="2"/>
  <c r="EA245" i="2"/>
  <c r="DO245" i="2" s="1"/>
  <c r="EB245" i="2"/>
  <c r="EC245" i="2"/>
  <c r="ED245" i="2"/>
  <c r="EE245" i="2"/>
  <c r="EF245" i="2"/>
  <c r="EG245" i="2"/>
  <c r="EH245" i="2"/>
  <c r="EI245" i="2"/>
  <c r="EJ245" i="2"/>
  <c r="EK245" i="2"/>
  <c r="EL245" i="2"/>
  <c r="EM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S246" i="2"/>
  <c r="DT246" i="2"/>
  <c r="DU246" i="2"/>
  <c r="DV246" i="2"/>
  <c r="DW246" i="2"/>
  <c r="DX246" i="2"/>
  <c r="DY246" i="2"/>
  <c r="DZ246" i="2"/>
  <c r="EA246" i="2"/>
  <c r="EB246" i="2"/>
  <c r="EC246" i="2"/>
  <c r="ED246" i="2"/>
  <c r="EE246" i="2"/>
  <c r="EF246" i="2"/>
  <c r="EG246" i="2"/>
  <c r="EH246" i="2"/>
  <c r="EI246" i="2"/>
  <c r="EJ246" i="2"/>
  <c r="EK246" i="2"/>
  <c r="EL246" i="2"/>
  <c r="EM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S247" i="2"/>
  <c r="DT247" i="2"/>
  <c r="DU247" i="2"/>
  <c r="DV247" i="2"/>
  <c r="DW247" i="2"/>
  <c r="DX247" i="2"/>
  <c r="DY247" i="2"/>
  <c r="DZ247" i="2"/>
  <c r="EA247" i="2"/>
  <c r="EB247" i="2"/>
  <c r="EC247" i="2"/>
  <c r="ED247" i="2"/>
  <c r="EE247" i="2"/>
  <c r="EF247" i="2"/>
  <c r="EG247" i="2"/>
  <c r="EH247" i="2"/>
  <c r="EI247" i="2"/>
  <c r="EJ247" i="2"/>
  <c r="EK247" i="2"/>
  <c r="EL247" i="2"/>
  <c r="EM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S248" i="2"/>
  <c r="DT248" i="2"/>
  <c r="DU248" i="2"/>
  <c r="DV248" i="2"/>
  <c r="DW248" i="2"/>
  <c r="DX248" i="2"/>
  <c r="DY248" i="2"/>
  <c r="DZ248" i="2"/>
  <c r="EA248" i="2"/>
  <c r="EB248" i="2"/>
  <c r="EC248" i="2"/>
  <c r="ED248" i="2"/>
  <c r="EE248" i="2"/>
  <c r="EF248" i="2"/>
  <c r="EG248" i="2"/>
  <c r="EH248" i="2"/>
  <c r="EI248" i="2"/>
  <c r="EJ248" i="2"/>
  <c r="EK248" i="2"/>
  <c r="EL248" i="2"/>
  <c r="EM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S249" i="2"/>
  <c r="DT249" i="2"/>
  <c r="DU249" i="2"/>
  <c r="DV249" i="2"/>
  <c r="DW249" i="2"/>
  <c r="DX249" i="2"/>
  <c r="DY249" i="2"/>
  <c r="DZ249" i="2"/>
  <c r="EA249" i="2"/>
  <c r="EB249" i="2"/>
  <c r="EC249" i="2"/>
  <c r="ED249" i="2"/>
  <c r="EE249" i="2"/>
  <c r="EF249" i="2"/>
  <c r="EG249" i="2"/>
  <c r="EH249" i="2"/>
  <c r="EI249" i="2"/>
  <c r="EJ249" i="2"/>
  <c r="EK249" i="2"/>
  <c r="EL249" i="2"/>
  <c r="EM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S250" i="2"/>
  <c r="DT250" i="2"/>
  <c r="DU250" i="2"/>
  <c r="DV250" i="2"/>
  <c r="DW250" i="2"/>
  <c r="DX250" i="2"/>
  <c r="DY250" i="2"/>
  <c r="DZ250" i="2"/>
  <c r="EA250" i="2"/>
  <c r="EB250" i="2"/>
  <c r="EC250" i="2"/>
  <c r="ED250" i="2"/>
  <c r="EE250" i="2"/>
  <c r="EF250" i="2"/>
  <c r="EG250" i="2"/>
  <c r="EH250" i="2"/>
  <c r="EI250" i="2"/>
  <c r="EJ250" i="2"/>
  <c r="EK250" i="2"/>
  <c r="EL250" i="2"/>
  <c r="EM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S251" i="2"/>
  <c r="DT251" i="2"/>
  <c r="DU251" i="2"/>
  <c r="DN251" i="2" s="1"/>
  <c r="DV251" i="2"/>
  <c r="DW251" i="2"/>
  <c r="DX251" i="2"/>
  <c r="DY251" i="2"/>
  <c r="DZ251" i="2"/>
  <c r="EA251" i="2"/>
  <c r="EB251" i="2"/>
  <c r="EC251" i="2"/>
  <c r="ED251" i="2"/>
  <c r="EE251" i="2"/>
  <c r="EF251" i="2"/>
  <c r="EG251" i="2"/>
  <c r="EH251" i="2"/>
  <c r="EI251" i="2"/>
  <c r="EJ251" i="2"/>
  <c r="EK251" i="2"/>
  <c r="EL251" i="2"/>
  <c r="EM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S252" i="2"/>
  <c r="DT252" i="2"/>
  <c r="DU252" i="2"/>
  <c r="DV252" i="2"/>
  <c r="DW252" i="2"/>
  <c r="DX252" i="2"/>
  <c r="DY252" i="2"/>
  <c r="DZ252" i="2"/>
  <c r="EA252" i="2"/>
  <c r="EB252" i="2"/>
  <c r="EC252" i="2"/>
  <c r="ED252" i="2"/>
  <c r="EE252" i="2"/>
  <c r="EF252" i="2"/>
  <c r="EG252" i="2"/>
  <c r="EH252" i="2"/>
  <c r="EI252" i="2"/>
  <c r="EJ252" i="2"/>
  <c r="EK252" i="2"/>
  <c r="EL252" i="2"/>
  <c r="EM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S253" i="2"/>
  <c r="DT253" i="2"/>
  <c r="DU253" i="2"/>
  <c r="DV253" i="2"/>
  <c r="DW253" i="2"/>
  <c r="DX253" i="2"/>
  <c r="DY253" i="2"/>
  <c r="DZ253" i="2"/>
  <c r="EA253" i="2"/>
  <c r="EB253" i="2"/>
  <c r="EC253" i="2"/>
  <c r="ED253" i="2"/>
  <c r="EE253" i="2"/>
  <c r="EF253" i="2"/>
  <c r="EG253" i="2"/>
  <c r="EH253" i="2"/>
  <c r="EI253" i="2"/>
  <c r="EJ253" i="2"/>
  <c r="EK253" i="2"/>
  <c r="EL253" i="2"/>
  <c r="EM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S254" i="2"/>
  <c r="DT254" i="2"/>
  <c r="DU254" i="2"/>
  <c r="DN254" i="2" s="1"/>
  <c r="DV254" i="2"/>
  <c r="DW254" i="2"/>
  <c r="DX254" i="2"/>
  <c r="DY254" i="2"/>
  <c r="DZ254" i="2"/>
  <c r="EA254" i="2"/>
  <c r="EB254" i="2"/>
  <c r="EC254" i="2"/>
  <c r="ED254" i="2"/>
  <c r="EE254" i="2"/>
  <c r="EF254" i="2"/>
  <c r="EG254" i="2"/>
  <c r="EH254" i="2"/>
  <c r="EI254" i="2"/>
  <c r="EJ254" i="2"/>
  <c r="EK254" i="2"/>
  <c r="EL254" i="2"/>
  <c r="EM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S255" i="2"/>
  <c r="DT255" i="2"/>
  <c r="DU255" i="2"/>
  <c r="DV255" i="2"/>
  <c r="DW255" i="2"/>
  <c r="DX255" i="2"/>
  <c r="DY255" i="2"/>
  <c r="DZ255" i="2"/>
  <c r="EA255" i="2"/>
  <c r="EB255" i="2"/>
  <c r="EC255" i="2"/>
  <c r="ED255" i="2"/>
  <c r="EE255" i="2"/>
  <c r="EF255" i="2"/>
  <c r="EG255" i="2"/>
  <c r="EH255" i="2"/>
  <c r="EI255" i="2"/>
  <c r="EJ255" i="2"/>
  <c r="EK255" i="2"/>
  <c r="EL255" i="2"/>
  <c r="EM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S256" i="2"/>
  <c r="DT256" i="2"/>
  <c r="DU256" i="2"/>
  <c r="DV256" i="2"/>
  <c r="DW256" i="2"/>
  <c r="DX256" i="2"/>
  <c r="DY256" i="2"/>
  <c r="DZ256" i="2"/>
  <c r="EA256" i="2"/>
  <c r="EB256" i="2"/>
  <c r="EC256" i="2"/>
  <c r="ED256" i="2"/>
  <c r="EE256" i="2"/>
  <c r="EF256" i="2"/>
  <c r="EG256" i="2"/>
  <c r="EH256" i="2"/>
  <c r="EI256" i="2"/>
  <c r="EJ256" i="2"/>
  <c r="EK256" i="2"/>
  <c r="EL256" i="2"/>
  <c r="EM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S257" i="2"/>
  <c r="DT257" i="2"/>
  <c r="DU257" i="2"/>
  <c r="DV257" i="2"/>
  <c r="DW257" i="2"/>
  <c r="DX257" i="2"/>
  <c r="DY257" i="2"/>
  <c r="DZ257" i="2"/>
  <c r="EA257" i="2"/>
  <c r="EB257" i="2"/>
  <c r="EC257" i="2"/>
  <c r="ED257" i="2"/>
  <c r="EE257" i="2"/>
  <c r="EF257" i="2"/>
  <c r="EG257" i="2"/>
  <c r="EH257" i="2"/>
  <c r="EI257" i="2"/>
  <c r="EJ257" i="2"/>
  <c r="EK257" i="2"/>
  <c r="EL257" i="2"/>
  <c r="EM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S258" i="2"/>
  <c r="DT258" i="2"/>
  <c r="DU258" i="2"/>
  <c r="DV258" i="2"/>
  <c r="DW258" i="2"/>
  <c r="DX258" i="2"/>
  <c r="DY258" i="2"/>
  <c r="DZ258" i="2"/>
  <c r="EA258" i="2"/>
  <c r="EB258" i="2"/>
  <c r="EC258" i="2"/>
  <c r="ED258" i="2"/>
  <c r="EE258" i="2"/>
  <c r="EF258" i="2"/>
  <c r="EG258" i="2"/>
  <c r="EH258" i="2"/>
  <c r="EI258" i="2"/>
  <c r="EJ258" i="2"/>
  <c r="EK258" i="2"/>
  <c r="EL258" i="2"/>
  <c r="EM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S259" i="2"/>
  <c r="DT259" i="2"/>
  <c r="DU259" i="2"/>
  <c r="DN259" i="2" s="1"/>
  <c r="DV259" i="2"/>
  <c r="DW259" i="2"/>
  <c r="DX259" i="2"/>
  <c r="DY259" i="2"/>
  <c r="DZ259" i="2"/>
  <c r="EA259" i="2"/>
  <c r="EB259" i="2"/>
  <c r="EC259" i="2"/>
  <c r="ED259" i="2"/>
  <c r="EE259" i="2"/>
  <c r="EF259" i="2"/>
  <c r="EG259" i="2"/>
  <c r="EH259" i="2"/>
  <c r="EI259" i="2"/>
  <c r="EJ259" i="2"/>
  <c r="EK259" i="2"/>
  <c r="EL259" i="2"/>
  <c r="EM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S260" i="2"/>
  <c r="DT260" i="2"/>
  <c r="DU260" i="2"/>
  <c r="DN260" i="2" s="1"/>
  <c r="DV260" i="2"/>
  <c r="DW260" i="2"/>
  <c r="DX260" i="2"/>
  <c r="DY260" i="2"/>
  <c r="DZ260" i="2"/>
  <c r="EA260" i="2"/>
  <c r="DO260" i="2" s="1"/>
  <c r="DP260" i="2" s="1"/>
  <c r="DQ260" i="2" s="1"/>
  <c r="EB260" i="2"/>
  <c r="EC260" i="2"/>
  <c r="ED260" i="2"/>
  <c r="EE260" i="2"/>
  <c r="EF260" i="2"/>
  <c r="EG260" i="2"/>
  <c r="EH260" i="2"/>
  <c r="EI260" i="2"/>
  <c r="EJ260" i="2"/>
  <c r="EK260" i="2"/>
  <c r="EL260" i="2"/>
  <c r="EM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S261" i="2"/>
  <c r="DT261" i="2"/>
  <c r="DU261" i="2"/>
  <c r="DV261" i="2"/>
  <c r="DW261" i="2"/>
  <c r="DX261" i="2"/>
  <c r="DY261" i="2"/>
  <c r="DZ261" i="2"/>
  <c r="EA261" i="2"/>
  <c r="DO261" i="2" s="1"/>
  <c r="EB261" i="2"/>
  <c r="EC261" i="2"/>
  <c r="ED261" i="2"/>
  <c r="EE261" i="2"/>
  <c r="EF261" i="2"/>
  <c r="EG261" i="2"/>
  <c r="EH261" i="2"/>
  <c r="EI261" i="2"/>
  <c r="EJ261" i="2"/>
  <c r="EK261" i="2"/>
  <c r="EL261" i="2"/>
  <c r="EM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S262" i="2"/>
  <c r="DT262" i="2"/>
  <c r="DU262" i="2"/>
  <c r="DV262" i="2"/>
  <c r="DW262" i="2"/>
  <c r="DX262" i="2"/>
  <c r="DY262" i="2"/>
  <c r="DZ262" i="2"/>
  <c r="EA262" i="2"/>
  <c r="EB262" i="2"/>
  <c r="EC262" i="2"/>
  <c r="ED262" i="2"/>
  <c r="EE262" i="2"/>
  <c r="EF262" i="2"/>
  <c r="EG262" i="2"/>
  <c r="EH262" i="2"/>
  <c r="EI262" i="2"/>
  <c r="EJ262" i="2"/>
  <c r="EK262" i="2"/>
  <c r="EL262" i="2"/>
  <c r="EM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S263" i="2"/>
  <c r="DT263" i="2"/>
  <c r="DU263" i="2"/>
  <c r="DV263" i="2"/>
  <c r="DW263" i="2"/>
  <c r="DX263" i="2"/>
  <c r="DY263" i="2"/>
  <c r="DZ263" i="2"/>
  <c r="EA263" i="2"/>
  <c r="EB263" i="2"/>
  <c r="EC263" i="2"/>
  <c r="ED263" i="2"/>
  <c r="EE263" i="2"/>
  <c r="EF263" i="2"/>
  <c r="EG263" i="2"/>
  <c r="EH263" i="2"/>
  <c r="EI263" i="2"/>
  <c r="EJ263" i="2"/>
  <c r="EK263" i="2"/>
  <c r="EL263" i="2"/>
  <c r="EM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S264" i="2"/>
  <c r="DT264" i="2"/>
  <c r="DU264" i="2"/>
  <c r="DV264" i="2"/>
  <c r="DW264" i="2"/>
  <c r="DX264" i="2"/>
  <c r="DY264" i="2"/>
  <c r="DZ264" i="2"/>
  <c r="EA264" i="2"/>
  <c r="EB264" i="2"/>
  <c r="EC264" i="2"/>
  <c r="ED264" i="2"/>
  <c r="EE264" i="2"/>
  <c r="EF264" i="2"/>
  <c r="EG264" i="2"/>
  <c r="EH264" i="2"/>
  <c r="EI264" i="2"/>
  <c r="EJ264" i="2"/>
  <c r="EK264" i="2"/>
  <c r="EL264" i="2"/>
  <c r="EM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S265" i="2"/>
  <c r="DT265" i="2"/>
  <c r="DU265" i="2"/>
  <c r="DV265" i="2"/>
  <c r="DW265" i="2"/>
  <c r="DX265" i="2"/>
  <c r="DY265" i="2"/>
  <c r="DZ265" i="2"/>
  <c r="EA265" i="2"/>
  <c r="EB265" i="2"/>
  <c r="EC265" i="2"/>
  <c r="ED265" i="2"/>
  <c r="EE265" i="2"/>
  <c r="EF265" i="2"/>
  <c r="EG265" i="2"/>
  <c r="EH265" i="2"/>
  <c r="EI265" i="2"/>
  <c r="EJ265" i="2"/>
  <c r="EK265" i="2"/>
  <c r="EL265" i="2"/>
  <c r="EM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S266" i="2"/>
  <c r="DT266" i="2"/>
  <c r="DU266" i="2"/>
  <c r="DV266" i="2"/>
  <c r="DW266" i="2"/>
  <c r="DX266" i="2"/>
  <c r="DY266" i="2"/>
  <c r="DZ266" i="2"/>
  <c r="EA266" i="2"/>
  <c r="EB266" i="2"/>
  <c r="EC266" i="2"/>
  <c r="ED266" i="2"/>
  <c r="EE266" i="2"/>
  <c r="EF266" i="2"/>
  <c r="EG266" i="2"/>
  <c r="EH266" i="2"/>
  <c r="EI266" i="2"/>
  <c r="EJ266" i="2"/>
  <c r="EK266" i="2"/>
  <c r="EL266" i="2"/>
  <c r="EM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S267" i="2"/>
  <c r="DT267" i="2"/>
  <c r="DU267" i="2"/>
  <c r="DN267" i="2" s="1"/>
  <c r="DV267" i="2"/>
  <c r="DW267" i="2"/>
  <c r="DX267" i="2"/>
  <c r="DY267" i="2"/>
  <c r="DZ267" i="2"/>
  <c r="EA267" i="2"/>
  <c r="EB267" i="2"/>
  <c r="EC267" i="2"/>
  <c r="ED267" i="2"/>
  <c r="EE267" i="2"/>
  <c r="EF267" i="2"/>
  <c r="EG267" i="2"/>
  <c r="EH267" i="2"/>
  <c r="EI267" i="2"/>
  <c r="EJ267" i="2"/>
  <c r="EK267" i="2"/>
  <c r="EL267" i="2"/>
  <c r="EM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S268" i="2"/>
  <c r="DT268" i="2"/>
  <c r="DU268" i="2"/>
  <c r="DV268" i="2"/>
  <c r="DW268" i="2"/>
  <c r="DX268" i="2"/>
  <c r="DY268" i="2"/>
  <c r="DZ268" i="2"/>
  <c r="EA268" i="2"/>
  <c r="EB268" i="2"/>
  <c r="EC268" i="2"/>
  <c r="ED268" i="2"/>
  <c r="EE268" i="2"/>
  <c r="EF268" i="2"/>
  <c r="EG268" i="2"/>
  <c r="EH268" i="2"/>
  <c r="EI268" i="2"/>
  <c r="EJ268" i="2"/>
  <c r="EK268" i="2"/>
  <c r="EL268" i="2"/>
  <c r="EM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S269" i="2"/>
  <c r="DT269" i="2"/>
  <c r="DU269" i="2"/>
  <c r="DV269" i="2"/>
  <c r="DW269" i="2"/>
  <c r="DX269" i="2"/>
  <c r="DY269" i="2"/>
  <c r="DZ269" i="2"/>
  <c r="EA269" i="2"/>
  <c r="EB269" i="2"/>
  <c r="EC269" i="2"/>
  <c r="ED269" i="2"/>
  <c r="EE269" i="2"/>
  <c r="EF269" i="2"/>
  <c r="EG269" i="2"/>
  <c r="EH269" i="2"/>
  <c r="EI269" i="2"/>
  <c r="EJ269" i="2"/>
  <c r="EK269" i="2"/>
  <c r="EL269" i="2"/>
  <c r="EM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S270" i="2"/>
  <c r="DT270" i="2"/>
  <c r="DU270" i="2"/>
  <c r="DN270" i="2" s="1"/>
  <c r="DV270" i="2"/>
  <c r="DW270" i="2"/>
  <c r="DX270" i="2"/>
  <c r="DY270" i="2"/>
  <c r="DZ270" i="2"/>
  <c r="EA270" i="2"/>
  <c r="EB270" i="2"/>
  <c r="EC270" i="2"/>
  <c r="ED270" i="2"/>
  <c r="EE270" i="2"/>
  <c r="EF270" i="2"/>
  <c r="EG270" i="2"/>
  <c r="EH270" i="2"/>
  <c r="EI270" i="2"/>
  <c r="EJ270" i="2"/>
  <c r="EK270" i="2"/>
  <c r="EL270" i="2"/>
  <c r="EM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S271" i="2"/>
  <c r="DT271" i="2"/>
  <c r="DU271" i="2"/>
  <c r="DV271" i="2"/>
  <c r="DW271" i="2"/>
  <c r="DX271" i="2"/>
  <c r="DY271" i="2"/>
  <c r="DZ271" i="2"/>
  <c r="EA271" i="2"/>
  <c r="EB271" i="2"/>
  <c r="EC271" i="2"/>
  <c r="ED271" i="2"/>
  <c r="EE271" i="2"/>
  <c r="EF271" i="2"/>
  <c r="EG271" i="2"/>
  <c r="EH271" i="2"/>
  <c r="EI271" i="2"/>
  <c r="EJ271" i="2"/>
  <c r="EK271" i="2"/>
  <c r="EL271" i="2"/>
  <c r="EM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S272" i="2"/>
  <c r="DT272" i="2"/>
  <c r="DU272" i="2"/>
  <c r="DV272" i="2"/>
  <c r="DW272" i="2"/>
  <c r="DX272" i="2"/>
  <c r="DY272" i="2"/>
  <c r="DZ272" i="2"/>
  <c r="EA272" i="2"/>
  <c r="EB272" i="2"/>
  <c r="EC272" i="2"/>
  <c r="ED272" i="2"/>
  <c r="EE272" i="2"/>
  <c r="EF272" i="2"/>
  <c r="EG272" i="2"/>
  <c r="EH272" i="2"/>
  <c r="EI272" i="2"/>
  <c r="EJ272" i="2"/>
  <c r="EK272" i="2"/>
  <c r="EL272" i="2"/>
  <c r="EM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S273" i="2"/>
  <c r="DT273" i="2"/>
  <c r="DU273" i="2"/>
  <c r="DV273" i="2"/>
  <c r="DW273" i="2"/>
  <c r="DX273" i="2"/>
  <c r="DY273" i="2"/>
  <c r="DZ273" i="2"/>
  <c r="EA273" i="2"/>
  <c r="EB273" i="2"/>
  <c r="EC273" i="2"/>
  <c r="ED273" i="2"/>
  <c r="EE273" i="2"/>
  <c r="EF273" i="2"/>
  <c r="EG273" i="2"/>
  <c r="EH273" i="2"/>
  <c r="EI273" i="2"/>
  <c r="EJ273" i="2"/>
  <c r="EK273" i="2"/>
  <c r="EL273" i="2"/>
  <c r="EM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S274" i="2"/>
  <c r="DT274" i="2"/>
  <c r="DU274" i="2"/>
  <c r="DV274" i="2"/>
  <c r="DW274" i="2"/>
  <c r="DX274" i="2"/>
  <c r="DY274" i="2"/>
  <c r="DZ274" i="2"/>
  <c r="EA274" i="2"/>
  <c r="EB274" i="2"/>
  <c r="EC274" i="2"/>
  <c r="ED274" i="2"/>
  <c r="EE274" i="2"/>
  <c r="EF274" i="2"/>
  <c r="EG274" i="2"/>
  <c r="EH274" i="2"/>
  <c r="EI274" i="2"/>
  <c r="EJ274" i="2"/>
  <c r="EK274" i="2"/>
  <c r="EL274" i="2"/>
  <c r="EM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S275" i="2"/>
  <c r="DT275" i="2"/>
  <c r="DU275" i="2"/>
  <c r="DN275" i="2" s="1"/>
  <c r="DV275" i="2"/>
  <c r="DW275" i="2"/>
  <c r="DX275" i="2"/>
  <c r="DY275" i="2"/>
  <c r="DZ275" i="2"/>
  <c r="EA275" i="2"/>
  <c r="EB275" i="2"/>
  <c r="EC275" i="2"/>
  <c r="ED275" i="2"/>
  <c r="EE275" i="2"/>
  <c r="EF275" i="2"/>
  <c r="EG275" i="2"/>
  <c r="EH275" i="2"/>
  <c r="EI275" i="2"/>
  <c r="EJ275" i="2"/>
  <c r="EK275" i="2"/>
  <c r="EL275" i="2"/>
  <c r="EM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S276" i="2"/>
  <c r="DT276" i="2"/>
  <c r="DU276" i="2"/>
  <c r="DV276" i="2"/>
  <c r="DW276" i="2"/>
  <c r="DX276" i="2"/>
  <c r="DY276" i="2"/>
  <c r="DZ276" i="2"/>
  <c r="EA276" i="2"/>
  <c r="DO276" i="2" s="1"/>
  <c r="EB276" i="2"/>
  <c r="EC276" i="2"/>
  <c r="ED276" i="2"/>
  <c r="EE276" i="2"/>
  <c r="EF276" i="2"/>
  <c r="EG276" i="2"/>
  <c r="EH276" i="2"/>
  <c r="EI276" i="2"/>
  <c r="EJ276" i="2"/>
  <c r="EK276" i="2"/>
  <c r="EL276" i="2"/>
  <c r="EM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S277" i="2"/>
  <c r="DT277" i="2"/>
  <c r="DU277" i="2"/>
  <c r="DV277" i="2"/>
  <c r="DW277" i="2"/>
  <c r="DX277" i="2"/>
  <c r="DY277" i="2"/>
  <c r="DZ277" i="2"/>
  <c r="EA277" i="2"/>
  <c r="DO277" i="2" s="1"/>
  <c r="EB277" i="2"/>
  <c r="EC277" i="2"/>
  <c r="ED277" i="2"/>
  <c r="EE277" i="2"/>
  <c r="EF277" i="2"/>
  <c r="EG277" i="2"/>
  <c r="EH277" i="2"/>
  <c r="EI277" i="2"/>
  <c r="EJ277" i="2"/>
  <c r="EK277" i="2"/>
  <c r="EL277" i="2"/>
  <c r="EM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S278" i="2"/>
  <c r="DT278" i="2"/>
  <c r="DU278" i="2"/>
  <c r="DV278" i="2"/>
  <c r="DW278" i="2"/>
  <c r="DX278" i="2"/>
  <c r="DY278" i="2"/>
  <c r="DZ278" i="2"/>
  <c r="EA278" i="2"/>
  <c r="EB278" i="2"/>
  <c r="EC278" i="2"/>
  <c r="ED278" i="2"/>
  <c r="EE278" i="2"/>
  <c r="EF278" i="2"/>
  <c r="EG278" i="2"/>
  <c r="EH278" i="2"/>
  <c r="EI278" i="2"/>
  <c r="EJ278" i="2"/>
  <c r="EK278" i="2"/>
  <c r="EL278" i="2"/>
  <c r="EM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S279" i="2"/>
  <c r="DT279" i="2"/>
  <c r="DU279" i="2"/>
  <c r="DV279" i="2"/>
  <c r="DW279" i="2"/>
  <c r="DX279" i="2"/>
  <c r="DY279" i="2"/>
  <c r="DZ279" i="2"/>
  <c r="EA279" i="2"/>
  <c r="EB279" i="2"/>
  <c r="EC279" i="2"/>
  <c r="ED279" i="2"/>
  <c r="EE279" i="2"/>
  <c r="EF279" i="2"/>
  <c r="EG279" i="2"/>
  <c r="EH279" i="2"/>
  <c r="EI279" i="2"/>
  <c r="EJ279" i="2"/>
  <c r="EK279" i="2"/>
  <c r="EL279" i="2"/>
  <c r="EM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S280" i="2"/>
  <c r="DT280" i="2"/>
  <c r="DU280" i="2"/>
  <c r="DV280" i="2"/>
  <c r="DW280" i="2"/>
  <c r="DX280" i="2"/>
  <c r="DY280" i="2"/>
  <c r="DZ280" i="2"/>
  <c r="EA280" i="2"/>
  <c r="EB280" i="2"/>
  <c r="EC280" i="2"/>
  <c r="ED280" i="2"/>
  <c r="EE280" i="2"/>
  <c r="EF280" i="2"/>
  <c r="EG280" i="2"/>
  <c r="EH280" i="2"/>
  <c r="EI280" i="2"/>
  <c r="EJ280" i="2"/>
  <c r="EK280" i="2"/>
  <c r="EL280" i="2"/>
  <c r="EM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S281" i="2"/>
  <c r="DT281" i="2"/>
  <c r="DU281" i="2"/>
  <c r="DV281" i="2"/>
  <c r="DW281" i="2"/>
  <c r="DX281" i="2"/>
  <c r="DY281" i="2"/>
  <c r="DZ281" i="2"/>
  <c r="EA281" i="2"/>
  <c r="EB281" i="2"/>
  <c r="EC281" i="2"/>
  <c r="ED281" i="2"/>
  <c r="EE281" i="2"/>
  <c r="EF281" i="2"/>
  <c r="EG281" i="2"/>
  <c r="EH281" i="2"/>
  <c r="EI281" i="2"/>
  <c r="EJ281" i="2"/>
  <c r="EK281" i="2"/>
  <c r="EL281" i="2"/>
  <c r="EM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S282" i="2"/>
  <c r="DT282" i="2"/>
  <c r="DU282" i="2"/>
  <c r="DV282" i="2"/>
  <c r="DW282" i="2"/>
  <c r="DX282" i="2"/>
  <c r="DY282" i="2"/>
  <c r="DZ282" i="2"/>
  <c r="EA282" i="2"/>
  <c r="EB282" i="2"/>
  <c r="EC282" i="2"/>
  <c r="ED282" i="2"/>
  <c r="EE282" i="2"/>
  <c r="EF282" i="2"/>
  <c r="EG282" i="2"/>
  <c r="EH282" i="2"/>
  <c r="EI282" i="2"/>
  <c r="EJ282" i="2"/>
  <c r="EK282" i="2"/>
  <c r="EL282" i="2"/>
  <c r="EM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S283" i="2"/>
  <c r="DT283" i="2"/>
  <c r="DU283" i="2"/>
  <c r="DN283" i="2" s="1"/>
  <c r="DV283" i="2"/>
  <c r="DW283" i="2"/>
  <c r="DX283" i="2"/>
  <c r="DY283" i="2"/>
  <c r="DZ283" i="2"/>
  <c r="EA283" i="2"/>
  <c r="EB283" i="2"/>
  <c r="EC283" i="2"/>
  <c r="ED283" i="2"/>
  <c r="EE283" i="2"/>
  <c r="EF283" i="2"/>
  <c r="EG283" i="2"/>
  <c r="EH283" i="2"/>
  <c r="EI283" i="2"/>
  <c r="EJ283" i="2"/>
  <c r="EK283" i="2"/>
  <c r="EL283" i="2"/>
  <c r="EM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S284" i="2"/>
  <c r="DT284" i="2"/>
  <c r="DU284" i="2"/>
  <c r="DV284" i="2"/>
  <c r="DW284" i="2"/>
  <c r="DX284" i="2"/>
  <c r="DY284" i="2"/>
  <c r="DZ284" i="2"/>
  <c r="EA284" i="2"/>
  <c r="EB284" i="2"/>
  <c r="EC284" i="2"/>
  <c r="ED284" i="2"/>
  <c r="EE284" i="2"/>
  <c r="EF284" i="2"/>
  <c r="EG284" i="2"/>
  <c r="EH284" i="2"/>
  <c r="EI284" i="2"/>
  <c r="EJ284" i="2"/>
  <c r="EK284" i="2"/>
  <c r="EL284" i="2"/>
  <c r="EM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S285" i="2"/>
  <c r="DT285" i="2"/>
  <c r="DU285" i="2"/>
  <c r="DV285" i="2"/>
  <c r="DW285" i="2"/>
  <c r="DX285" i="2"/>
  <c r="DY285" i="2"/>
  <c r="DZ285" i="2"/>
  <c r="EA285" i="2"/>
  <c r="EB285" i="2"/>
  <c r="EC285" i="2"/>
  <c r="ED285" i="2"/>
  <c r="EE285" i="2"/>
  <c r="EF285" i="2"/>
  <c r="EG285" i="2"/>
  <c r="EH285" i="2"/>
  <c r="EI285" i="2"/>
  <c r="EJ285" i="2"/>
  <c r="EK285" i="2"/>
  <c r="EL285" i="2"/>
  <c r="EM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S286" i="2"/>
  <c r="DT286" i="2"/>
  <c r="DU286" i="2"/>
  <c r="DN286" i="2" s="1"/>
  <c r="DV286" i="2"/>
  <c r="DW286" i="2"/>
  <c r="DX286" i="2"/>
  <c r="DY286" i="2"/>
  <c r="DZ286" i="2"/>
  <c r="EA286" i="2"/>
  <c r="EB286" i="2"/>
  <c r="EC286" i="2"/>
  <c r="ED286" i="2"/>
  <c r="EE286" i="2"/>
  <c r="EF286" i="2"/>
  <c r="EG286" i="2"/>
  <c r="EH286" i="2"/>
  <c r="EI286" i="2"/>
  <c r="EJ286" i="2"/>
  <c r="EK286" i="2"/>
  <c r="EL286" i="2"/>
  <c r="EM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S287" i="2"/>
  <c r="DT287" i="2"/>
  <c r="DU287" i="2"/>
  <c r="DV287" i="2"/>
  <c r="DW287" i="2"/>
  <c r="DX287" i="2"/>
  <c r="DY287" i="2"/>
  <c r="DZ287" i="2"/>
  <c r="EA287" i="2"/>
  <c r="EB287" i="2"/>
  <c r="EC287" i="2"/>
  <c r="ED287" i="2"/>
  <c r="EE287" i="2"/>
  <c r="EF287" i="2"/>
  <c r="EG287" i="2"/>
  <c r="EH287" i="2"/>
  <c r="EI287" i="2"/>
  <c r="EJ287" i="2"/>
  <c r="EK287" i="2"/>
  <c r="EL287" i="2"/>
  <c r="EM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S288" i="2"/>
  <c r="DT288" i="2"/>
  <c r="DU288" i="2"/>
  <c r="DV288" i="2"/>
  <c r="DW288" i="2"/>
  <c r="DX288" i="2"/>
  <c r="DY288" i="2"/>
  <c r="DZ288" i="2"/>
  <c r="EA288" i="2"/>
  <c r="EB288" i="2"/>
  <c r="EC288" i="2"/>
  <c r="ED288" i="2"/>
  <c r="EE288" i="2"/>
  <c r="EF288" i="2"/>
  <c r="EG288" i="2"/>
  <c r="EH288" i="2"/>
  <c r="EI288" i="2"/>
  <c r="EJ288" i="2"/>
  <c r="EK288" i="2"/>
  <c r="EL288" i="2"/>
  <c r="EM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S289" i="2"/>
  <c r="DT289" i="2"/>
  <c r="DU289" i="2"/>
  <c r="DV289" i="2"/>
  <c r="DW289" i="2"/>
  <c r="DX289" i="2"/>
  <c r="DY289" i="2"/>
  <c r="DZ289" i="2"/>
  <c r="EA289" i="2"/>
  <c r="EB289" i="2"/>
  <c r="EC289" i="2"/>
  <c r="ED289" i="2"/>
  <c r="EE289" i="2"/>
  <c r="EF289" i="2"/>
  <c r="EG289" i="2"/>
  <c r="EH289" i="2"/>
  <c r="EI289" i="2"/>
  <c r="EJ289" i="2"/>
  <c r="EK289" i="2"/>
  <c r="EL289" i="2"/>
  <c r="EM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S290" i="2"/>
  <c r="DT290" i="2"/>
  <c r="DU290" i="2"/>
  <c r="DV290" i="2"/>
  <c r="DW290" i="2"/>
  <c r="DX290" i="2"/>
  <c r="DY290" i="2"/>
  <c r="DZ290" i="2"/>
  <c r="EA290" i="2"/>
  <c r="EB290" i="2"/>
  <c r="EC290" i="2"/>
  <c r="ED290" i="2"/>
  <c r="EE290" i="2"/>
  <c r="EF290" i="2"/>
  <c r="EG290" i="2"/>
  <c r="EH290" i="2"/>
  <c r="EI290" i="2"/>
  <c r="EJ290" i="2"/>
  <c r="EK290" i="2"/>
  <c r="EL290" i="2"/>
  <c r="EM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S291" i="2"/>
  <c r="DT291" i="2"/>
  <c r="DU291" i="2"/>
  <c r="DN291" i="2" s="1"/>
  <c r="DV291" i="2"/>
  <c r="DW291" i="2"/>
  <c r="DX291" i="2"/>
  <c r="DY291" i="2"/>
  <c r="DZ291" i="2"/>
  <c r="EA291" i="2"/>
  <c r="EB291" i="2"/>
  <c r="EC291" i="2"/>
  <c r="ED291" i="2"/>
  <c r="EE291" i="2"/>
  <c r="EF291" i="2"/>
  <c r="EG291" i="2"/>
  <c r="EH291" i="2"/>
  <c r="EI291" i="2"/>
  <c r="EJ291" i="2"/>
  <c r="EK291" i="2"/>
  <c r="EL291" i="2"/>
  <c r="EM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S292" i="2"/>
  <c r="DT292" i="2"/>
  <c r="DU292" i="2"/>
  <c r="DV292" i="2"/>
  <c r="DW292" i="2"/>
  <c r="DX292" i="2"/>
  <c r="DY292" i="2"/>
  <c r="DZ292" i="2"/>
  <c r="EA292" i="2"/>
  <c r="DO292" i="2" s="1"/>
  <c r="EB292" i="2"/>
  <c r="EC292" i="2"/>
  <c r="ED292" i="2"/>
  <c r="EE292" i="2"/>
  <c r="EF292" i="2"/>
  <c r="EG292" i="2"/>
  <c r="EH292" i="2"/>
  <c r="EI292" i="2"/>
  <c r="EJ292" i="2"/>
  <c r="EK292" i="2"/>
  <c r="EL292" i="2"/>
  <c r="EM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S293" i="2"/>
  <c r="DT293" i="2"/>
  <c r="DU293" i="2"/>
  <c r="DV293" i="2"/>
  <c r="DW293" i="2"/>
  <c r="DX293" i="2"/>
  <c r="DY293" i="2"/>
  <c r="DZ293" i="2"/>
  <c r="EA293" i="2"/>
  <c r="DO293" i="2" s="1"/>
  <c r="EB293" i="2"/>
  <c r="EC293" i="2"/>
  <c r="ED293" i="2"/>
  <c r="EE293" i="2"/>
  <c r="EF293" i="2"/>
  <c r="EG293" i="2"/>
  <c r="EH293" i="2"/>
  <c r="EI293" i="2"/>
  <c r="EJ293" i="2"/>
  <c r="EK293" i="2"/>
  <c r="EL293" i="2"/>
  <c r="EM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S294" i="2"/>
  <c r="DT294" i="2"/>
  <c r="DU294" i="2"/>
  <c r="DV294" i="2"/>
  <c r="DW294" i="2"/>
  <c r="DX294" i="2"/>
  <c r="DY294" i="2"/>
  <c r="DZ294" i="2"/>
  <c r="EA294" i="2"/>
  <c r="EB294" i="2"/>
  <c r="EC294" i="2"/>
  <c r="ED294" i="2"/>
  <c r="EE294" i="2"/>
  <c r="EF294" i="2"/>
  <c r="EG294" i="2"/>
  <c r="EH294" i="2"/>
  <c r="EI294" i="2"/>
  <c r="EJ294" i="2"/>
  <c r="EK294" i="2"/>
  <c r="EL294" i="2"/>
  <c r="EM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S295" i="2"/>
  <c r="DT295" i="2"/>
  <c r="DU295" i="2"/>
  <c r="DV295" i="2"/>
  <c r="DW295" i="2"/>
  <c r="DX295" i="2"/>
  <c r="DY295" i="2"/>
  <c r="DZ295" i="2"/>
  <c r="EA295" i="2"/>
  <c r="EB295" i="2"/>
  <c r="EC295" i="2"/>
  <c r="ED295" i="2"/>
  <c r="EE295" i="2"/>
  <c r="EF295" i="2"/>
  <c r="EG295" i="2"/>
  <c r="EH295" i="2"/>
  <c r="EI295" i="2"/>
  <c r="EJ295" i="2"/>
  <c r="EK295" i="2"/>
  <c r="EL295" i="2"/>
  <c r="EM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S296" i="2"/>
  <c r="DT296" i="2"/>
  <c r="DU296" i="2"/>
  <c r="DV296" i="2"/>
  <c r="DW296" i="2"/>
  <c r="DX296" i="2"/>
  <c r="DY296" i="2"/>
  <c r="DZ296" i="2"/>
  <c r="EA296" i="2"/>
  <c r="EB296" i="2"/>
  <c r="EC296" i="2"/>
  <c r="ED296" i="2"/>
  <c r="EE296" i="2"/>
  <c r="EF296" i="2"/>
  <c r="EG296" i="2"/>
  <c r="EH296" i="2"/>
  <c r="EI296" i="2"/>
  <c r="EJ296" i="2"/>
  <c r="EK296" i="2"/>
  <c r="EL296" i="2"/>
  <c r="EM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S297" i="2"/>
  <c r="DT297" i="2"/>
  <c r="DU297" i="2"/>
  <c r="DV297" i="2"/>
  <c r="DW297" i="2"/>
  <c r="DX297" i="2"/>
  <c r="DY297" i="2"/>
  <c r="DZ297" i="2"/>
  <c r="EA297" i="2"/>
  <c r="EB297" i="2"/>
  <c r="EC297" i="2"/>
  <c r="ED297" i="2"/>
  <c r="EE297" i="2"/>
  <c r="EF297" i="2"/>
  <c r="EG297" i="2"/>
  <c r="EH297" i="2"/>
  <c r="EI297" i="2"/>
  <c r="EJ297" i="2"/>
  <c r="EK297" i="2"/>
  <c r="EL297" i="2"/>
  <c r="EM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S298" i="2"/>
  <c r="DT298" i="2"/>
  <c r="DU298" i="2"/>
  <c r="DV298" i="2"/>
  <c r="DW298" i="2"/>
  <c r="DX298" i="2"/>
  <c r="DY298" i="2"/>
  <c r="DZ298" i="2"/>
  <c r="EA298" i="2"/>
  <c r="EB298" i="2"/>
  <c r="EC298" i="2"/>
  <c r="ED298" i="2"/>
  <c r="EE298" i="2"/>
  <c r="EF298" i="2"/>
  <c r="EG298" i="2"/>
  <c r="EH298" i="2"/>
  <c r="EI298" i="2"/>
  <c r="EJ298" i="2"/>
  <c r="EK298" i="2"/>
  <c r="EL298" i="2"/>
  <c r="EM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S299" i="2"/>
  <c r="DT299" i="2"/>
  <c r="DU299" i="2"/>
  <c r="DN299" i="2" s="1"/>
  <c r="DV299" i="2"/>
  <c r="DW299" i="2"/>
  <c r="DX299" i="2"/>
  <c r="DY299" i="2"/>
  <c r="DZ299" i="2"/>
  <c r="EA299" i="2"/>
  <c r="EB299" i="2"/>
  <c r="EC299" i="2"/>
  <c r="ED299" i="2"/>
  <c r="EE299" i="2"/>
  <c r="EF299" i="2"/>
  <c r="EG299" i="2"/>
  <c r="EH299" i="2"/>
  <c r="EI299" i="2"/>
  <c r="EJ299" i="2"/>
  <c r="EK299" i="2"/>
  <c r="EL299" i="2"/>
  <c r="EM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S300" i="2"/>
  <c r="DT300" i="2"/>
  <c r="DU300" i="2"/>
  <c r="DV300" i="2"/>
  <c r="DW300" i="2"/>
  <c r="DX300" i="2"/>
  <c r="DY300" i="2"/>
  <c r="DZ300" i="2"/>
  <c r="EA300" i="2"/>
  <c r="EB300" i="2"/>
  <c r="EC300" i="2"/>
  <c r="ED300" i="2"/>
  <c r="EE300" i="2"/>
  <c r="EF300" i="2"/>
  <c r="EG300" i="2"/>
  <c r="EH300" i="2"/>
  <c r="EI300" i="2"/>
  <c r="EJ300" i="2"/>
  <c r="EK300" i="2"/>
  <c r="EL300" i="2"/>
  <c r="EM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S301" i="2"/>
  <c r="DT301" i="2"/>
  <c r="DU301" i="2"/>
  <c r="DV301" i="2"/>
  <c r="DW301" i="2"/>
  <c r="DX301" i="2"/>
  <c r="DY301" i="2"/>
  <c r="DZ301" i="2"/>
  <c r="EA301" i="2"/>
  <c r="EB301" i="2"/>
  <c r="EC301" i="2"/>
  <c r="ED301" i="2"/>
  <c r="EE301" i="2"/>
  <c r="EF301" i="2"/>
  <c r="EG301" i="2"/>
  <c r="EH301" i="2"/>
  <c r="EI301" i="2"/>
  <c r="EJ301" i="2"/>
  <c r="EK301" i="2"/>
  <c r="EL301" i="2"/>
  <c r="EM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S302" i="2"/>
  <c r="DT302" i="2"/>
  <c r="DU302" i="2"/>
  <c r="DN302" i="2" s="1"/>
  <c r="DV302" i="2"/>
  <c r="DW302" i="2"/>
  <c r="DX302" i="2"/>
  <c r="DY302" i="2"/>
  <c r="DZ302" i="2"/>
  <c r="EA302" i="2"/>
  <c r="EB302" i="2"/>
  <c r="EC302" i="2"/>
  <c r="ED302" i="2"/>
  <c r="EE302" i="2"/>
  <c r="EF302" i="2"/>
  <c r="EG302" i="2"/>
  <c r="EH302" i="2"/>
  <c r="EI302" i="2"/>
  <c r="EJ302" i="2"/>
  <c r="EK302" i="2"/>
  <c r="EL302" i="2"/>
  <c r="EM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S303" i="2"/>
  <c r="DT303" i="2"/>
  <c r="DU303" i="2"/>
  <c r="DV303" i="2"/>
  <c r="DW303" i="2"/>
  <c r="DX303" i="2"/>
  <c r="DY303" i="2"/>
  <c r="DZ303" i="2"/>
  <c r="EA303" i="2"/>
  <c r="EB303" i="2"/>
  <c r="EC303" i="2"/>
  <c r="ED303" i="2"/>
  <c r="EE303" i="2"/>
  <c r="EF303" i="2"/>
  <c r="EG303" i="2"/>
  <c r="EH303" i="2"/>
  <c r="EI303" i="2"/>
  <c r="EJ303" i="2"/>
  <c r="EK303" i="2"/>
  <c r="EL303" i="2"/>
  <c r="EM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S304" i="2"/>
  <c r="DT304" i="2"/>
  <c r="DU304" i="2"/>
  <c r="DV304" i="2"/>
  <c r="DW304" i="2"/>
  <c r="DX304" i="2"/>
  <c r="DY304" i="2"/>
  <c r="DZ304" i="2"/>
  <c r="EA304" i="2"/>
  <c r="EB304" i="2"/>
  <c r="EC304" i="2"/>
  <c r="ED304" i="2"/>
  <c r="EE304" i="2"/>
  <c r="EF304" i="2"/>
  <c r="EG304" i="2"/>
  <c r="EH304" i="2"/>
  <c r="EI304" i="2"/>
  <c r="EJ304" i="2"/>
  <c r="EK304" i="2"/>
  <c r="EL304" i="2"/>
  <c r="EM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S305" i="2"/>
  <c r="DT305" i="2"/>
  <c r="DU305" i="2"/>
  <c r="DV305" i="2"/>
  <c r="DW305" i="2"/>
  <c r="DX305" i="2"/>
  <c r="DY305" i="2"/>
  <c r="DZ305" i="2"/>
  <c r="EA305" i="2"/>
  <c r="EB305" i="2"/>
  <c r="EC305" i="2"/>
  <c r="ED305" i="2"/>
  <c r="EE305" i="2"/>
  <c r="EF305" i="2"/>
  <c r="EG305" i="2"/>
  <c r="EH305" i="2"/>
  <c r="EI305" i="2"/>
  <c r="EJ305" i="2"/>
  <c r="EK305" i="2"/>
  <c r="EL305" i="2"/>
  <c r="EM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S306" i="2"/>
  <c r="DT306" i="2"/>
  <c r="DU306" i="2"/>
  <c r="DV306" i="2"/>
  <c r="DW306" i="2"/>
  <c r="DX306" i="2"/>
  <c r="DY306" i="2"/>
  <c r="DZ306" i="2"/>
  <c r="EA306" i="2"/>
  <c r="EB306" i="2"/>
  <c r="EC306" i="2"/>
  <c r="ED306" i="2"/>
  <c r="EE306" i="2"/>
  <c r="EF306" i="2"/>
  <c r="EG306" i="2"/>
  <c r="EH306" i="2"/>
  <c r="EI306" i="2"/>
  <c r="EJ306" i="2"/>
  <c r="EK306" i="2"/>
  <c r="EL306" i="2"/>
  <c r="EM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S307" i="2"/>
  <c r="DT307" i="2"/>
  <c r="DU307" i="2"/>
  <c r="DN307" i="2" s="1"/>
  <c r="DV307" i="2"/>
  <c r="DW307" i="2"/>
  <c r="DX307" i="2"/>
  <c r="DY307" i="2"/>
  <c r="DZ307" i="2"/>
  <c r="EA307" i="2"/>
  <c r="EB307" i="2"/>
  <c r="EC307" i="2"/>
  <c r="ED307" i="2"/>
  <c r="EE307" i="2"/>
  <c r="EF307" i="2"/>
  <c r="EG307" i="2"/>
  <c r="EH307" i="2"/>
  <c r="EI307" i="2"/>
  <c r="EJ307" i="2"/>
  <c r="EK307" i="2"/>
  <c r="EL307" i="2"/>
  <c r="EM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S308" i="2"/>
  <c r="DT308" i="2"/>
  <c r="DU308" i="2"/>
  <c r="DV308" i="2"/>
  <c r="DW308" i="2"/>
  <c r="DX308" i="2"/>
  <c r="DY308" i="2"/>
  <c r="DZ308" i="2"/>
  <c r="EA308" i="2"/>
  <c r="DO308" i="2" s="1"/>
  <c r="EB308" i="2"/>
  <c r="EC308" i="2"/>
  <c r="ED308" i="2"/>
  <c r="EE308" i="2"/>
  <c r="EF308" i="2"/>
  <c r="EG308" i="2"/>
  <c r="EH308" i="2"/>
  <c r="EI308" i="2"/>
  <c r="EJ308" i="2"/>
  <c r="EK308" i="2"/>
  <c r="EL308" i="2"/>
  <c r="EM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S309" i="2"/>
  <c r="DT309" i="2"/>
  <c r="DU309" i="2"/>
  <c r="DV309" i="2"/>
  <c r="DW309" i="2"/>
  <c r="DX309" i="2"/>
  <c r="DY309" i="2"/>
  <c r="DZ309" i="2"/>
  <c r="EA309" i="2"/>
  <c r="DO309" i="2" s="1"/>
  <c r="EB309" i="2"/>
  <c r="EC309" i="2"/>
  <c r="ED309" i="2"/>
  <c r="EE309" i="2"/>
  <c r="EF309" i="2"/>
  <c r="EG309" i="2"/>
  <c r="EH309" i="2"/>
  <c r="EI309" i="2"/>
  <c r="EJ309" i="2"/>
  <c r="EK309" i="2"/>
  <c r="EL309" i="2"/>
  <c r="EM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S310" i="2"/>
  <c r="DT310" i="2"/>
  <c r="DU310" i="2"/>
  <c r="DV310" i="2"/>
  <c r="DW310" i="2"/>
  <c r="DX310" i="2"/>
  <c r="DY310" i="2"/>
  <c r="DZ310" i="2"/>
  <c r="EA310" i="2"/>
  <c r="EB310" i="2"/>
  <c r="EC310" i="2"/>
  <c r="ED310" i="2"/>
  <c r="EE310" i="2"/>
  <c r="EF310" i="2"/>
  <c r="EG310" i="2"/>
  <c r="EH310" i="2"/>
  <c r="EI310" i="2"/>
  <c r="EJ310" i="2"/>
  <c r="EK310" i="2"/>
  <c r="EL310" i="2"/>
  <c r="EM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S311" i="2"/>
  <c r="DT311" i="2"/>
  <c r="DU311" i="2"/>
  <c r="DV311" i="2"/>
  <c r="DW311" i="2"/>
  <c r="DX311" i="2"/>
  <c r="DY311" i="2"/>
  <c r="DZ311" i="2"/>
  <c r="EA311" i="2"/>
  <c r="EB311" i="2"/>
  <c r="EC311" i="2"/>
  <c r="ED311" i="2"/>
  <c r="EE311" i="2"/>
  <c r="EF311" i="2"/>
  <c r="EG311" i="2"/>
  <c r="EH311" i="2"/>
  <c r="EI311" i="2"/>
  <c r="EJ311" i="2"/>
  <c r="EK311" i="2"/>
  <c r="EL311" i="2"/>
  <c r="EM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S312" i="2"/>
  <c r="DT312" i="2"/>
  <c r="DU312" i="2"/>
  <c r="DV312" i="2"/>
  <c r="DW312" i="2"/>
  <c r="DX312" i="2"/>
  <c r="DY312" i="2"/>
  <c r="DZ312" i="2"/>
  <c r="EA312" i="2"/>
  <c r="EB312" i="2"/>
  <c r="EC312" i="2"/>
  <c r="ED312" i="2"/>
  <c r="EE312" i="2"/>
  <c r="EF312" i="2"/>
  <c r="EG312" i="2"/>
  <c r="EH312" i="2"/>
  <c r="EI312" i="2"/>
  <c r="EJ312" i="2"/>
  <c r="EK312" i="2"/>
  <c r="EL312" i="2"/>
  <c r="EM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S313" i="2"/>
  <c r="DT313" i="2"/>
  <c r="DU313" i="2"/>
  <c r="DV313" i="2"/>
  <c r="DW313" i="2"/>
  <c r="DX313" i="2"/>
  <c r="DY313" i="2"/>
  <c r="DZ313" i="2"/>
  <c r="EA313" i="2"/>
  <c r="EB313" i="2"/>
  <c r="EC313" i="2"/>
  <c r="ED313" i="2"/>
  <c r="EE313" i="2"/>
  <c r="EF313" i="2"/>
  <c r="EG313" i="2"/>
  <c r="EH313" i="2"/>
  <c r="EI313" i="2"/>
  <c r="EJ313" i="2"/>
  <c r="EK313" i="2"/>
  <c r="EL313" i="2"/>
  <c r="EM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S314" i="2"/>
  <c r="DT314" i="2"/>
  <c r="DU314" i="2"/>
  <c r="DV314" i="2"/>
  <c r="DW314" i="2"/>
  <c r="DX314" i="2"/>
  <c r="DY314" i="2"/>
  <c r="DZ314" i="2"/>
  <c r="EA314" i="2"/>
  <c r="EB314" i="2"/>
  <c r="EC314" i="2"/>
  <c r="ED314" i="2"/>
  <c r="EE314" i="2"/>
  <c r="EF314" i="2"/>
  <c r="EG314" i="2"/>
  <c r="EH314" i="2"/>
  <c r="EI314" i="2"/>
  <c r="EJ314" i="2"/>
  <c r="EK314" i="2"/>
  <c r="EL314" i="2"/>
  <c r="EM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T1" i="2"/>
  <c r="DU1" i="2"/>
  <c r="DV1" i="2"/>
  <c r="DW1" i="2"/>
  <c r="DX1" i="2"/>
  <c r="DY1" i="2"/>
  <c r="DZ1" i="2"/>
  <c r="EA1" i="2"/>
  <c r="EB1" i="2"/>
  <c r="EC1" i="2"/>
  <c r="ED1" i="2"/>
  <c r="EE1" i="2"/>
  <c r="EF1" i="2"/>
  <c r="EG1" i="2"/>
  <c r="EH1" i="2"/>
  <c r="EI1" i="2"/>
  <c r="EJ1" i="2"/>
  <c r="EK1" i="2"/>
  <c r="EL1" i="2"/>
  <c r="EM1" i="2"/>
  <c r="A1" i="2"/>
  <c r="N75" i="5" l="1"/>
  <c r="O75" i="5" s="1"/>
  <c r="P3" i="5" s="1"/>
  <c r="P4" i="5" s="1"/>
  <c r="O65" i="8"/>
  <c r="P65" i="8" s="1"/>
  <c r="O63" i="8"/>
  <c r="P63" i="8" s="1"/>
  <c r="O72" i="8"/>
  <c r="P72" i="8" s="1"/>
  <c r="O67" i="8"/>
  <c r="P67" i="8" s="1"/>
  <c r="O23" i="8"/>
  <c r="P23" i="8" s="1"/>
  <c r="O38" i="8"/>
  <c r="P38" i="8" s="1"/>
  <c r="O43" i="8"/>
  <c r="P43" i="8" s="1"/>
  <c r="O22" i="8"/>
  <c r="P22" i="8" s="1"/>
  <c r="O59" i="8"/>
  <c r="P59" i="8" s="1"/>
  <c r="O52" i="8"/>
  <c r="P52" i="8" s="1"/>
  <c r="O39" i="8"/>
  <c r="P39" i="8" s="1"/>
  <c r="O24" i="8"/>
  <c r="P24" i="8" s="1"/>
  <c r="O49" i="8"/>
  <c r="P49" i="8" s="1"/>
  <c r="O45" i="8"/>
  <c r="P45" i="8" s="1"/>
  <c r="P7" i="5"/>
  <c r="O10" i="7"/>
  <c r="P10" i="7" s="1"/>
  <c r="O43" i="7"/>
  <c r="P43" i="7" s="1"/>
  <c r="O61" i="7"/>
  <c r="P61" i="7" s="1"/>
  <c r="O50" i="7"/>
  <c r="P50" i="7" s="1"/>
  <c r="O32" i="7"/>
  <c r="P32" i="7" s="1"/>
  <c r="O48" i="7"/>
  <c r="P48" i="7" s="1"/>
  <c r="O21" i="7"/>
  <c r="P21" i="7" s="1"/>
  <c r="O65" i="7"/>
  <c r="P65" i="7" s="1"/>
  <c r="O35" i="7"/>
  <c r="P35" i="7" s="1"/>
  <c r="O40" i="7"/>
  <c r="P40" i="7" s="1"/>
  <c r="O44" i="7"/>
  <c r="P44" i="7" s="1"/>
  <c r="O63" i="7"/>
  <c r="P63" i="7" s="1"/>
  <c r="O16" i="7"/>
  <c r="P16" i="7" s="1"/>
  <c r="O17" i="7"/>
  <c r="P17" i="7" s="1"/>
  <c r="O31" i="7"/>
  <c r="P31" i="7" s="1"/>
  <c r="O30" i="7"/>
  <c r="P30" i="7" s="1"/>
  <c r="O47" i="7"/>
  <c r="P47" i="7" s="1"/>
  <c r="O52" i="7"/>
  <c r="P52" i="7" s="1"/>
  <c r="O28" i="7"/>
  <c r="P28" i="7" s="1"/>
  <c r="O34" i="7"/>
  <c r="P34" i="7" s="1"/>
  <c r="O8" i="7"/>
  <c r="O45" i="7"/>
  <c r="P45" i="7" s="1"/>
  <c r="O53" i="7"/>
  <c r="P53" i="7" s="1"/>
  <c r="O38" i="7"/>
  <c r="P38" i="7" s="1"/>
  <c r="O54" i="9"/>
  <c r="P54" i="9" s="1"/>
  <c r="O22" i="9"/>
  <c r="P22" i="9" s="1"/>
  <c r="O59" i="9"/>
  <c r="P59" i="9" s="1"/>
  <c r="O19" i="9"/>
  <c r="P19" i="9" s="1"/>
  <c r="O62" i="9"/>
  <c r="P62" i="9" s="1"/>
  <c r="O57" i="9"/>
  <c r="P57" i="9" s="1"/>
  <c r="O9" i="9"/>
  <c r="P9" i="9" s="1"/>
  <c r="O12" i="9"/>
  <c r="P12" i="9" s="1"/>
  <c r="O16" i="9"/>
  <c r="P16" i="9" s="1"/>
  <c r="O36" i="9"/>
  <c r="P36" i="9" s="1"/>
  <c r="O21" i="9"/>
  <c r="P21" i="9" s="1"/>
  <c r="O27" i="9"/>
  <c r="P27" i="9" s="1"/>
  <c r="O10" i="9"/>
  <c r="P10" i="9" s="1"/>
  <c r="O39" i="9"/>
  <c r="P39" i="9" s="1"/>
  <c r="O58" i="9"/>
  <c r="P58" i="9" s="1"/>
  <c r="O71" i="9"/>
  <c r="P71" i="9" s="1"/>
  <c r="O50" i="9"/>
  <c r="P50" i="9" s="1"/>
  <c r="O51" i="9"/>
  <c r="P51" i="9" s="1"/>
  <c r="O60" i="9"/>
  <c r="P60" i="9" s="1"/>
  <c r="O73" i="9"/>
  <c r="P73" i="9" s="1"/>
  <c r="O43" i="9"/>
  <c r="P43" i="9" s="1"/>
  <c r="O25" i="9"/>
  <c r="P25" i="9" s="1"/>
  <c r="O24" i="9"/>
  <c r="P24" i="9" s="1"/>
  <c r="O53" i="9"/>
  <c r="P53" i="9" s="1"/>
  <c r="O38" i="9"/>
  <c r="P38" i="9" s="1"/>
  <c r="O52" i="9"/>
  <c r="P52" i="9" s="1"/>
  <c r="O63" i="9"/>
  <c r="P63" i="9" s="1"/>
  <c r="O14" i="9"/>
  <c r="P14" i="9" s="1"/>
  <c r="O47" i="9"/>
  <c r="P47" i="9" s="1"/>
  <c r="O46" i="9"/>
  <c r="P46" i="9" s="1"/>
  <c r="O26" i="9"/>
  <c r="P26" i="9" s="1"/>
  <c r="O34" i="9"/>
  <c r="P34" i="9" s="1"/>
  <c r="O13" i="9"/>
  <c r="P13" i="9" s="1"/>
  <c r="O37" i="9"/>
  <c r="P37" i="9" s="1"/>
  <c r="O49" i="9"/>
  <c r="P49" i="9" s="1"/>
  <c r="O29" i="9"/>
  <c r="P29" i="9" s="1"/>
  <c r="O18" i="9"/>
  <c r="P18" i="9" s="1"/>
  <c r="O45" i="9"/>
  <c r="P45" i="9" s="1"/>
  <c r="O56" i="9"/>
  <c r="P56" i="9" s="1"/>
  <c r="O15" i="9"/>
  <c r="P15" i="9" s="1"/>
  <c r="O65" i="9"/>
  <c r="P65" i="9" s="1"/>
  <c r="O68" i="9"/>
  <c r="P68" i="9" s="1"/>
  <c r="O66" i="9"/>
  <c r="P66" i="9" s="1"/>
  <c r="O32" i="9"/>
  <c r="P32" i="9" s="1"/>
  <c r="O30" i="9"/>
  <c r="P30" i="9" s="1"/>
  <c r="O70" i="9"/>
  <c r="P70" i="9" s="1"/>
  <c r="O35" i="9"/>
  <c r="P35" i="9" s="1"/>
  <c r="O23" i="9"/>
  <c r="P23" i="9" s="1"/>
  <c r="O42" i="9"/>
  <c r="P42" i="9" s="1"/>
  <c r="O17" i="9"/>
  <c r="P17" i="9" s="1"/>
  <c r="O61" i="9"/>
  <c r="P61" i="9" s="1"/>
  <c r="O64" i="9"/>
  <c r="P64" i="9" s="1"/>
  <c r="O44" i="9"/>
  <c r="P44" i="9" s="1"/>
  <c r="O40" i="9"/>
  <c r="P40" i="9" s="1"/>
  <c r="O28" i="9"/>
  <c r="P28" i="9" s="1"/>
  <c r="O55" i="9"/>
  <c r="P55" i="9" s="1"/>
  <c r="O74" i="9"/>
  <c r="P74" i="9" s="1"/>
  <c r="O75" i="9"/>
  <c r="P75" i="9" s="1"/>
  <c r="O67" i="9"/>
  <c r="P67" i="9" s="1"/>
  <c r="O48" i="9"/>
  <c r="P48" i="9" s="1"/>
  <c r="O11" i="9"/>
  <c r="P11" i="9" s="1"/>
  <c r="O33" i="9"/>
  <c r="P33" i="9" s="1"/>
  <c r="O72" i="9"/>
  <c r="P72" i="9" s="1"/>
  <c r="O69" i="9"/>
  <c r="P69" i="9" s="1"/>
  <c r="O31" i="9"/>
  <c r="P31" i="9" s="1"/>
  <c r="O58" i="8"/>
  <c r="P58" i="8" s="1"/>
  <c r="O14" i="8"/>
  <c r="P14" i="8" s="1"/>
  <c r="O75" i="8"/>
  <c r="P75" i="8" s="1"/>
  <c r="O27" i="8"/>
  <c r="P27" i="8" s="1"/>
  <c r="O31" i="8"/>
  <c r="P31" i="8" s="1"/>
  <c r="O64" i="8"/>
  <c r="P64" i="8" s="1"/>
  <c r="O42" i="8"/>
  <c r="P42" i="8" s="1"/>
  <c r="O30" i="8"/>
  <c r="P30" i="8" s="1"/>
  <c r="O60" i="8"/>
  <c r="P60" i="8" s="1"/>
  <c r="O40" i="8"/>
  <c r="P40" i="8" s="1"/>
  <c r="O9" i="8"/>
  <c r="O48" i="8"/>
  <c r="P48" i="8" s="1"/>
  <c r="O44" i="8"/>
  <c r="P44" i="8" s="1"/>
  <c r="O73" i="8"/>
  <c r="P73" i="8" s="1"/>
  <c r="O54" i="8"/>
  <c r="P54" i="8" s="1"/>
  <c r="O51" i="8"/>
  <c r="P51" i="8" s="1"/>
  <c r="O71" i="8"/>
  <c r="P71" i="8" s="1"/>
  <c r="O57" i="8"/>
  <c r="P57" i="8" s="1"/>
  <c r="O19" i="8"/>
  <c r="P19" i="8" s="1"/>
  <c r="O28" i="8"/>
  <c r="P28" i="8" s="1"/>
  <c r="O35" i="8"/>
  <c r="P35" i="8" s="1"/>
  <c r="O18" i="8"/>
  <c r="P18" i="8" s="1"/>
  <c r="O26" i="8"/>
  <c r="P26" i="8" s="1"/>
  <c r="O16" i="8"/>
  <c r="P16" i="8" s="1"/>
  <c r="O33" i="8"/>
  <c r="P33" i="8" s="1"/>
  <c r="O53" i="8"/>
  <c r="P53" i="8" s="1"/>
  <c r="O62" i="8"/>
  <c r="P62" i="8" s="1"/>
  <c r="O10" i="8"/>
  <c r="P10" i="8" s="1"/>
  <c r="O29" i="8"/>
  <c r="P29" i="8" s="1"/>
  <c r="O56" i="8"/>
  <c r="P56" i="8" s="1"/>
  <c r="O13" i="8"/>
  <c r="P13" i="8" s="1"/>
  <c r="O37" i="8"/>
  <c r="P37" i="8" s="1"/>
  <c r="O68" i="8"/>
  <c r="P68" i="8" s="1"/>
  <c r="O74" i="8"/>
  <c r="P74" i="8" s="1"/>
  <c r="O70" i="8"/>
  <c r="P70" i="8" s="1"/>
  <c r="O32" i="8"/>
  <c r="P32" i="8" s="1"/>
  <c r="O41" i="8"/>
  <c r="P41" i="8" s="1"/>
  <c r="O25" i="8"/>
  <c r="P25" i="8" s="1"/>
  <c r="O36" i="8"/>
  <c r="P36" i="8" s="1"/>
  <c r="O34" i="8"/>
  <c r="P34" i="8" s="1"/>
  <c r="O21" i="8"/>
  <c r="P21" i="8" s="1"/>
  <c r="O20" i="8"/>
  <c r="P20" i="8" s="1"/>
  <c r="O55" i="8"/>
  <c r="P55" i="8" s="1"/>
  <c r="O46" i="8"/>
  <c r="P46" i="8" s="1"/>
  <c r="O69" i="8"/>
  <c r="P69" i="8" s="1"/>
  <c r="O50" i="8"/>
  <c r="P50" i="8" s="1"/>
  <c r="O17" i="8"/>
  <c r="P17" i="8" s="1"/>
  <c r="O61" i="8"/>
  <c r="P61" i="8" s="1"/>
  <c r="O64" i="7"/>
  <c r="P64" i="7" s="1"/>
  <c r="O26" i="7"/>
  <c r="P26" i="7" s="1"/>
  <c r="O73" i="7"/>
  <c r="P73" i="7" s="1"/>
  <c r="O36" i="7"/>
  <c r="P36" i="7" s="1"/>
  <c r="O20" i="7"/>
  <c r="P20" i="7" s="1"/>
  <c r="O18" i="7"/>
  <c r="P18" i="7" s="1"/>
  <c r="O70" i="7"/>
  <c r="P70" i="7" s="1"/>
  <c r="O37" i="7"/>
  <c r="P37" i="7" s="1"/>
  <c r="O22" i="7"/>
  <c r="P22" i="7" s="1"/>
  <c r="O11" i="7"/>
  <c r="P11" i="7" s="1"/>
  <c r="O62" i="7"/>
  <c r="P62" i="7" s="1"/>
  <c r="O27" i="7"/>
  <c r="P27" i="7" s="1"/>
  <c r="O12" i="7"/>
  <c r="P12" i="7" s="1"/>
  <c r="O51" i="7"/>
  <c r="P51" i="7" s="1"/>
  <c r="O55" i="7"/>
  <c r="P55" i="7" s="1"/>
  <c r="O41" i="7"/>
  <c r="P41" i="7" s="1"/>
  <c r="O25" i="7"/>
  <c r="P25" i="7" s="1"/>
  <c r="O57" i="7"/>
  <c r="P57" i="7" s="1"/>
  <c r="O71" i="7"/>
  <c r="P71" i="7" s="1"/>
  <c r="O49" i="7"/>
  <c r="P49" i="7" s="1"/>
  <c r="O42" i="7"/>
  <c r="P42" i="7" s="1"/>
  <c r="O46" i="7"/>
  <c r="P46" i="7" s="1"/>
  <c r="O69" i="7"/>
  <c r="P69" i="7" s="1"/>
  <c r="O13" i="7"/>
  <c r="P13" i="7" s="1"/>
  <c r="O59" i="7"/>
  <c r="P59" i="7" s="1"/>
  <c r="O39" i="7"/>
  <c r="P39" i="7" s="1"/>
  <c r="O75" i="7"/>
  <c r="P75" i="7" s="1"/>
  <c r="O60" i="7"/>
  <c r="P60" i="7" s="1"/>
  <c r="O19" i="7"/>
  <c r="P19" i="7" s="1"/>
  <c r="O68" i="7"/>
  <c r="P68" i="7" s="1"/>
  <c r="O9" i="7"/>
  <c r="P9" i="7" s="1"/>
  <c r="O29" i="7"/>
  <c r="P29" i="7" s="1"/>
  <c r="O23" i="7"/>
  <c r="P23" i="7" s="1"/>
  <c r="O74" i="7"/>
  <c r="P74" i="7" s="1"/>
  <c r="O58" i="7"/>
  <c r="P58" i="7" s="1"/>
  <c r="O33" i="7"/>
  <c r="P33" i="7" s="1"/>
  <c r="O36" i="5"/>
  <c r="P36" i="5" s="1"/>
  <c r="O23" i="5"/>
  <c r="P23" i="5" s="1"/>
  <c r="O64" i="5"/>
  <c r="P64" i="5" s="1"/>
  <c r="O17" i="5"/>
  <c r="P17" i="5" s="1"/>
  <c r="DN314" i="2"/>
  <c r="DN298" i="2"/>
  <c r="DN282" i="2"/>
  <c r="DN266" i="2"/>
  <c r="DN250" i="2"/>
  <c r="DN234" i="2"/>
  <c r="DN311" i="2"/>
  <c r="DN295" i="2"/>
  <c r="DN279" i="2"/>
  <c r="DN263" i="2"/>
  <c r="DN247" i="2"/>
  <c r="DN231" i="2"/>
  <c r="DN211" i="2"/>
  <c r="DN195" i="2"/>
  <c r="DN179" i="2"/>
  <c r="DN163" i="2"/>
  <c r="DN147" i="2"/>
  <c r="DN131" i="2"/>
  <c r="DN115" i="2"/>
  <c r="DN99" i="2"/>
  <c r="DN83" i="2"/>
  <c r="DN67" i="2"/>
  <c r="DN51" i="2"/>
  <c r="DN35" i="2"/>
  <c r="DN15" i="2"/>
  <c r="DN144" i="2"/>
  <c r="DN128" i="2"/>
  <c r="DN112" i="2"/>
  <c r="DN96" i="2"/>
  <c r="DP96" i="2" s="1"/>
  <c r="DQ96" i="2" s="1"/>
  <c r="DN80" i="2"/>
  <c r="DN64" i="2"/>
  <c r="DP64" i="2" s="1"/>
  <c r="DQ64" i="2" s="1"/>
  <c r="DN306" i="2"/>
  <c r="DR306" i="2" s="1"/>
  <c r="DN290" i="2"/>
  <c r="DN274" i="2"/>
  <c r="DN214" i="2"/>
  <c r="DN198" i="2"/>
  <c r="DN166" i="2"/>
  <c r="DN150" i="2"/>
  <c r="DN134" i="2"/>
  <c r="DN118" i="2"/>
  <c r="DN102" i="2"/>
  <c r="DN86" i="2"/>
  <c r="DN70" i="2"/>
  <c r="DN54" i="2"/>
  <c r="DN38" i="2"/>
  <c r="DN182" i="2"/>
  <c r="DN313" i="2"/>
  <c r="DO307" i="2"/>
  <c r="DN297" i="2"/>
  <c r="DO291" i="2"/>
  <c r="DN281" i="2"/>
  <c r="DO275" i="2"/>
  <c r="DR275" i="2" s="1"/>
  <c r="DN265" i="2"/>
  <c r="DO259" i="2"/>
  <c r="DN249" i="2"/>
  <c r="DO243" i="2"/>
  <c r="DN233" i="2"/>
  <c r="DO227" i="2"/>
  <c r="DO226" i="2"/>
  <c r="DO225" i="2"/>
  <c r="DP225" i="2" s="1"/>
  <c r="DQ225" i="2" s="1"/>
  <c r="DO224" i="2"/>
  <c r="DO223" i="2"/>
  <c r="DP223" i="2" s="1"/>
  <c r="DQ223" i="2" s="1"/>
  <c r="DN213" i="2"/>
  <c r="DO207" i="2"/>
  <c r="DN197" i="2"/>
  <c r="DO191" i="2"/>
  <c r="DN181" i="2"/>
  <c r="DO175" i="2"/>
  <c r="DP175" i="2" s="1"/>
  <c r="DQ175" i="2" s="1"/>
  <c r="DN165" i="2"/>
  <c r="DO159" i="2"/>
  <c r="DN149" i="2"/>
  <c r="DO143" i="2"/>
  <c r="DN133" i="2"/>
  <c r="DO127" i="2"/>
  <c r="DN117" i="2"/>
  <c r="DO111" i="2"/>
  <c r="DR111" i="2" s="1"/>
  <c r="DN101" i="2"/>
  <c r="DO95" i="2"/>
  <c r="DR95" i="2" s="1"/>
  <c r="DN85" i="2"/>
  <c r="DO79" i="2"/>
  <c r="DN69" i="2"/>
  <c r="DO63" i="2"/>
  <c r="DN53" i="2"/>
  <c r="DO47" i="2"/>
  <c r="DR47" i="2" s="1"/>
  <c r="DN37" i="2"/>
  <c r="DO31" i="2"/>
  <c r="DO19" i="2"/>
  <c r="DN13" i="2"/>
  <c r="DO3" i="2"/>
  <c r="DO241" i="2"/>
  <c r="DO221" i="2"/>
  <c r="DO205" i="2"/>
  <c r="DO189" i="2"/>
  <c r="DO173" i="2"/>
  <c r="DO157" i="2"/>
  <c r="DO141" i="2"/>
  <c r="DO125" i="2"/>
  <c r="DO109" i="2"/>
  <c r="DO93" i="2"/>
  <c r="DO77" i="2"/>
  <c r="DO61" i="2"/>
  <c r="DO45" i="2"/>
  <c r="DO29" i="2"/>
  <c r="DO21" i="2"/>
  <c r="DO5" i="2"/>
  <c r="DN280" i="2"/>
  <c r="DO274" i="2"/>
  <c r="DO258" i="2"/>
  <c r="DR311" i="2"/>
  <c r="DO289" i="2"/>
  <c r="DO257" i="2"/>
  <c r="DO304" i="2"/>
  <c r="DN294" i="2"/>
  <c r="DO288" i="2"/>
  <c r="DN278" i="2"/>
  <c r="DO272" i="2"/>
  <c r="DN262" i="2"/>
  <c r="DO256" i="2"/>
  <c r="DN246" i="2"/>
  <c r="DO240" i="2"/>
  <c r="DN230" i="2"/>
  <c r="DO220" i="2"/>
  <c r="DN210" i="2"/>
  <c r="DO204" i="2"/>
  <c r="DN194" i="2"/>
  <c r="DR194" i="2" s="1"/>
  <c r="DO188" i="2"/>
  <c r="DN178" i="2"/>
  <c r="DO172" i="2"/>
  <c r="DN162" i="2"/>
  <c r="DO156" i="2"/>
  <c r="DN146" i="2"/>
  <c r="DO140" i="2"/>
  <c r="DN130" i="2"/>
  <c r="DO124" i="2"/>
  <c r="DN114" i="2"/>
  <c r="DO108" i="2"/>
  <c r="DN98" i="2"/>
  <c r="DO92" i="2"/>
  <c r="DN82" i="2"/>
  <c r="DO76" i="2"/>
  <c r="DN66" i="2"/>
  <c r="DR66" i="2" s="1"/>
  <c r="DO60" i="2"/>
  <c r="DN50" i="2"/>
  <c r="DO44" i="2"/>
  <c r="DN34" i="2"/>
  <c r="DO28" i="2"/>
  <c r="DO22" i="2"/>
  <c r="DN16" i="2"/>
  <c r="DO6" i="2"/>
  <c r="DN312" i="2"/>
  <c r="DN310" i="2"/>
  <c r="DN309" i="2"/>
  <c r="DO303" i="2"/>
  <c r="DN293" i="2"/>
  <c r="DO287" i="2"/>
  <c r="DN277" i="2"/>
  <c r="DO271" i="2"/>
  <c r="DN261" i="2"/>
  <c r="DO255" i="2"/>
  <c r="DN245" i="2"/>
  <c r="DO239" i="2"/>
  <c r="DN229" i="2"/>
  <c r="DO219" i="2"/>
  <c r="DN209" i="2"/>
  <c r="DO203" i="2"/>
  <c r="DN193" i="2"/>
  <c r="DO187" i="2"/>
  <c r="DN177" i="2"/>
  <c r="DO171" i="2"/>
  <c r="DN161" i="2"/>
  <c r="DO155" i="2"/>
  <c r="DN145" i="2"/>
  <c r="DO139" i="2"/>
  <c r="DN129" i="2"/>
  <c r="DO123" i="2"/>
  <c r="DN113" i="2"/>
  <c r="DO107" i="2"/>
  <c r="DN97" i="2"/>
  <c r="DO91" i="2"/>
  <c r="DN81" i="2"/>
  <c r="DO75" i="2"/>
  <c r="DN65" i="2"/>
  <c r="DO59" i="2"/>
  <c r="DN49" i="2"/>
  <c r="DO43" i="2"/>
  <c r="DN33" i="2"/>
  <c r="DO27" i="2"/>
  <c r="DO23" i="2"/>
  <c r="DN17" i="2"/>
  <c r="DO7" i="2"/>
  <c r="DN248" i="2"/>
  <c r="DN232" i="2"/>
  <c r="DO273" i="2"/>
  <c r="DN308" i="2"/>
  <c r="DP308" i="2" s="1"/>
  <c r="DQ308" i="2" s="1"/>
  <c r="DO302" i="2"/>
  <c r="DP302" i="2" s="1"/>
  <c r="DQ302" i="2" s="1"/>
  <c r="DN292" i="2"/>
  <c r="DP292" i="2" s="1"/>
  <c r="DQ292" i="2" s="1"/>
  <c r="DO286" i="2"/>
  <c r="DP286" i="2" s="1"/>
  <c r="DQ286" i="2" s="1"/>
  <c r="DN276" i="2"/>
  <c r="DP276" i="2" s="1"/>
  <c r="DQ276" i="2" s="1"/>
  <c r="DO270" i="2"/>
  <c r="DP270" i="2" s="1"/>
  <c r="DQ270" i="2" s="1"/>
  <c r="DR260" i="2"/>
  <c r="DO254" i="2"/>
  <c r="DP254" i="2" s="1"/>
  <c r="DQ254" i="2" s="1"/>
  <c r="DR244" i="2"/>
  <c r="DO238" i="2"/>
  <c r="DP238" i="2" s="1"/>
  <c r="DQ238" i="2" s="1"/>
  <c r="DR228" i="2"/>
  <c r="DO218" i="2"/>
  <c r="DP218" i="2" s="1"/>
  <c r="DQ218" i="2" s="1"/>
  <c r="DP208" i="2"/>
  <c r="DQ208" i="2" s="1"/>
  <c r="DR208" i="2"/>
  <c r="DO202" i="2"/>
  <c r="DP202" i="2" s="1"/>
  <c r="DQ202" i="2" s="1"/>
  <c r="DP192" i="2"/>
  <c r="DQ192" i="2" s="1"/>
  <c r="DR192" i="2"/>
  <c r="DO186" i="2"/>
  <c r="DP186" i="2" s="1"/>
  <c r="DQ186" i="2" s="1"/>
  <c r="DP176" i="2"/>
  <c r="DQ176" i="2" s="1"/>
  <c r="DR176" i="2"/>
  <c r="DO170" i="2"/>
  <c r="DP170" i="2" s="1"/>
  <c r="DQ170" i="2" s="1"/>
  <c r="DN160" i="2"/>
  <c r="DO154" i="2"/>
  <c r="DP154" i="2" s="1"/>
  <c r="DQ154" i="2" s="1"/>
  <c r="DP144" i="2"/>
  <c r="DQ144" i="2" s="1"/>
  <c r="DR144" i="2"/>
  <c r="DO138" i="2"/>
  <c r="DP138" i="2" s="1"/>
  <c r="DQ138" i="2" s="1"/>
  <c r="DP128" i="2"/>
  <c r="DQ128" i="2" s="1"/>
  <c r="DR128" i="2"/>
  <c r="DO122" i="2"/>
  <c r="DP122" i="2" s="1"/>
  <c r="DQ122" i="2" s="1"/>
  <c r="DP112" i="2"/>
  <c r="DQ112" i="2" s="1"/>
  <c r="DR112" i="2"/>
  <c r="DO106" i="2"/>
  <c r="DP106" i="2" s="1"/>
  <c r="DQ106" i="2" s="1"/>
  <c r="DO90" i="2"/>
  <c r="DP90" i="2" s="1"/>
  <c r="DQ90" i="2" s="1"/>
  <c r="DP80" i="2"/>
  <c r="DQ80" i="2" s="1"/>
  <c r="DR80" i="2"/>
  <c r="DO74" i="2"/>
  <c r="DP74" i="2" s="1"/>
  <c r="DQ74" i="2" s="1"/>
  <c r="DO58" i="2"/>
  <c r="DP58" i="2" s="1"/>
  <c r="DQ58" i="2" s="1"/>
  <c r="DN48" i="2"/>
  <c r="DO42" i="2"/>
  <c r="DN32" i="2"/>
  <c r="DO26" i="2"/>
  <c r="DP26" i="2" s="1"/>
  <c r="DQ26" i="2" s="1"/>
  <c r="DO24" i="2"/>
  <c r="DR18" i="2"/>
  <c r="DO8" i="2"/>
  <c r="DR2" i="2"/>
  <c r="DP2" i="2"/>
  <c r="DQ2" i="2" s="1"/>
  <c r="DR292" i="2"/>
  <c r="DO242" i="2"/>
  <c r="DO301" i="2"/>
  <c r="DO269" i="2"/>
  <c r="DR259" i="2"/>
  <c r="DP259" i="2"/>
  <c r="DQ259" i="2" s="1"/>
  <c r="DO253" i="2"/>
  <c r="DR243" i="2"/>
  <c r="DP243" i="2"/>
  <c r="DQ243" i="2" s="1"/>
  <c r="DO237" i="2"/>
  <c r="DP227" i="2"/>
  <c r="DQ227" i="2" s="1"/>
  <c r="DR227" i="2"/>
  <c r="DR226" i="2"/>
  <c r="DP226" i="2"/>
  <c r="DQ226" i="2" s="1"/>
  <c r="DP224" i="2"/>
  <c r="DQ224" i="2" s="1"/>
  <c r="DR224" i="2"/>
  <c r="DO217" i="2"/>
  <c r="DP207" i="2"/>
  <c r="DQ207" i="2" s="1"/>
  <c r="DR207" i="2"/>
  <c r="DO201" i="2"/>
  <c r="DP191" i="2"/>
  <c r="DQ191" i="2" s="1"/>
  <c r="DR191" i="2"/>
  <c r="DO185" i="2"/>
  <c r="DO169" i="2"/>
  <c r="DR159" i="2"/>
  <c r="DP159" i="2"/>
  <c r="DQ159" i="2" s="1"/>
  <c r="DO153" i="2"/>
  <c r="DR143" i="2"/>
  <c r="DP143" i="2"/>
  <c r="DQ143" i="2" s="1"/>
  <c r="DO137" i="2"/>
  <c r="DR127" i="2"/>
  <c r="DP127" i="2"/>
  <c r="DQ127" i="2" s="1"/>
  <c r="DO121" i="2"/>
  <c r="DO105" i="2"/>
  <c r="DP95" i="2"/>
  <c r="DQ95" i="2" s="1"/>
  <c r="DO89" i="2"/>
  <c r="DR79" i="2"/>
  <c r="DP79" i="2"/>
  <c r="DQ79" i="2" s="1"/>
  <c r="DR63" i="2"/>
  <c r="DP63" i="2"/>
  <c r="DQ63" i="2" s="1"/>
  <c r="DR31" i="2"/>
  <c r="DP31" i="2"/>
  <c r="DQ31" i="2" s="1"/>
  <c r="DP19" i="2"/>
  <c r="DQ19" i="2" s="1"/>
  <c r="DR19" i="2"/>
  <c r="DP3" i="2"/>
  <c r="DQ3" i="2" s="1"/>
  <c r="DR3" i="2"/>
  <c r="O20" i="6"/>
  <c r="O36" i="6"/>
  <c r="O52" i="6"/>
  <c r="O68" i="6"/>
  <c r="O32" i="6"/>
  <c r="O21" i="6"/>
  <c r="O37" i="6"/>
  <c r="O53" i="6"/>
  <c r="O69" i="6"/>
  <c r="O64" i="6"/>
  <c r="O22" i="6"/>
  <c r="O38" i="6"/>
  <c r="O54" i="6"/>
  <c r="O70" i="6"/>
  <c r="O23" i="6"/>
  <c r="O39" i="6"/>
  <c r="O55" i="6"/>
  <c r="O71" i="6"/>
  <c r="O24" i="6"/>
  <c r="O40" i="6"/>
  <c r="O56" i="6"/>
  <c r="O72" i="6"/>
  <c r="O25" i="6"/>
  <c r="O41" i="6"/>
  <c r="O57" i="6"/>
  <c r="O73" i="6"/>
  <c r="O10" i="6"/>
  <c r="O26" i="6"/>
  <c r="O42" i="6"/>
  <c r="O58" i="6"/>
  <c r="O74" i="6"/>
  <c r="O11" i="6"/>
  <c r="O27" i="6"/>
  <c r="O43" i="6"/>
  <c r="O59" i="6"/>
  <c r="O75" i="6"/>
  <c r="O12" i="6"/>
  <c r="O28" i="6"/>
  <c r="O44" i="6"/>
  <c r="O60" i="6"/>
  <c r="O76" i="6"/>
  <c r="O48" i="6"/>
  <c r="O13" i="6"/>
  <c r="O29" i="6"/>
  <c r="O45" i="6"/>
  <c r="O61" i="6"/>
  <c r="O9" i="6"/>
  <c r="O16" i="6"/>
  <c r="O14" i="6"/>
  <c r="O30" i="6"/>
  <c r="O46" i="6"/>
  <c r="O62" i="6"/>
  <c r="O15" i="6"/>
  <c r="O31" i="6"/>
  <c r="O47" i="6"/>
  <c r="O63" i="6"/>
  <c r="O17" i="6"/>
  <c r="O33" i="6"/>
  <c r="O49" i="6"/>
  <c r="O65" i="6"/>
  <c r="O18" i="6"/>
  <c r="O34" i="6"/>
  <c r="O50" i="6"/>
  <c r="O66" i="6"/>
  <c r="O19" i="6"/>
  <c r="O35" i="6"/>
  <c r="O51" i="6"/>
  <c r="O67" i="6"/>
  <c r="DO300" i="2"/>
  <c r="DO284" i="2"/>
  <c r="DP274" i="2"/>
  <c r="DQ274" i="2" s="1"/>
  <c r="DR274" i="2"/>
  <c r="DO268" i="2"/>
  <c r="DN258" i="2"/>
  <c r="DO252" i="2"/>
  <c r="DN242" i="2"/>
  <c r="DO236" i="2"/>
  <c r="DN222" i="2"/>
  <c r="DO216" i="2"/>
  <c r="DN206" i="2"/>
  <c r="DO200" i="2"/>
  <c r="DN190" i="2"/>
  <c r="DO184" i="2"/>
  <c r="DN174" i="2"/>
  <c r="DO168" i="2"/>
  <c r="DP158" i="2"/>
  <c r="DQ158" i="2" s="1"/>
  <c r="DR158" i="2"/>
  <c r="DO152" i="2"/>
  <c r="DN142" i="2"/>
  <c r="DO136" i="2"/>
  <c r="DN126" i="2"/>
  <c r="DO120" i="2"/>
  <c r="DN110" i="2"/>
  <c r="DO104" i="2"/>
  <c r="DN94" i="2"/>
  <c r="DO88" i="2"/>
  <c r="DN78" i="2"/>
  <c r="DO72" i="2"/>
  <c r="DN62" i="2"/>
  <c r="DO56" i="2"/>
  <c r="DR46" i="2"/>
  <c r="DP46" i="2"/>
  <c r="DQ46" i="2" s="1"/>
  <c r="DO40" i="2"/>
  <c r="DR30" i="2"/>
  <c r="DP30" i="2"/>
  <c r="DQ30" i="2" s="1"/>
  <c r="DP20" i="2"/>
  <c r="DQ20" i="2" s="1"/>
  <c r="DR20" i="2"/>
  <c r="DO10" i="2"/>
  <c r="DN4" i="2"/>
  <c r="DR4" i="2" s="1"/>
  <c r="DR215" i="2"/>
  <c r="DO306" i="2"/>
  <c r="DR212" i="2"/>
  <c r="DP212" i="2"/>
  <c r="DQ212" i="2" s="1"/>
  <c r="DO267" i="2"/>
  <c r="DR267" i="2" s="1"/>
  <c r="DN257" i="2"/>
  <c r="DO251" i="2"/>
  <c r="DR251" i="2" s="1"/>
  <c r="DN241" i="2"/>
  <c r="DO235" i="2"/>
  <c r="DR235" i="2" s="1"/>
  <c r="DN221" i="2"/>
  <c r="DO215" i="2"/>
  <c r="DP215" i="2" s="1"/>
  <c r="DQ215" i="2" s="1"/>
  <c r="DN205" i="2"/>
  <c r="DO199" i="2"/>
  <c r="DP199" i="2" s="1"/>
  <c r="DQ199" i="2" s="1"/>
  <c r="DN189" i="2"/>
  <c r="DO183" i="2"/>
  <c r="DP183" i="2" s="1"/>
  <c r="DQ183" i="2" s="1"/>
  <c r="DN173" i="2"/>
  <c r="DO167" i="2"/>
  <c r="DR167" i="2" s="1"/>
  <c r="DN157" i="2"/>
  <c r="DO151" i="2"/>
  <c r="DR151" i="2" s="1"/>
  <c r="DN141" i="2"/>
  <c r="DO135" i="2"/>
  <c r="DR135" i="2" s="1"/>
  <c r="DN125" i="2"/>
  <c r="DO119" i="2"/>
  <c r="DP119" i="2" s="1"/>
  <c r="DQ119" i="2" s="1"/>
  <c r="DN109" i="2"/>
  <c r="DO103" i="2"/>
  <c r="DR103" i="2" s="1"/>
  <c r="DN93" i="2"/>
  <c r="DO87" i="2"/>
  <c r="DN77" i="2"/>
  <c r="DO71" i="2"/>
  <c r="DR71" i="2" s="1"/>
  <c r="DN61" i="2"/>
  <c r="DO55" i="2"/>
  <c r="DP55" i="2" s="1"/>
  <c r="DQ55" i="2" s="1"/>
  <c r="DN45" i="2"/>
  <c r="DO39" i="2"/>
  <c r="DR39" i="2" s="1"/>
  <c r="DN29" i="2"/>
  <c r="DN21" i="2"/>
  <c r="DO11" i="2"/>
  <c r="DP11" i="2" s="1"/>
  <c r="DQ11" i="2" s="1"/>
  <c r="DN5" i="2"/>
  <c r="DN296" i="2"/>
  <c r="DO290" i="2"/>
  <c r="DP290" i="2" s="1"/>
  <c r="DQ290" i="2" s="1"/>
  <c r="DO285" i="2"/>
  <c r="DO299" i="2"/>
  <c r="DR299" i="2" s="1"/>
  <c r="DN289" i="2"/>
  <c r="DO283" i="2"/>
  <c r="DP283" i="2" s="1"/>
  <c r="DQ283" i="2" s="1"/>
  <c r="DN273" i="2"/>
  <c r="DO314" i="2"/>
  <c r="DP314" i="2" s="1"/>
  <c r="DQ314" i="2" s="1"/>
  <c r="DN304" i="2"/>
  <c r="DO298" i="2"/>
  <c r="DR298" i="2" s="1"/>
  <c r="DN288" i="2"/>
  <c r="DO282" i="2"/>
  <c r="DP282" i="2" s="1"/>
  <c r="DQ282" i="2" s="1"/>
  <c r="DN272" i="2"/>
  <c r="DO266" i="2"/>
  <c r="DP266" i="2" s="1"/>
  <c r="DQ266" i="2" s="1"/>
  <c r="DN256" i="2"/>
  <c r="DO250" i="2"/>
  <c r="DP250" i="2" s="1"/>
  <c r="DQ250" i="2" s="1"/>
  <c r="DN240" i="2"/>
  <c r="DO234" i="2"/>
  <c r="DP234" i="2" s="1"/>
  <c r="DQ234" i="2" s="1"/>
  <c r="DN220" i="2"/>
  <c r="DO214" i="2"/>
  <c r="DN204" i="2"/>
  <c r="DO198" i="2"/>
  <c r="DN188" i="2"/>
  <c r="DO182" i="2"/>
  <c r="DN172" i="2"/>
  <c r="DR172" i="2" s="1"/>
  <c r="DO166" i="2"/>
  <c r="DN156" i="2"/>
  <c r="DR156" i="2" s="1"/>
  <c r="DO150" i="2"/>
  <c r="DN140" i="2"/>
  <c r="DR140" i="2" s="1"/>
  <c r="DO134" i="2"/>
  <c r="DN124" i="2"/>
  <c r="DO118" i="2"/>
  <c r="DN108" i="2"/>
  <c r="DR108" i="2" s="1"/>
  <c r="DO102" i="2"/>
  <c r="DN92" i="2"/>
  <c r="DO86" i="2"/>
  <c r="DN76" i="2"/>
  <c r="DO70" i="2"/>
  <c r="DN60" i="2"/>
  <c r="DO54" i="2"/>
  <c r="DN44" i="2"/>
  <c r="DR44" i="2" s="1"/>
  <c r="DO38" i="2"/>
  <c r="DN28" i="2"/>
  <c r="DR28" i="2" s="1"/>
  <c r="DN22" i="2"/>
  <c r="DO12" i="2"/>
  <c r="DP12" i="2" s="1"/>
  <c r="DQ12" i="2" s="1"/>
  <c r="DN6" i="2"/>
  <c r="DP298" i="2"/>
  <c r="DQ298" i="2" s="1"/>
  <c r="DN264" i="2"/>
  <c r="DO305" i="2"/>
  <c r="DP295" i="2"/>
  <c r="DQ295" i="2" s="1"/>
  <c r="DR307" i="2"/>
  <c r="DP307" i="2"/>
  <c r="DQ307" i="2" s="1"/>
  <c r="DR291" i="2"/>
  <c r="DP291" i="2"/>
  <c r="DQ291" i="2" s="1"/>
  <c r="DN305" i="2"/>
  <c r="DO313" i="2"/>
  <c r="DN303" i="2"/>
  <c r="DO297" i="2"/>
  <c r="DN287" i="2"/>
  <c r="DO281" i="2"/>
  <c r="DN271" i="2"/>
  <c r="DO265" i="2"/>
  <c r="DN255" i="2"/>
  <c r="DO249" i="2"/>
  <c r="DN239" i="2"/>
  <c r="DO233" i="2"/>
  <c r="DN219" i="2"/>
  <c r="DO213" i="2"/>
  <c r="DN203" i="2"/>
  <c r="DO197" i="2"/>
  <c r="DN187" i="2"/>
  <c r="DO181" i="2"/>
  <c r="DN171" i="2"/>
  <c r="DO165" i="2"/>
  <c r="DN155" i="2"/>
  <c r="DO149" i="2"/>
  <c r="DN139" i="2"/>
  <c r="DO133" i="2"/>
  <c r="DN123" i="2"/>
  <c r="DO117" i="2"/>
  <c r="DN107" i="2"/>
  <c r="DO101" i="2"/>
  <c r="DN91" i="2"/>
  <c r="DO85" i="2"/>
  <c r="DN75" i="2"/>
  <c r="DO69" i="2"/>
  <c r="DN59" i="2"/>
  <c r="DO53" i="2"/>
  <c r="DN43" i="2"/>
  <c r="DO37" i="2"/>
  <c r="DN27" i="2"/>
  <c r="DN23" i="2"/>
  <c r="DO13" i="2"/>
  <c r="DN7" i="2"/>
  <c r="DO312" i="2"/>
  <c r="DO296" i="2"/>
  <c r="DR286" i="2"/>
  <c r="DO280" i="2"/>
  <c r="DR270" i="2"/>
  <c r="DO264" i="2"/>
  <c r="DR254" i="2"/>
  <c r="DO248" i="2"/>
  <c r="DR238" i="2"/>
  <c r="DO232" i="2"/>
  <c r="DO212" i="2"/>
  <c r="DR202" i="2"/>
  <c r="DO196" i="2"/>
  <c r="DP196" i="2" s="1"/>
  <c r="DQ196" i="2" s="1"/>
  <c r="DR186" i="2"/>
  <c r="DO180" i="2"/>
  <c r="DP180" i="2" s="1"/>
  <c r="DQ180" i="2" s="1"/>
  <c r="DR170" i="2"/>
  <c r="DO164" i="2"/>
  <c r="DP164" i="2" s="1"/>
  <c r="DQ164" i="2" s="1"/>
  <c r="DR154" i="2"/>
  <c r="DO148" i="2"/>
  <c r="DR148" i="2" s="1"/>
  <c r="DR138" i="2"/>
  <c r="DO132" i="2"/>
  <c r="DP132" i="2" s="1"/>
  <c r="DQ132" i="2" s="1"/>
  <c r="DR122" i="2"/>
  <c r="DO116" i="2"/>
  <c r="DP116" i="2" s="1"/>
  <c r="DQ116" i="2" s="1"/>
  <c r="DR106" i="2"/>
  <c r="DO100" i="2"/>
  <c r="DP100" i="2" s="1"/>
  <c r="DQ100" i="2" s="1"/>
  <c r="DR90" i="2"/>
  <c r="DO84" i="2"/>
  <c r="DP84" i="2" s="1"/>
  <c r="DQ84" i="2" s="1"/>
  <c r="DR74" i="2"/>
  <c r="DO68" i="2"/>
  <c r="DP68" i="2" s="1"/>
  <c r="DQ68" i="2" s="1"/>
  <c r="DO52" i="2"/>
  <c r="DP52" i="2" s="1"/>
  <c r="DQ52" i="2" s="1"/>
  <c r="DN42" i="2"/>
  <c r="DR42" i="2" s="1"/>
  <c r="DO36" i="2"/>
  <c r="DP36" i="2" s="1"/>
  <c r="DQ36" i="2" s="1"/>
  <c r="DR26" i="2"/>
  <c r="DP24" i="2"/>
  <c r="DQ24" i="2" s="1"/>
  <c r="DR24" i="2"/>
  <c r="DO14" i="2"/>
  <c r="DP14" i="2" s="1"/>
  <c r="DQ14" i="2" s="1"/>
  <c r="DP8" i="2"/>
  <c r="DQ8" i="2" s="1"/>
  <c r="DR8" i="2"/>
  <c r="DR283" i="2"/>
  <c r="DO311" i="2"/>
  <c r="DP311" i="2" s="1"/>
  <c r="DQ311" i="2" s="1"/>
  <c r="DN301" i="2"/>
  <c r="DN285" i="2"/>
  <c r="DO279" i="2"/>
  <c r="DP279" i="2" s="1"/>
  <c r="DQ279" i="2" s="1"/>
  <c r="DN269" i="2"/>
  <c r="DO263" i="2"/>
  <c r="DP263" i="2" s="1"/>
  <c r="DQ263" i="2" s="1"/>
  <c r="DN253" i="2"/>
  <c r="DO247" i="2"/>
  <c r="DR247" i="2" s="1"/>
  <c r="DN237" i="2"/>
  <c r="DO231" i="2"/>
  <c r="DP231" i="2" s="1"/>
  <c r="DQ231" i="2" s="1"/>
  <c r="DN217" i="2"/>
  <c r="DO211" i="2"/>
  <c r="DN201" i="2"/>
  <c r="DO195" i="2"/>
  <c r="DP195" i="2" s="1"/>
  <c r="DQ195" i="2" s="1"/>
  <c r="DN185" i="2"/>
  <c r="DO179" i="2"/>
  <c r="DN169" i="2"/>
  <c r="DO163" i="2"/>
  <c r="DN153" i="2"/>
  <c r="DO147" i="2"/>
  <c r="DP147" i="2" s="1"/>
  <c r="DQ147" i="2" s="1"/>
  <c r="DN137" i="2"/>
  <c r="DO131" i="2"/>
  <c r="DP131" i="2" s="1"/>
  <c r="DQ131" i="2" s="1"/>
  <c r="DN121" i="2"/>
  <c r="DO115" i="2"/>
  <c r="DP115" i="2" s="1"/>
  <c r="DQ115" i="2" s="1"/>
  <c r="DN105" i="2"/>
  <c r="DO99" i="2"/>
  <c r="DR99" i="2" s="1"/>
  <c r="DN89" i="2"/>
  <c r="DO83" i="2"/>
  <c r="DP83" i="2" s="1"/>
  <c r="DQ83" i="2" s="1"/>
  <c r="DN73" i="2"/>
  <c r="DO67" i="2"/>
  <c r="DP67" i="2" s="1"/>
  <c r="DQ67" i="2" s="1"/>
  <c r="DN57" i="2"/>
  <c r="DO51" i="2"/>
  <c r="DP51" i="2" s="1"/>
  <c r="DQ51" i="2" s="1"/>
  <c r="DN41" i="2"/>
  <c r="DO35" i="2"/>
  <c r="DP35" i="2" s="1"/>
  <c r="DQ35" i="2" s="1"/>
  <c r="DP25" i="2"/>
  <c r="DQ25" i="2" s="1"/>
  <c r="DR25" i="2"/>
  <c r="DO15" i="2"/>
  <c r="DP15" i="2" s="1"/>
  <c r="DQ15" i="2" s="1"/>
  <c r="DR9" i="2"/>
  <c r="DP9" i="2"/>
  <c r="DQ9" i="2" s="1"/>
  <c r="DR87" i="2"/>
  <c r="DP87" i="2"/>
  <c r="DQ87" i="2" s="1"/>
  <c r="DO295" i="2"/>
  <c r="DR295" i="2" s="1"/>
  <c r="DO310" i="2"/>
  <c r="DP310" i="2" s="1"/>
  <c r="DQ310" i="2" s="1"/>
  <c r="DN300" i="2"/>
  <c r="DO294" i="2"/>
  <c r="DP294" i="2" s="1"/>
  <c r="DQ294" i="2" s="1"/>
  <c r="DN284" i="2"/>
  <c r="DO278" i="2"/>
  <c r="DP278" i="2" s="1"/>
  <c r="DQ278" i="2" s="1"/>
  <c r="DN268" i="2"/>
  <c r="DP268" i="2" s="1"/>
  <c r="DQ268" i="2" s="1"/>
  <c r="DO262" i="2"/>
  <c r="DP262" i="2" s="1"/>
  <c r="DQ262" i="2" s="1"/>
  <c r="DN252" i="2"/>
  <c r="DO246" i="2"/>
  <c r="DP246" i="2" s="1"/>
  <c r="DQ246" i="2" s="1"/>
  <c r="DN236" i="2"/>
  <c r="DR236" i="2" s="1"/>
  <c r="DO230" i="2"/>
  <c r="DP230" i="2" s="1"/>
  <c r="DQ230" i="2" s="1"/>
  <c r="DN216" i="2"/>
  <c r="DO210" i="2"/>
  <c r="DP210" i="2" s="1"/>
  <c r="DQ210" i="2" s="1"/>
  <c r="DN200" i="2"/>
  <c r="DO194" i="2"/>
  <c r="DN184" i="2"/>
  <c r="DO178" i="2"/>
  <c r="DP178" i="2" s="1"/>
  <c r="DQ178" i="2" s="1"/>
  <c r="DN168" i="2"/>
  <c r="DO162" i="2"/>
  <c r="DP162" i="2" s="1"/>
  <c r="DQ162" i="2" s="1"/>
  <c r="DN152" i="2"/>
  <c r="DO146" i="2"/>
  <c r="DP146" i="2" s="1"/>
  <c r="DQ146" i="2" s="1"/>
  <c r="DN136" i="2"/>
  <c r="DO130" i="2"/>
  <c r="DP130" i="2" s="1"/>
  <c r="DQ130" i="2" s="1"/>
  <c r="DN120" i="2"/>
  <c r="DO114" i="2"/>
  <c r="DP114" i="2" s="1"/>
  <c r="DQ114" i="2" s="1"/>
  <c r="DN104" i="2"/>
  <c r="DO98" i="2"/>
  <c r="DP98" i="2" s="1"/>
  <c r="DQ98" i="2" s="1"/>
  <c r="DN88" i="2"/>
  <c r="DO82" i="2"/>
  <c r="DP82" i="2" s="1"/>
  <c r="DQ82" i="2" s="1"/>
  <c r="DN72" i="2"/>
  <c r="DO66" i="2"/>
  <c r="DN56" i="2"/>
  <c r="DO50" i="2"/>
  <c r="DP50" i="2" s="1"/>
  <c r="DQ50" i="2" s="1"/>
  <c r="DN40" i="2"/>
  <c r="DO34" i="2"/>
  <c r="DP34" i="2" s="1"/>
  <c r="DQ34" i="2" s="1"/>
  <c r="DO16" i="2"/>
  <c r="DN10" i="2"/>
  <c r="O70" i="5"/>
  <c r="P70" i="5" s="1"/>
  <c r="O11" i="5"/>
  <c r="P11" i="5" s="1"/>
  <c r="O20" i="9"/>
  <c r="P20" i="9" s="1"/>
  <c r="O14" i="7"/>
  <c r="P14" i="7" s="1"/>
  <c r="O10" i="5"/>
  <c r="P10" i="5" s="1"/>
  <c r="O8" i="9"/>
  <c r="O50" i="5"/>
  <c r="P50" i="5" s="1"/>
  <c r="O41" i="9"/>
  <c r="P41" i="9" s="1"/>
  <c r="O66" i="8"/>
  <c r="P66" i="8" s="1"/>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P8" i="7" l="1"/>
  <c r="P78" i="7" s="1"/>
  <c r="O78" i="7"/>
  <c r="Q5" i="7" s="1"/>
  <c r="O77" i="5"/>
  <c r="P77" i="5"/>
  <c r="O78" i="9"/>
  <c r="P8" i="9"/>
  <c r="P78" i="9" s="1"/>
  <c r="P9" i="8"/>
  <c r="P78" i="8" s="1"/>
  <c r="O78" i="8"/>
  <c r="Q5" i="8" s="1"/>
  <c r="O76" i="9"/>
  <c r="P4" i="9" s="1"/>
  <c r="P5" i="9" s="1"/>
  <c r="O76" i="8"/>
  <c r="P4" i="8" s="1"/>
  <c r="P5" i="8" s="1"/>
  <c r="P65" i="6" a="1"/>
  <c r="P65" i="6" s="1"/>
  <c r="P69" i="6" a="1"/>
  <c r="P69" i="6" s="1"/>
  <c r="P56" i="6" a="1"/>
  <c r="P56" i="6" s="1"/>
  <c r="O76" i="7"/>
  <c r="P4" i="7" s="1"/>
  <c r="P5" i="7" s="1"/>
  <c r="DR58" i="2"/>
  <c r="DP306" i="2"/>
  <c r="DQ306" i="2" s="1"/>
  <c r="DR12" i="2"/>
  <c r="DP111" i="2"/>
  <c r="DQ111" i="2" s="1"/>
  <c r="DR64" i="2"/>
  <c r="DP163" i="2"/>
  <c r="DQ163" i="2" s="1"/>
  <c r="DP4" i="2"/>
  <c r="DQ4" i="2" s="1"/>
  <c r="DR218" i="2"/>
  <c r="DR55" i="2"/>
  <c r="DP179" i="2"/>
  <c r="DQ179" i="2" s="1"/>
  <c r="DR119" i="2"/>
  <c r="DR223" i="2"/>
  <c r="DP284" i="2"/>
  <c r="DQ284" i="2" s="1"/>
  <c r="DP10" i="2"/>
  <c r="DQ10" i="2" s="1"/>
  <c r="DR225" i="2"/>
  <c r="DR96" i="2"/>
  <c r="DP300" i="2"/>
  <c r="DQ300" i="2" s="1"/>
  <c r="DP211" i="2"/>
  <c r="DQ211" i="2" s="1"/>
  <c r="DR252" i="2"/>
  <c r="DP99" i="2"/>
  <c r="DQ99" i="2" s="1"/>
  <c r="DR76" i="2"/>
  <c r="DR175" i="2"/>
  <c r="DP104" i="2"/>
  <c r="DQ104" i="2" s="1"/>
  <c r="DR104" i="2"/>
  <c r="DP107" i="2"/>
  <c r="DQ107" i="2" s="1"/>
  <c r="DR107" i="2"/>
  <c r="DP239" i="2"/>
  <c r="DQ239" i="2" s="1"/>
  <c r="DR239" i="2"/>
  <c r="DP92" i="2"/>
  <c r="DQ92" i="2" s="1"/>
  <c r="DR92" i="2"/>
  <c r="DR220" i="2"/>
  <c r="DP220" i="2"/>
  <c r="DQ220" i="2" s="1"/>
  <c r="DP109" i="2"/>
  <c r="DQ109" i="2" s="1"/>
  <c r="DR109" i="2"/>
  <c r="DP241" i="2"/>
  <c r="DQ241" i="2" s="1"/>
  <c r="DR241" i="2"/>
  <c r="DP126" i="2"/>
  <c r="DQ126" i="2" s="1"/>
  <c r="DR126" i="2"/>
  <c r="DR49" i="2"/>
  <c r="DP49" i="2"/>
  <c r="DQ49" i="2" s="1"/>
  <c r="DP177" i="2"/>
  <c r="DQ177" i="2" s="1"/>
  <c r="DR177" i="2"/>
  <c r="DP309" i="2"/>
  <c r="DQ309" i="2" s="1"/>
  <c r="DR309" i="2"/>
  <c r="DP76" i="2"/>
  <c r="DQ76" i="2" s="1"/>
  <c r="DR195" i="2"/>
  <c r="DR14" i="2"/>
  <c r="DP53" i="2"/>
  <c r="DQ53" i="2" s="1"/>
  <c r="DR53" i="2"/>
  <c r="DP181" i="2"/>
  <c r="DQ181" i="2" s="1"/>
  <c r="DR181" i="2"/>
  <c r="DP281" i="2"/>
  <c r="DQ281" i="2" s="1"/>
  <c r="DR281" i="2"/>
  <c r="DR38" i="2"/>
  <c r="DP38" i="2"/>
  <c r="DQ38" i="2" s="1"/>
  <c r="DP242" i="2"/>
  <c r="DQ242" i="2" s="1"/>
  <c r="DR242" i="2"/>
  <c r="DP153" i="2"/>
  <c r="DQ153" i="2" s="1"/>
  <c r="DR153" i="2"/>
  <c r="DP285" i="2"/>
  <c r="DQ285" i="2" s="1"/>
  <c r="DR285" i="2"/>
  <c r="DR164" i="2"/>
  <c r="DP258" i="2"/>
  <c r="DQ258" i="2" s="1"/>
  <c r="DR258" i="2"/>
  <c r="DP247" i="2"/>
  <c r="DQ247" i="2" s="1"/>
  <c r="DR310" i="2"/>
  <c r="DR82" i="2"/>
  <c r="DR210" i="2"/>
  <c r="DR180" i="2"/>
  <c r="DR115" i="2"/>
  <c r="DP54" i="2"/>
  <c r="DQ54" i="2" s="1"/>
  <c r="DR54" i="2"/>
  <c r="DP120" i="2"/>
  <c r="DQ120" i="2" s="1"/>
  <c r="DR120" i="2"/>
  <c r="DP252" i="2"/>
  <c r="DQ252" i="2" s="1"/>
  <c r="DP301" i="2"/>
  <c r="DQ301" i="2" s="1"/>
  <c r="DR301" i="2"/>
  <c r="DP123" i="2"/>
  <c r="DQ123" i="2" s="1"/>
  <c r="DR123" i="2"/>
  <c r="DP255" i="2"/>
  <c r="DQ255" i="2" s="1"/>
  <c r="DR255" i="2"/>
  <c r="DR264" i="2"/>
  <c r="DP264" i="2"/>
  <c r="DQ264" i="2" s="1"/>
  <c r="DR240" i="2"/>
  <c r="DP240" i="2"/>
  <c r="DQ240" i="2" s="1"/>
  <c r="DR296" i="2"/>
  <c r="DP296" i="2"/>
  <c r="DQ296" i="2" s="1"/>
  <c r="DP125" i="2"/>
  <c r="DQ125" i="2" s="1"/>
  <c r="DR125" i="2"/>
  <c r="DP257" i="2"/>
  <c r="DQ257" i="2" s="1"/>
  <c r="DR257" i="2"/>
  <c r="DP142" i="2"/>
  <c r="DQ142" i="2" s="1"/>
  <c r="DR142" i="2"/>
  <c r="DR268" i="2"/>
  <c r="DR65" i="2"/>
  <c r="DP65" i="2"/>
  <c r="DQ65" i="2" s="1"/>
  <c r="DP193" i="2"/>
  <c r="DQ193" i="2" s="1"/>
  <c r="DR193" i="2"/>
  <c r="DR231" i="2"/>
  <c r="DR196" i="2"/>
  <c r="DR35" i="2"/>
  <c r="DR36" i="2"/>
  <c r="DP69" i="2"/>
  <c r="DQ69" i="2" s="1"/>
  <c r="DR69" i="2"/>
  <c r="DP197" i="2"/>
  <c r="DQ197" i="2" s="1"/>
  <c r="DR197" i="2"/>
  <c r="DP297" i="2"/>
  <c r="DQ297" i="2" s="1"/>
  <c r="DR297" i="2"/>
  <c r="DP70" i="2"/>
  <c r="DQ70" i="2" s="1"/>
  <c r="DR70" i="2"/>
  <c r="DP41" i="2"/>
  <c r="DQ41" i="2" s="1"/>
  <c r="DR41" i="2"/>
  <c r="DP169" i="2"/>
  <c r="DQ169" i="2" s="1"/>
  <c r="DR169" i="2"/>
  <c r="DR7" i="2"/>
  <c r="DP7" i="2"/>
  <c r="DQ7" i="2" s="1"/>
  <c r="DP5" i="2"/>
  <c r="DQ5" i="2" s="1"/>
  <c r="DR5" i="2"/>
  <c r="F6" i="6"/>
  <c r="F5" i="6"/>
  <c r="F4" i="6"/>
  <c r="P30" i="6" s="1" a="1"/>
  <c r="P30" i="6" s="1"/>
  <c r="F3" i="6"/>
  <c r="F2" i="6"/>
  <c r="DR98" i="2"/>
  <c r="DR230" i="2"/>
  <c r="DR211" i="2"/>
  <c r="DR68" i="2"/>
  <c r="DP86" i="2"/>
  <c r="DQ86" i="2" s="1"/>
  <c r="DR86" i="2"/>
  <c r="DR15" i="2"/>
  <c r="DP136" i="2"/>
  <c r="DQ136" i="2" s="1"/>
  <c r="DR136" i="2"/>
  <c r="DP139" i="2"/>
  <c r="DQ139" i="2" s="1"/>
  <c r="DR139" i="2"/>
  <c r="DP271" i="2"/>
  <c r="DQ271" i="2" s="1"/>
  <c r="DR271" i="2"/>
  <c r="DP124" i="2"/>
  <c r="DQ124" i="2" s="1"/>
  <c r="DR124" i="2"/>
  <c r="DR256" i="2"/>
  <c r="DP256" i="2"/>
  <c r="DQ256" i="2" s="1"/>
  <c r="DP141" i="2"/>
  <c r="DQ141" i="2" s="1"/>
  <c r="DR141" i="2"/>
  <c r="DR232" i="2"/>
  <c r="DP232" i="2"/>
  <c r="DQ232" i="2" s="1"/>
  <c r="DR81" i="2"/>
  <c r="DP81" i="2"/>
  <c r="DQ81" i="2" s="1"/>
  <c r="DR209" i="2"/>
  <c r="DP209" i="2"/>
  <c r="DQ209" i="2" s="1"/>
  <c r="DR312" i="2"/>
  <c r="DP312" i="2"/>
  <c r="DQ312" i="2" s="1"/>
  <c r="DP108" i="2"/>
  <c r="DQ108" i="2" s="1"/>
  <c r="DR131" i="2"/>
  <c r="DR116" i="2"/>
  <c r="DR85" i="2"/>
  <c r="DP85" i="2"/>
  <c r="DQ85" i="2" s="1"/>
  <c r="DP213" i="2"/>
  <c r="DQ213" i="2" s="1"/>
  <c r="DR213" i="2"/>
  <c r="DP313" i="2"/>
  <c r="DQ313" i="2" s="1"/>
  <c r="DR313" i="2"/>
  <c r="DP102" i="2"/>
  <c r="DQ102" i="2" s="1"/>
  <c r="DR102" i="2"/>
  <c r="DR10" i="2"/>
  <c r="DP57" i="2"/>
  <c r="DQ57" i="2" s="1"/>
  <c r="DR57" i="2"/>
  <c r="DP185" i="2"/>
  <c r="DQ185" i="2" s="1"/>
  <c r="DR185" i="2"/>
  <c r="DR23" i="2"/>
  <c r="DP23" i="2"/>
  <c r="DQ23" i="2" s="1"/>
  <c r="DR6" i="2"/>
  <c r="DP6" i="2"/>
  <c r="DQ6" i="2" s="1"/>
  <c r="DP21" i="2"/>
  <c r="DQ21" i="2" s="1"/>
  <c r="DR21" i="2"/>
  <c r="DR284" i="2"/>
  <c r="DP32" i="2"/>
  <c r="DQ32" i="2" s="1"/>
  <c r="DR32" i="2"/>
  <c r="DR248" i="2"/>
  <c r="DP248" i="2"/>
  <c r="DQ248" i="2" s="1"/>
  <c r="DR282" i="2"/>
  <c r="DR114" i="2"/>
  <c r="DR246" i="2"/>
  <c r="DR280" i="2"/>
  <c r="DP280" i="2"/>
  <c r="DQ280" i="2" s="1"/>
  <c r="DR51" i="2"/>
  <c r="DR132" i="2"/>
  <c r="DR182" i="2"/>
  <c r="DP182" i="2"/>
  <c r="DQ182" i="2" s="1"/>
  <c r="DP118" i="2"/>
  <c r="DQ118" i="2" s="1"/>
  <c r="DR118" i="2"/>
  <c r="DP152" i="2"/>
  <c r="DQ152" i="2" s="1"/>
  <c r="DR152" i="2"/>
  <c r="DP27" i="2"/>
  <c r="DQ27" i="2" s="1"/>
  <c r="DR27" i="2"/>
  <c r="DP155" i="2"/>
  <c r="DQ155" i="2" s="1"/>
  <c r="DR155" i="2"/>
  <c r="DR287" i="2"/>
  <c r="DP287" i="2"/>
  <c r="DQ287" i="2" s="1"/>
  <c r="DR272" i="2"/>
  <c r="DP272" i="2"/>
  <c r="DQ272" i="2" s="1"/>
  <c r="DP29" i="2"/>
  <c r="DQ29" i="2" s="1"/>
  <c r="DR29" i="2"/>
  <c r="DP157" i="2"/>
  <c r="DQ157" i="2" s="1"/>
  <c r="DR157" i="2"/>
  <c r="DR290" i="2"/>
  <c r="DP42" i="2"/>
  <c r="DQ42" i="2" s="1"/>
  <c r="DR183" i="2"/>
  <c r="DP97" i="2"/>
  <c r="DQ97" i="2" s="1"/>
  <c r="DR97" i="2"/>
  <c r="DP229" i="2"/>
  <c r="DQ229" i="2" s="1"/>
  <c r="DR229" i="2"/>
  <c r="DR276" i="2"/>
  <c r="DR11" i="2"/>
  <c r="DP101" i="2"/>
  <c r="DQ101" i="2" s="1"/>
  <c r="DR101" i="2"/>
  <c r="DR234" i="2"/>
  <c r="DP134" i="2"/>
  <c r="DQ134" i="2" s="1"/>
  <c r="DR134" i="2"/>
  <c r="DP73" i="2"/>
  <c r="DQ73" i="2" s="1"/>
  <c r="DR73" i="2"/>
  <c r="DP201" i="2"/>
  <c r="DQ201" i="2" s="1"/>
  <c r="DR201" i="2"/>
  <c r="DR22" i="2"/>
  <c r="DP22" i="2"/>
  <c r="DQ22" i="2" s="1"/>
  <c r="DP174" i="2"/>
  <c r="DQ174" i="2" s="1"/>
  <c r="DR174" i="2"/>
  <c r="DP275" i="2"/>
  <c r="DQ275" i="2" s="1"/>
  <c r="DP48" i="2"/>
  <c r="DQ48" i="2" s="1"/>
  <c r="DR48" i="2"/>
  <c r="DR130" i="2"/>
  <c r="DR262" i="2"/>
  <c r="DP71" i="2"/>
  <c r="DQ71" i="2" s="1"/>
  <c r="DR147" i="2"/>
  <c r="DR263" i="2"/>
  <c r="DP150" i="2"/>
  <c r="DQ150" i="2" s="1"/>
  <c r="DR150" i="2"/>
  <c r="DP40" i="2"/>
  <c r="DQ40" i="2" s="1"/>
  <c r="DR40" i="2"/>
  <c r="DP168" i="2"/>
  <c r="DQ168" i="2" s="1"/>
  <c r="DR168" i="2"/>
  <c r="DR43" i="2"/>
  <c r="DP43" i="2"/>
  <c r="DQ43" i="2" s="1"/>
  <c r="DP171" i="2"/>
  <c r="DQ171" i="2" s="1"/>
  <c r="DR171" i="2"/>
  <c r="DR303" i="2"/>
  <c r="DP303" i="2"/>
  <c r="DQ303" i="2" s="1"/>
  <c r="DR288" i="2"/>
  <c r="DP288" i="2"/>
  <c r="DQ288" i="2" s="1"/>
  <c r="DP45" i="2"/>
  <c r="DQ45" i="2" s="1"/>
  <c r="DR45" i="2"/>
  <c r="DP173" i="2"/>
  <c r="DQ173" i="2" s="1"/>
  <c r="DR173" i="2"/>
  <c r="DP62" i="2"/>
  <c r="DQ62" i="2" s="1"/>
  <c r="DR62" i="2"/>
  <c r="DR300" i="2"/>
  <c r="DP47" i="2"/>
  <c r="DQ47" i="2" s="1"/>
  <c r="DR199" i="2"/>
  <c r="DP113" i="2"/>
  <c r="DQ113" i="2" s="1"/>
  <c r="DR113" i="2"/>
  <c r="DP245" i="2"/>
  <c r="DQ245" i="2" s="1"/>
  <c r="DR245" i="2"/>
  <c r="DP16" i="2"/>
  <c r="DQ16" i="2" s="1"/>
  <c r="DR16" i="2"/>
  <c r="DP140" i="2"/>
  <c r="DQ140" i="2" s="1"/>
  <c r="DR67" i="2"/>
  <c r="DP167" i="2"/>
  <c r="DQ167" i="2" s="1"/>
  <c r="DP117" i="2"/>
  <c r="DQ117" i="2" s="1"/>
  <c r="DR117" i="2"/>
  <c r="DR266" i="2"/>
  <c r="DP166" i="2"/>
  <c r="DQ166" i="2" s="1"/>
  <c r="DR166" i="2"/>
  <c r="DP137" i="2"/>
  <c r="DQ137" i="2" s="1"/>
  <c r="DR137" i="2"/>
  <c r="DP89" i="2"/>
  <c r="DQ89" i="2" s="1"/>
  <c r="DR89" i="2"/>
  <c r="DR217" i="2"/>
  <c r="DP217" i="2"/>
  <c r="DQ217" i="2" s="1"/>
  <c r="DP190" i="2"/>
  <c r="DQ190" i="2" s="1"/>
  <c r="DR190" i="2"/>
  <c r="DR279" i="2"/>
  <c r="DR146" i="2"/>
  <c r="DR278" i="2"/>
  <c r="DP267" i="2"/>
  <c r="DQ267" i="2" s="1"/>
  <c r="DR100" i="2"/>
  <c r="DP198" i="2"/>
  <c r="DQ198" i="2" s="1"/>
  <c r="DR198" i="2"/>
  <c r="DP269" i="2"/>
  <c r="DQ269" i="2" s="1"/>
  <c r="DR269" i="2"/>
  <c r="DP56" i="2"/>
  <c r="DQ56" i="2" s="1"/>
  <c r="DR56" i="2"/>
  <c r="DP184" i="2"/>
  <c r="DQ184" i="2" s="1"/>
  <c r="DR184" i="2"/>
  <c r="DR59" i="2"/>
  <c r="DP59" i="2"/>
  <c r="DQ59" i="2" s="1"/>
  <c r="DP187" i="2"/>
  <c r="DQ187" i="2" s="1"/>
  <c r="DR187" i="2"/>
  <c r="DP305" i="2"/>
  <c r="DQ305" i="2" s="1"/>
  <c r="DR305" i="2"/>
  <c r="DR304" i="2"/>
  <c r="DP304" i="2"/>
  <c r="DQ304" i="2" s="1"/>
  <c r="DP61" i="2"/>
  <c r="DQ61" i="2" s="1"/>
  <c r="DR61" i="2"/>
  <c r="DR189" i="2"/>
  <c r="DP189" i="2"/>
  <c r="DQ189" i="2" s="1"/>
  <c r="DP78" i="2"/>
  <c r="DQ78" i="2" s="1"/>
  <c r="DR78" i="2"/>
  <c r="DR52" i="2"/>
  <c r="DP129" i="2"/>
  <c r="DQ129" i="2" s="1"/>
  <c r="DR129" i="2"/>
  <c r="DP261" i="2"/>
  <c r="DQ261" i="2" s="1"/>
  <c r="DR261" i="2"/>
  <c r="DP28" i="2"/>
  <c r="DQ28" i="2" s="1"/>
  <c r="DP156" i="2"/>
  <c r="DQ156" i="2" s="1"/>
  <c r="DR163" i="2"/>
  <c r="DR308" i="2"/>
  <c r="DR133" i="2"/>
  <c r="DP133" i="2"/>
  <c r="DQ133" i="2" s="1"/>
  <c r="DP233" i="2"/>
  <c r="DQ233" i="2" s="1"/>
  <c r="DR233" i="2"/>
  <c r="DP151" i="2"/>
  <c r="DQ151" i="2" s="1"/>
  <c r="DP214" i="2"/>
  <c r="DQ214" i="2" s="1"/>
  <c r="DR214" i="2"/>
  <c r="DP66" i="2"/>
  <c r="DQ66" i="2" s="1"/>
  <c r="DP194" i="2"/>
  <c r="DQ194" i="2" s="1"/>
  <c r="DP105" i="2"/>
  <c r="DQ105" i="2" s="1"/>
  <c r="DR105" i="2"/>
  <c r="DP237" i="2"/>
  <c r="DQ237" i="2" s="1"/>
  <c r="DR237" i="2"/>
  <c r="DR206" i="2"/>
  <c r="DP206" i="2"/>
  <c r="DQ206" i="2" s="1"/>
  <c r="DR84" i="2"/>
  <c r="DP148" i="2"/>
  <c r="DQ148" i="2" s="1"/>
  <c r="DP160" i="2"/>
  <c r="DQ160" i="2" s="1"/>
  <c r="DR160" i="2"/>
  <c r="DP17" i="2"/>
  <c r="DQ17" i="2" s="1"/>
  <c r="DR17" i="2"/>
  <c r="DR34" i="2"/>
  <c r="DR162" i="2"/>
  <c r="DR294" i="2"/>
  <c r="DP299" i="2"/>
  <c r="DQ299" i="2" s="1"/>
  <c r="DR83" i="2"/>
  <c r="DR314" i="2"/>
  <c r="DP13" i="2"/>
  <c r="DQ13" i="2" s="1"/>
  <c r="DR13" i="2"/>
  <c r="DR250" i="2"/>
  <c r="DP72" i="2"/>
  <c r="DQ72" i="2" s="1"/>
  <c r="DR72" i="2"/>
  <c r="DP200" i="2"/>
  <c r="DQ200" i="2" s="1"/>
  <c r="DR200" i="2"/>
  <c r="DP75" i="2"/>
  <c r="DQ75" i="2" s="1"/>
  <c r="DR75" i="2"/>
  <c r="DP203" i="2"/>
  <c r="DQ203" i="2" s="1"/>
  <c r="DR203" i="2"/>
  <c r="DP60" i="2"/>
  <c r="DQ60" i="2" s="1"/>
  <c r="DR60" i="2"/>
  <c r="DR188" i="2"/>
  <c r="DP188" i="2"/>
  <c r="DQ188" i="2" s="1"/>
  <c r="DP273" i="2"/>
  <c r="DQ273" i="2" s="1"/>
  <c r="DR273" i="2"/>
  <c r="DP77" i="2"/>
  <c r="DQ77" i="2" s="1"/>
  <c r="DR77" i="2"/>
  <c r="DP205" i="2"/>
  <c r="DQ205" i="2" s="1"/>
  <c r="DR205" i="2"/>
  <c r="DP235" i="2"/>
  <c r="DQ235" i="2" s="1"/>
  <c r="DP94" i="2"/>
  <c r="DQ94" i="2" s="1"/>
  <c r="DR94" i="2"/>
  <c r="DP103" i="2"/>
  <c r="DQ103" i="2" s="1"/>
  <c r="DR145" i="2"/>
  <c r="DP145" i="2"/>
  <c r="DQ145" i="2" s="1"/>
  <c r="DP277" i="2"/>
  <c r="DQ277" i="2" s="1"/>
  <c r="DR277" i="2"/>
  <c r="DP44" i="2"/>
  <c r="DQ44" i="2" s="1"/>
  <c r="DP172" i="2"/>
  <c r="DQ172" i="2" s="1"/>
  <c r="DP149" i="2"/>
  <c r="DQ149" i="2" s="1"/>
  <c r="DR149" i="2"/>
  <c r="DP249" i="2"/>
  <c r="DQ249" i="2" s="1"/>
  <c r="DR249" i="2"/>
  <c r="DP251" i="2"/>
  <c r="DQ251" i="2" s="1"/>
  <c r="DP121" i="2"/>
  <c r="DQ121" i="2" s="1"/>
  <c r="DR121" i="2"/>
  <c r="DP253" i="2"/>
  <c r="DQ253" i="2" s="1"/>
  <c r="DR253" i="2"/>
  <c r="DR302" i="2"/>
  <c r="DR222" i="2"/>
  <c r="DP222" i="2"/>
  <c r="DQ222" i="2" s="1"/>
  <c r="DR50" i="2"/>
  <c r="DR178" i="2"/>
  <c r="DR179" i="2"/>
  <c r="DP39" i="2"/>
  <c r="DQ39" i="2" s="1"/>
  <c r="DP135" i="2"/>
  <c r="DQ135" i="2" s="1"/>
  <c r="DP88" i="2"/>
  <c r="DQ88" i="2" s="1"/>
  <c r="DR88" i="2"/>
  <c r="DP216" i="2"/>
  <c r="DQ216" i="2" s="1"/>
  <c r="DR216" i="2"/>
  <c r="DP91" i="2"/>
  <c r="DQ91" i="2" s="1"/>
  <c r="DR91" i="2"/>
  <c r="DP219" i="2"/>
  <c r="DQ219" i="2" s="1"/>
  <c r="DR219" i="2"/>
  <c r="DR204" i="2"/>
  <c r="DP204" i="2"/>
  <c r="DQ204" i="2" s="1"/>
  <c r="DP289" i="2"/>
  <c r="DQ289" i="2" s="1"/>
  <c r="DR289" i="2"/>
  <c r="DP93" i="2"/>
  <c r="DQ93" i="2" s="1"/>
  <c r="DR93" i="2"/>
  <c r="DP221" i="2"/>
  <c r="DQ221" i="2" s="1"/>
  <c r="DR221" i="2"/>
  <c r="DR110" i="2"/>
  <c r="DP110" i="2"/>
  <c r="DQ110" i="2" s="1"/>
  <c r="DP236" i="2"/>
  <c r="DQ236" i="2" s="1"/>
  <c r="DP33" i="2"/>
  <c r="DQ33" i="2" s="1"/>
  <c r="DR33" i="2"/>
  <c r="DR161" i="2"/>
  <c r="DP161" i="2"/>
  <c r="DQ161" i="2" s="1"/>
  <c r="DP293" i="2"/>
  <c r="DQ293" i="2" s="1"/>
  <c r="DR293" i="2"/>
  <c r="DP37" i="2"/>
  <c r="DQ37" i="2" s="1"/>
  <c r="DR37" i="2"/>
  <c r="DR165" i="2"/>
  <c r="DP165" i="2"/>
  <c r="DQ165" i="2" s="1"/>
  <c r="DP265" i="2"/>
  <c r="DQ265" i="2" s="1"/>
  <c r="DR265" i="2"/>
  <c r="Q4" i="5" l="1"/>
  <c r="Q5" i="9"/>
  <c r="P67" i="6" a="1"/>
  <c r="P67" i="6" s="1"/>
  <c r="P12" i="6" a="1"/>
  <c r="P12" i="6" s="1"/>
  <c r="P57" i="6" a="1"/>
  <c r="P57" i="6" s="1"/>
  <c r="P23" i="6" a="1"/>
  <c r="P23" i="6" s="1"/>
  <c r="P36" i="6" a="1"/>
  <c r="P36" i="6" s="1"/>
  <c r="P15" i="6" a="1"/>
  <c r="P15" i="6" s="1"/>
  <c r="P76" i="6" a="1"/>
  <c r="P76" i="6" s="1"/>
  <c r="P54" i="6" a="1"/>
  <c r="P54" i="6" s="1"/>
  <c r="P71" i="6" a="1"/>
  <c r="P71" i="6" s="1"/>
  <c r="P21" i="6" a="1"/>
  <c r="P21" i="6" s="1"/>
  <c r="P17" i="6" a="1"/>
  <c r="P17" i="6" s="1"/>
  <c r="P42" i="6" a="1"/>
  <c r="P42" i="6" s="1"/>
  <c r="P43" i="6" a="1"/>
  <c r="P43" i="6" s="1"/>
  <c r="P72" i="6" a="1"/>
  <c r="P72" i="6" s="1"/>
  <c r="P64" i="6" a="1"/>
  <c r="P64" i="6" s="1"/>
  <c r="DL188" i="2" s="1"/>
  <c r="P45" i="6" a="1"/>
  <c r="P45" i="6" s="1"/>
  <c r="P35" i="6" a="1"/>
  <c r="P35" i="6" s="1"/>
  <c r="P28" i="6" a="1"/>
  <c r="P28" i="6" s="1"/>
  <c r="DL6" i="2" s="1"/>
  <c r="P73" i="6" a="1"/>
  <c r="P73" i="6" s="1"/>
  <c r="P18" i="6" a="1"/>
  <c r="P18" i="6" s="1"/>
  <c r="P52" i="6" a="1"/>
  <c r="P52" i="6" s="1"/>
  <c r="P31" i="6" a="1"/>
  <c r="P31" i="6" s="1"/>
  <c r="P48" i="6" a="1"/>
  <c r="P48" i="6" s="1"/>
  <c r="P9" i="6" a="1"/>
  <c r="P9" i="6" s="1"/>
  <c r="P24" i="6" a="1"/>
  <c r="P24" i="6" s="1"/>
  <c r="P37" i="6" a="1"/>
  <c r="P37" i="6" s="1"/>
  <c r="P33" i="6" a="1"/>
  <c r="P33" i="6" s="1"/>
  <c r="P70" i="6" a="1"/>
  <c r="P70" i="6" s="1"/>
  <c r="P59" i="6" a="1"/>
  <c r="P59" i="6" s="1"/>
  <c r="DL146" i="2" s="1"/>
  <c r="P25" i="6" a="1"/>
  <c r="P25" i="6" s="1"/>
  <c r="DL2" i="2" s="1"/>
  <c r="P22" i="6" a="1"/>
  <c r="P22" i="6" s="1"/>
  <c r="P58" i="6" a="1"/>
  <c r="P58" i="6" s="1"/>
  <c r="P46" i="6" a="1"/>
  <c r="P46" i="6" s="1"/>
  <c r="P44" i="6" a="1"/>
  <c r="P44" i="6" s="1"/>
  <c r="P10" i="6" a="1"/>
  <c r="P10" i="6" s="1"/>
  <c r="P61" i="6" a="1"/>
  <c r="P61" i="6" s="1"/>
  <c r="P51" i="6" a="1"/>
  <c r="P51" i="6" s="1"/>
  <c r="P47" i="6" a="1"/>
  <c r="P47" i="6" s="1"/>
  <c r="P13" i="6" a="1"/>
  <c r="P13" i="6" s="1"/>
  <c r="P34" i="6" a="1"/>
  <c r="P34" i="6" s="1"/>
  <c r="P20" i="6" a="1"/>
  <c r="P20" i="6" s="1"/>
  <c r="P68" i="6" a="1"/>
  <c r="P68" i="6" s="1"/>
  <c r="P53" i="6" a="1"/>
  <c r="P53" i="6" s="1"/>
  <c r="P49" i="6" a="1"/>
  <c r="P49" i="6" s="1"/>
  <c r="P39" i="6" a="1"/>
  <c r="P39" i="6" s="1"/>
  <c r="P55" i="6" a="1"/>
  <c r="P55" i="6" s="1"/>
  <c r="P40" i="6" a="1"/>
  <c r="P40" i="6" s="1"/>
  <c r="DL31" i="2" s="1"/>
  <c r="P41" i="6" a="1"/>
  <c r="P41" i="6" s="1"/>
  <c r="P74" i="6" a="1"/>
  <c r="P74" i="6" s="1"/>
  <c r="P11" i="6" a="1"/>
  <c r="P11" i="6" s="1"/>
  <c r="P27" i="6" a="1"/>
  <c r="P27" i="6" s="1"/>
  <c r="P75" i="6" a="1"/>
  <c r="P75" i="6" s="1"/>
  <c r="P60" i="6" a="1"/>
  <c r="P60" i="6" s="1"/>
  <c r="P38" i="6" a="1"/>
  <c r="P38" i="6" s="1"/>
  <c r="P16" i="6" a="1"/>
  <c r="P16" i="6" s="1"/>
  <c r="P14" i="6" a="1"/>
  <c r="P14" i="6" s="1"/>
  <c r="P62" i="6" a="1"/>
  <c r="P62" i="6" s="1"/>
  <c r="P63" i="6" a="1"/>
  <c r="P63" i="6" s="1"/>
  <c r="P26" i="6" a="1"/>
  <c r="P26" i="6" s="1"/>
  <c r="P66" i="6" a="1"/>
  <c r="P66" i="6" s="1"/>
  <c r="P19" i="6" a="1"/>
  <c r="P19" i="6" s="1"/>
  <c r="P32" i="6" a="1"/>
  <c r="P32" i="6" s="1"/>
  <c r="DL11" i="2" s="1"/>
  <c r="P50" i="6" a="1"/>
  <c r="P50" i="6" s="1"/>
  <c r="P29" i="6" a="1"/>
  <c r="P29" i="6" s="1"/>
  <c r="DL200" i="2"/>
  <c r="DL201" i="2"/>
  <c r="DL202" i="2"/>
  <c r="DL203" i="2"/>
  <c r="DL230" i="2"/>
  <c r="DL231" i="2"/>
  <c r="DL232" i="2"/>
  <c r="DL147" i="2"/>
  <c r="DL148" i="2"/>
  <c r="DL149" i="2"/>
  <c r="DL151" i="2"/>
  <c r="DL144" i="2"/>
  <c r="DL145" i="2"/>
  <c r="DL19" i="2"/>
  <c r="DL20" i="2"/>
  <c r="DL21" i="2"/>
  <c r="DL22" i="2"/>
  <c r="DL23" i="2"/>
  <c r="DL24" i="2"/>
  <c r="DL25" i="2"/>
  <c r="DL211" i="2"/>
  <c r="DL212" i="2"/>
  <c r="DL213" i="2"/>
  <c r="DL210" i="2"/>
  <c r="DL51" i="2"/>
  <c r="DL52" i="2"/>
  <c r="DL53" i="2"/>
  <c r="DL54" i="2"/>
  <c r="DL42" i="2"/>
  <c r="DL43" i="2"/>
  <c r="DL44" i="2"/>
  <c r="DL50" i="2"/>
  <c r="DL45" i="2"/>
  <c r="DL46" i="2"/>
  <c r="DL47" i="2"/>
  <c r="DL48" i="2"/>
  <c r="DL49" i="2"/>
  <c r="DL254" i="2"/>
  <c r="DL255" i="2"/>
  <c r="DL256" i="2"/>
  <c r="DL12" i="2"/>
  <c r="DL13" i="2"/>
  <c r="DL14" i="2"/>
  <c r="DL158" i="2"/>
  <c r="DL159" i="2"/>
  <c r="DL272" i="2"/>
  <c r="DL214" i="2"/>
  <c r="DL215" i="2"/>
  <c r="DL216" i="2"/>
  <c r="DL217" i="2"/>
  <c r="DL218" i="2"/>
  <c r="DL219" i="2"/>
  <c r="DL220" i="2"/>
  <c r="DL221" i="2"/>
  <c r="DL222" i="2"/>
  <c r="DL223" i="2"/>
  <c r="DL195" i="2"/>
  <c r="DL26" i="2"/>
  <c r="DL56" i="2"/>
  <c r="DL7" i="2"/>
  <c r="DL189" i="2"/>
  <c r="DL15" i="2"/>
  <c r="DL41" i="2"/>
  <c r="DL5" i="2"/>
  <c r="DL8" i="2"/>
  <c r="DL55" i="2"/>
  <c r="DL257" i="2"/>
  <c r="DL16" i="2"/>
  <c r="DL303" i="2"/>
  <c r="DL233" i="2"/>
  <c r="DL33" i="2" l="1"/>
  <c r="DL32" i="2"/>
  <c r="DL150" i="2"/>
  <c r="DL76" i="2"/>
  <c r="DL77" i="2"/>
  <c r="DL262" i="2"/>
  <c r="DL263" i="2"/>
  <c r="DL264" i="2"/>
  <c r="DL265" i="2"/>
  <c r="DL78" i="2"/>
  <c r="DL79" i="2"/>
  <c r="DL298" i="2"/>
  <c r="DL299" i="2"/>
  <c r="DL300" i="2"/>
  <c r="DL301" i="2"/>
  <c r="DL302" i="2"/>
  <c r="DL27" i="2"/>
  <c r="DL28" i="2"/>
  <c r="DL29" i="2"/>
  <c r="DL30" i="2"/>
  <c r="DL313" i="2"/>
  <c r="DL314" i="2"/>
  <c r="DL252" i="2"/>
  <c r="DL253" i="2"/>
  <c r="DL243" i="2"/>
  <c r="DL244" i="2"/>
  <c r="DL245" i="2"/>
  <c r="DL246" i="2"/>
  <c r="DL247" i="2"/>
  <c r="DL248" i="2"/>
  <c r="DL249" i="2"/>
  <c r="DL234" i="2"/>
  <c r="DL250" i="2"/>
  <c r="DL235" i="2"/>
  <c r="DL251" i="2"/>
  <c r="DL242" i="2"/>
  <c r="DL236" i="2"/>
  <c r="DL237" i="2"/>
  <c r="DL238" i="2"/>
  <c r="DL239" i="2"/>
  <c r="DL240" i="2"/>
  <c r="DL241" i="2"/>
  <c r="DL307" i="2"/>
  <c r="DL306" i="2"/>
  <c r="DL292" i="2"/>
  <c r="DL293" i="2"/>
  <c r="DL294" i="2"/>
  <c r="DL295" i="2"/>
  <c r="DL296" i="2"/>
  <c r="DL297" i="2"/>
  <c r="DL311" i="2"/>
  <c r="DL312" i="2"/>
  <c r="DL275" i="2"/>
  <c r="DL276" i="2"/>
  <c r="DL277" i="2"/>
  <c r="DL278" i="2"/>
  <c r="DL279" i="2"/>
  <c r="DL280" i="2"/>
  <c r="DL281" i="2"/>
  <c r="DL282" i="2"/>
  <c r="DL274" i="2"/>
  <c r="DL283" i="2"/>
  <c r="DL273" i="2"/>
  <c r="DL67" i="2"/>
  <c r="DL68" i="2"/>
  <c r="DL69" i="2"/>
  <c r="DL70" i="2"/>
  <c r="DL71" i="2"/>
  <c r="DL72" i="2"/>
  <c r="DL73" i="2"/>
  <c r="DL74" i="2"/>
  <c r="DL66" i="2"/>
  <c r="DL75" i="2"/>
  <c r="DL259" i="2"/>
  <c r="DL260" i="2"/>
  <c r="DL261" i="2"/>
  <c r="DL258" i="2"/>
  <c r="DL183" i="2"/>
  <c r="DL184" i="2"/>
  <c r="DL185" i="2"/>
  <c r="DL186" i="2"/>
  <c r="DL187" i="2"/>
  <c r="DL35" i="2"/>
  <c r="DL36" i="2"/>
  <c r="DL34" i="2"/>
  <c r="DL99" i="2"/>
  <c r="DL115" i="2"/>
  <c r="DL131" i="2"/>
  <c r="DL100" i="2"/>
  <c r="DL116" i="2"/>
  <c r="DL132" i="2"/>
  <c r="DL114" i="2"/>
  <c r="DL101" i="2"/>
  <c r="DL117" i="2"/>
  <c r="DL133" i="2"/>
  <c r="DL130" i="2"/>
  <c r="DL86" i="2"/>
  <c r="DL102" i="2"/>
  <c r="DL118" i="2"/>
  <c r="DL134" i="2"/>
  <c r="DL87" i="2"/>
  <c r="DL103" i="2"/>
  <c r="DL119" i="2"/>
  <c r="DL135" i="2"/>
  <c r="DL88" i="2"/>
  <c r="DL104" i="2"/>
  <c r="DL120" i="2"/>
  <c r="DL136" i="2"/>
  <c r="DL89" i="2"/>
  <c r="DL105" i="2"/>
  <c r="DL121" i="2"/>
  <c r="DL137" i="2"/>
  <c r="DL90" i="2"/>
  <c r="DL106" i="2"/>
  <c r="DL122" i="2"/>
  <c r="DL138" i="2"/>
  <c r="DL91" i="2"/>
  <c r="DL107" i="2"/>
  <c r="DL123" i="2"/>
  <c r="DL139" i="2"/>
  <c r="DL92" i="2"/>
  <c r="DL108" i="2"/>
  <c r="DL124" i="2"/>
  <c r="DL140" i="2"/>
  <c r="DL93" i="2"/>
  <c r="DL109" i="2"/>
  <c r="DL125" i="2"/>
  <c r="DL141" i="2"/>
  <c r="DL98" i="2"/>
  <c r="DL94" i="2"/>
  <c r="DL110" i="2"/>
  <c r="DL126" i="2"/>
  <c r="DL142" i="2"/>
  <c r="DL95" i="2"/>
  <c r="DL111" i="2"/>
  <c r="DL127" i="2"/>
  <c r="DL143" i="2"/>
  <c r="DL96" i="2"/>
  <c r="DL112" i="2"/>
  <c r="DL128" i="2"/>
  <c r="DL97" i="2"/>
  <c r="DL113" i="2"/>
  <c r="DL129" i="2"/>
  <c r="DL163" i="2"/>
  <c r="DL179" i="2"/>
  <c r="DL164" i="2"/>
  <c r="DL180" i="2"/>
  <c r="DL165" i="2"/>
  <c r="DL181" i="2"/>
  <c r="DL166" i="2"/>
  <c r="DL182" i="2"/>
  <c r="DL178" i="2"/>
  <c r="DL167" i="2"/>
  <c r="DL168" i="2"/>
  <c r="DL169" i="2"/>
  <c r="DL170" i="2"/>
  <c r="DL171" i="2"/>
  <c r="DL172" i="2"/>
  <c r="DL173" i="2"/>
  <c r="DL174" i="2"/>
  <c r="DL175" i="2"/>
  <c r="DL162" i="2"/>
  <c r="DL160" i="2"/>
  <c r="DL176" i="2"/>
  <c r="DL161" i="2"/>
  <c r="DL177" i="2"/>
  <c r="DL83" i="2"/>
  <c r="DL84" i="2"/>
  <c r="DL85" i="2"/>
  <c r="DL82" i="2"/>
  <c r="DL37" i="2"/>
  <c r="DL38" i="2"/>
  <c r="DL39" i="2"/>
  <c r="DL40" i="2"/>
  <c r="DL80" i="2"/>
  <c r="DL81" i="2"/>
  <c r="DL204" i="2"/>
  <c r="DL205" i="2"/>
  <c r="DL206" i="2"/>
  <c r="DL207" i="2"/>
  <c r="DL266" i="2"/>
  <c r="DL267" i="2"/>
  <c r="DL268" i="2"/>
  <c r="DL269" i="2"/>
  <c r="DL270" i="2"/>
  <c r="DL271" i="2"/>
  <c r="DL208" i="2"/>
  <c r="DL209" i="2"/>
  <c r="DL57" i="2"/>
  <c r="DL58" i="2"/>
  <c r="DL59" i="2"/>
  <c r="DL60" i="2"/>
  <c r="DL61" i="2"/>
  <c r="DL62" i="2"/>
  <c r="DL63" i="2"/>
  <c r="DL9" i="2"/>
  <c r="DL10" i="2"/>
  <c r="DL228" i="2"/>
  <c r="DL229" i="2"/>
  <c r="DL3" i="2"/>
  <c r="DL4" i="2"/>
  <c r="DL308" i="2"/>
  <c r="DL309" i="2"/>
  <c r="DL310" i="2"/>
  <c r="DL304" i="2"/>
  <c r="DL305" i="2"/>
  <c r="DL64" i="2"/>
  <c r="DL65" i="2"/>
  <c r="DL227" i="2"/>
  <c r="DL226" i="2"/>
  <c r="DL224" i="2"/>
  <c r="DL225" i="2"/>
  <c r="DL194" i="2"/>
  <c r="DL190" i="2"/>
  <c r="DL191" i="2"/>
  <c r="DL192" i="2"/>
  <c r="DL193" i="2"/>
  <c r="DL284" i="2"/>
  <c r="DL285" i="2"/>
  <c r="DL286" i="2"/>
  <c r="DL291" i="2"/>
  <c r="DL290" i="2"/>
  <c r="DL287" i="2"/>
  <c r="DL289" i="2"/>
  <c r="DL288" i="2"/>
  <c r="DL18" i="2"/>
  <c r="DL17" i="2"/>
  <c r="DL152" i="2"/>
  <c r="DL153" i="2"/>
  <c r="DL154" i="2"/>
  <c r="DL155" i="2"/>
  <c r="DL156" i="2"/>
  <c r="DL157" i="2"/>
  <c r="DL196" i="2"/>
  <c r="DL197" i="2"/>
  <c r="DL198" i="2"/>
  <c r="DL199" i="2"/>
  <c r="P2" i="6"/>
  <c r="P3" i="6"/>
  <c r="P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<sst xmlns="http://schemas.openxmlformats.org/spreadsheetml/2006/main" count="10290" uniqueCount="829">
  <si>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</si>
  <si>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</si>
  <si>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</si>
  <si>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</si>
  <si>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</si>
  <si>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</si>
  <si>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</si>
  <si>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</si>
  <si>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</si>
  <si>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</si>
  <si>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</si>
  <si>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</si>
  <si>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</si>
  <si>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</si>
  <si>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</si>
  <si>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</si>
  <si>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</si>
  <si>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</si>
  <si>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</si>
  <si>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</si>
  <si>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</si>
  <si>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</si>
  <si>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</si>
  <si>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</si>
  <si>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</si>
  <si>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</si>
  <si>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</si>
  <si>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</si>
  <si>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</si>
  <si>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</si>
  <si>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</si>
  <si>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</si>
  <si>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</si>
  <si>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</si>
  <si>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</si>
  <si>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</si>
  <si>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</si>
  <si>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</si>
  <si>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</si>
  <si>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</si>
  <si>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</si>
  <si>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</si>
  <si>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</si>
  <si>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</si>
  <si>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</si>
  <si>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</si>
  <si>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</si>
  <si>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</si>
  <si>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</si>
  <si>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</si>
  <si>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</si>
  <si>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</si>
  <si>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</si>
  <si>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</si>
  <si>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</si>
  <si>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</si>
  <si>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</si>
  <si>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</si>
  <si>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</si>
  <si>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</si>
  <si>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</si>
  <si>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</si>
  <si>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</si>
  <si>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</si>
  <si>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</si>
  <si>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</si>
  <si>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</si>
  <si>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</si>
  <si>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</si>
  <si>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</si>
  <si>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</si>
  <si>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</si>
  <si>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</si>
  <si>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</si>
  <si>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</si>
  <si>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</si>
  <si>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</si>
  <si>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</si>
  <si>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</si>
  <si>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</si>
  <si>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</si>
  <si>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</si>
  <si>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</si>
  <si>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</si>
  <si>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</si>
  <si>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</si>
  <si>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</si>
  <si>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</si>
  <si>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</si>
  <si>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</si>
  <si>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</si>
  <si>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</si>
  <si>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</si>
  <si>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</si>
  <si>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</si>
  <si>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</si>
  <si>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</si>
  <si>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</si>
  <si>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</si>
  <si>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</si>
  <si>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</si>
  <si>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</si>
  <si>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</si>
  <si>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</si>
  <si>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</si>
  <si>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</si>
  <si>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</si>
  <si>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</si>
  <si>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</si>
  <si>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</si>
  <si>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</si>
  <si>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</si>
  <si>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</si>
  <si>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</si>
  <si>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</si>
  <si>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</si>
  <si>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</si>
  <si>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</si>
  <si>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</si>
  <si>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</si>
  <si>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</si>
  <si>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</si>
  <si>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</si>
  <si>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</si>
  <si>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</si>
  <si>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</si>
  <si>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</si>
  <si>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</si>
  <si>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</si>
  <si>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</si>
  <si>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</si>
  <si>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</si>
  <si>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</si>
  <si>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</si>
  <si>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</si>
  <si>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</si>
  <si>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</si>
  <si>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</si>
  <si>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</si>
  <si>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</si>
  <si>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</si>
  <si>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</si>
  <si>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</si>
  <si>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</si>
  <si>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</si>
  <si>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</si>
  <si>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</si>
  <si>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</si>
  <si>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</si>
  <si>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</si>
  <si>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</si>
  <si>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</si>
  <si>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</si>
  <si>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</si>
  <si>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</si>
  <si>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</si>
  <si>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</si>
  <si>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</si>
  <si>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</si>
  <si>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</si>
  <si>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</si>
  <si>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</si>
  <si>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</si>
  <si>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</si>
  <si>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</si>
  <si>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</si>
  <si>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</si>
  <si>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</si>
  <si>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</si>
  <si>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</si>
  <si>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</si>
  <si>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</si>
  <si>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</si>
  <si>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</si>
  <si>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</si>
  <si>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</si>
  <si>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</si>
  <si>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</si>
  <si>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</si>
  <si>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</si>
  <si>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</si>
  <si>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</si>
  <si>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</si>
  <si>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</si>
  <si>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</si>
  <si>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</si>
  <si>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</si>
  <si>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</si>
  <si>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</si>
  <si>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</si>
  <si>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</si>
  <si>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</si>
  <si>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</si>
  <si>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</si>
  <si>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</si>
  <si>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</si>
  <si>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</si>
  <si>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</si>
  <si>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</si>
  <si>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</si>
  <si>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</si>
  <si>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</si>
  <si>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</si>
  <si>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</si>
  <si>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</si>
  <si>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</si>
  <si>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</si>
  <si>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</si>
  <si>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</si>
  <si>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</si>
  <si>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</si>
  <si>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</si>
  <si>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</si>
  <si>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</si>
  <si>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</si>
  <si>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</si>
  <si>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</si>
  <si>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</si>
  <si>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</si>
  <si>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</si>
  <si>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</si>
  <si>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</si>
  <si>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</si>
  <si>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</si>
  <si>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</si>
  <si>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</si>
  <si>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</si>
  <si>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</si>
  <si>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</si>
  <si>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</si>
  <si>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</si>
  <si>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</si>
  <si>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</si>
  <si>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</si>
  <si>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</si>
  <si>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</si>
  <si>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</si>
  <si>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</si>
  <si>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</si>
  <si>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</si>
  <si>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</si>
  <si>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</si>
  <si>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</si>
  <si>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</si>
  <si>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</si>
  <si>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</si>
  <si>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</si>
  <si>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</si>
  <si>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</si>
  <si>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</si>
  <si>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</si>
  <si>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</si>
  <si>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</si>
  <si>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</si>
  <si>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</si>
  <si>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</si>
  <si>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</si>
  <si>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</si>
  <si>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</si>
  <si>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</si>
  <si>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</si>
  <si>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</si>
  <si>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</si>
  <si>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</si>
  <si>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</si>
  <si>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</si>
  <si>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</si>
  <si>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</si>
  <si>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</si>
  <si>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</si>
  <si>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</si>
  <si>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</si>
  <si>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</si>
  <si>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</si>
  <si>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</si>
  <si>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</si>
  <si>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</si>
  <si>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</si>
  <si>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</si>
  <si>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</si>
  <si>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</si>
  <si>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</si>
  <si>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</si>
  <si>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</si>
  <si>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</si>
  <si>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</si>
  <si>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</si>
  <si>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</si>
  <si>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</si>
  <si>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</si>
  <si>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</si>
  <si>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</si>
  <si>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</si>
  <si>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</si>
  <si>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</si>
  <si>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</si>
  <si>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</si>
  <si>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</si>
  <si>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</si>
  <si>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</si>
  <si>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</si>
  <si>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</si>
  <si>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</si>
  <si>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</si>
  <si>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</si>
  <si>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</si>
  <si>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</si>
  <si>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</si>
  <si>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</si>
  <si>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</si>
  <si>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</si>
  <si>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</si>
  <si>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</si>
  <si>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</si>
  <si>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</si>
  <si>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</si>
  <si>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</si>
  <si>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</si>
  <si>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</si>
  <si>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</si>
  <si>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</si>
  <si>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</si>
  <si>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</si>
  <si>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</si>
  <si>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</si>
  <si>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</si>
  <si>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</si>
  <si>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</si>
  <si>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</si>
  <si>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</si>
  <si>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</si>
  <si>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</si>
  <si>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</si>
  <si>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</si>
  <si>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</si>
  <si>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</si>
  <si>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</si>
  <si>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</si>
  <si>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</si>
  <si>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</si>
  <si>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</si>
  <si>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</si>
  <si>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</si>
  <si>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</si>
  <si>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</si>
  <si>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</si>
  <si>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</si>
  <si>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</si>
  <si>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</si>
  <si>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</si>
  <si>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</si>
  <si>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</si>
  <si>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</si>
  <si>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</si>
  <si>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</si>
  <si>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</si>
  <si>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</si>
  <si>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</si>
  <si>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</si>
  <si>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</si>
  <si>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</si>
  <si>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</si>
  <si>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</si>
  <si>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</si>
  <si>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</si>
  <si>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</si>
  <si>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</si>
  <si>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</si>
  <si>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</si>
  <si>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</si>
  <si>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</si>
  <si>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</si>
  <si>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</si>
  <si>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</si>
  <si>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</si>
  <si>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</si>
  <si>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</si>
  <si>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</si>
  <si>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</si>
  <si>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</si>
  <si>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</si>
  <si>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</si>
  <si>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</si>
  <si>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</si>
  <si>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</si>
  <si>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</si>
  <si>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</si>
  <si>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</si>
  <si>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</si>
  <si>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</si>
  <si>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</si>
  <si>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</si>
  <si>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</si>
  <si>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</si>
  <si>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</si>
  <si>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</si>
  <si>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</si>
  <si>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</si>
  <si>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</si>
  <si>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</si>
  <si>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</si>
  <si>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</si>
  <si>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</si>
  <si>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</si>
  <si>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</si>
  <si>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</si>
  <si>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</si>
  <si>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</si>
  <si>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</si>
  <si>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</si>
  <si>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</si>
  <si>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</si>
  <si>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</si>
  <si>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</si>
  <si>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</si>
  <si>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</si>
  <si>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</si>
  <si>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</si>
  <si>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</si>
  <si>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</si>
  <si>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</si>
  <si>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</si>
  <si>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</si>
  <si>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</si>
  <si>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</si>
  <si>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</si>
  <si>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</si>
  <si>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</si>
  <si>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</si>
  <si>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</si>
  <si>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</si>
  <si>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</si>
  <si>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</si>
  <si>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</si>
  <si>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</si>
  <si>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</si>
  <si>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</si>
  <si>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</si>
  <si>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</si>
  <si>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</si>
  <si>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</si>
  <si>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</si>
  <si>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</si>
  <si>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</si>
  <si>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</si>
  <si>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</si>
  <si>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</si>
  <si>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</si>
  <si>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</si>
  <si>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</si>
  <si>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</si>
  <si>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</si>
  <si>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</si>
  <si>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</si>
  <si>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</si>
  <si>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</si>
  <si>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</si>
  <si>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</si>
  <si>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</si>
  <si>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</si>
  <si>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</si>
  <si>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</si>
  <si>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</si>
  <si>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</si>
  <si>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</si>
  <si>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</si>
  <si>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</si>
  <si>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</si>
  <si>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</si>
  <si>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</si>
  <si>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</si>
  <si>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</si>
  <si>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</si>
  <si>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</si>
  <si>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</si>
  <si>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</si>
  <si>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</si>
  <si>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</si>
  <si>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</si>
  <si>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</si>
  <si>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</si>
  <si>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</si>
  <si>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</si>
  <si>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</si>
  <si>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</si>
  <si>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</si>
  <si>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</si>
  <si>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</si>
  <si>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</si>
  <si>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</si>
  <si>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</si>
  <si>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</si>
  <si>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</si>
  <si>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</si>
  <si>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</si>
  <si>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</si>
  <si>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</si>
  <si>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</si>
  <si>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</si>
  <si>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</si>
  <si>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</si>
  <si>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</si>
  <si>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</si>
  <si>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</si>
  <si>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</si>
  <si>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</si>
  <si>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</si>
  <si>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</si>
  <si>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</si>
  <si>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</si>
  <si>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</si>
  <si>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</si>
  <si>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</si>
  <si>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</si>
  <si>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</si>
  <si>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</si>
  <si>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</si>
  <si>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</si>
  <si>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</si>
  <si>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</si>
  <si>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</si>
  <si>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</si>
  <si>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</si>
  <si>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</si>
  <si>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</si>
  <si>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</si>
  <si>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</si>
  <si>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</si>
  <si>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</si>
  <si>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</si>
  <si>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</si>
  <si>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</si>
  <si>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</si>
  <si>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</si>
  <si>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</si>
  <si>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</si>
  <si>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</si>
  <si>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</si>
  <si>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</si>
  <si>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</si>
  <si>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</si>
  <si>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</si>
  <si>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</si>
  <si>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</si>
  <si>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</si>
  <si>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</si>
  <si>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</si>
  <si>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</si>
  <si>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</si>
  <si>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</si>
  <si>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</si>
  <si>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</si>
  <si>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</si>
  <si>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</si>
  <si>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</si>
  <si>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</si>
  <si>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</si>
  <si>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</si>
  <si>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</si>
  <si>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</si>
  <si>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</si>
  <si>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</si>
  <si>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</si>
  <si>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</si>
  <si>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</si>
  <si>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</si>
  <si>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</si>
  <si>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</si>
  <si>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</si>
  <si>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</si>
  <si>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</si>
  <si>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</si>
  <si>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</si>
  <si>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</si>
  <si>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</si>
  <si>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</si>
  <si>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</si>
  <si>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</si>
  <si>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</si>
  <si>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</si>
  <si>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</si>
  <si>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</si>
  <si>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</si>
  <si>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</si>
  <si>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</si>
  <si>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</si>
  <si>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</si>
  <si>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</si>
  <si>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</si>
  <si>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</si>
  <si>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</si>
  <si>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</si>
  <si>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</si>
  <si>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</si>
  <si>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</si>
  <si>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</si>
  <si>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</si>
  <si>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</si>
  <si>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</si>
  <si>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</si>
  <si>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</si>
  <si>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</si>
  <si>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</si>
  <si>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</si>
  <si>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</si>
  <si>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</si>
  <si>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</si>
  <si>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</si>
  <si>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</si>
  <si>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</si>
  <si>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</si>
  <si>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</si>
  <si>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</si>
  <si>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</si>
  <si>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</si>
  <si>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</si>
  <si>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</si>
  <si>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</si>
  <si>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</si>
  <si>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</si>
  <si>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</si>
  <si>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</si>
  <si>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</si>
  <si>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</si>
  <si>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</si>
  <si>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</si>
  <si>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</si>
  <si>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</si>
  <si>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</si>
  <si>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</si>
  <si>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</si>
  <si>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</si>
  <si>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</si>
  <si>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</si>
  <si>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</si>
  <si>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</si>
  <si>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</si>
  <si>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</si>
  <si>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</si>
  <si>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</si>
  <si>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</si>
  <si>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</si>
  <si>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</si>
  <si>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</si>
  <si>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</si>
  <si>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</si>
  <si>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</si>
  <si>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</si>
  <si>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</si>
  <si>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</si>
  <si>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</si>
  <si>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</si>
  <si>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</si>
  <si>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</si>
  <si>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</si>
  <si>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</si>
  <si>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</si>
  <si>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</si>
  <si>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</si>
  <si>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</si>
  <si>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</si>
  <si>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</si>
  <si>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</si>
  <si>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</si>
  <si>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</si>
  <si>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</si>
  <si>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</si>
  <si>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</si>
  <si>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</si>
  <si>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</si>
  <si>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</si>
  <si>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</si>
  <si>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</si>
  <si>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</si>
  <si>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</si>
  <si>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</si>
  <si>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</si>
  <si>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</si>
  <si>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</si>
  <si>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</si>
  <si>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</si>
  <si>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</si>
  <si>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</si>
  <si>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</si>
  <si>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</si>
  <si>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</si>
  <si>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</si>
  <si>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</si>
  <si>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</si>
  <si>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</si>
  <si>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</si>
  <si>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</si>
  <si>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</si>
  <si>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</si>
  <si>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</si>
  <si>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</si>
  <si>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</si>
  <si>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</si>
  <si>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</si>
  <si>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</si>
  <si>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</si>
  <si>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</si>
  <si>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</si>
  <si>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</si>
  <si>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</si>
  <si>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</si>
  <si>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</si>
  <si>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</si>
  <si>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</si>
  <si>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</si>
  <si>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</si>
  <si>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</si>
  <si>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</si>
  <si>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</si>
  <si>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</si>
  <si>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</si>
  <si>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</si>
  <si>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</si>
  <si>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</si>
  <si>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</si>
  <si>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</si>
  <si>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</si>
  <si>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</si>
  <si>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</si>
  <si>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</si>
  <si>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</si>
  <si>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</si>
  <si>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</si>
  <si>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</si>
  <si>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</si>
  <si>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Relationship to HFST</t>
  </si>
  <si>
    <t xml:space="preserve">If before treatment </t>
  </si>
  <si>
    <t>if after treatment</t>
  </si>
  <si>
    <t>Single Vehicle</t>
  </si>
  <si>
    <t>Average AADT After</t>
  </si>
  <si>
    <t>Average AADT Before</t>
  </si>
  <si>
    <t>Increase in AADT</t>
  </si>
  <si>
    <t>Per_increase</t>
  </si>
  <si>
    <t>Average AADT</t>
  </si>
  <si>
    <t>Total CMF</t>
  </si>
  <si>
    <t>Curve Crashes</t>
  </si>
  <si>
    <t>Wet Road Crashes</t>
  </si>
  <si>
    <t>Yes</t>
  </si>
  <si>
    <t>(Multiple Items)</t>
  </si>
  <si>
    <t>CMF</t>
  </si>
  <si>
    <t>Count of Collision_</t>
  </si>
  <si>
    <t>Column Labels</t>
  </si>
  <si>
    <t>Row Labels</t>
  </si>
  <si>
    <t>after treatment</t>
  </si>
  <si>
    <t>before treatment</t>
  </si>
  <si>
    <t>unknown</t>
  </si>
  <si>
    <t>Grand Total</t>
  </si>
  <si>
    <t>Frequency After</t>
  </si>
  <si>
    <t>Frequency Before</t>
  </si>
  <si>
    <t>Max of DIVIDED</t>
  </si>
  <si>
    <t>Max of c_devangle</t>
  </si>
  <si>
    <t>Max of c_length</t>
  </si>
  <si>
    <t>Max of Average AADT After</t>
  </si>
  <si>
    <t>Max of Average AADT Before</t>
  </si>
  <si>
    <t>Max of p_bbi_95th</t>
  </si>
  <si>
    <t>Max of p_sped_dif</t>
  </si>
  <si>
    <t>log(devangle)</t>
  </si>
  <si>
    <t>log(BBI)</t>
  </si>
  <si>
    <t>log(AADT After)</t>
  </si>
  <si>
    <t>log(AADT Before)</t>
  </si>
  <si>
    <t>Total Crashes</t>
  </si>
  <si>
    <t>Label</t>
  </si>
  <si>
    <t>Estimate</t>
  </si>
  <si>
    <t>Divided by num of years</t>
  </si>
  <si>
    <t>P value</t>
  </si>
  <si>
    <t>(Intercept)</t>
  </si>
  <si>
    <t>&lt; 2e-16 ***</t>
  </si>
  <si>
    <t>divided</t>
  </si>
  <si>
    <t>1.32e-08 ***</t>
  </si>
  <si>
    <t>3.95e-08 ***</t>
  </si>
  <si>
    <t>2.59e-06 ***</t>
  </si>
  <si>
    <t>log(deflection_angle)</t>
  </si>
  <si>
    <t>2.67e-11 ***</t>
  </si>
  <si>
    <t>0.000409 ***</t>
  </si>
  <si>
    <t>8.02e-05 ***</t>
  </si>
  <si>
    <t>length</t>
  </si>
  <si>
    <t>1.18e-10 ***</t>
  </si>
  <si>
    <t>0.0198 *</t>
  </si>
  <si>
    <t>3.33e-05 ***</t>
  </si>
  <si>
    <t>log(AADT)</t>
  </si>
  <si>
    <t>Dispersion</t>
  </si>
  <si>
    <t>5.22e-07 ***</t>
  </si>
  <si>
    <t>4.94e-14 ***</t>
  </si>
  <si>
    <t>Years</t>
  </si>
  <si>
    <t>Speed Diff</t>
  </si>
  <si>
    <t>1.43e-05 ***</t>
  </si>
  <si>
    <t>0.000286 ***</t>
  </si>
  <si>
    <t>r^2</t>
  </si>
  <si>
    <t>Total Crashes EB CMF</t>
  </si>
  <si>
    <t>Variance of Expected crashes after</t>
  </si>
  <si>
    <t>(Y)(B)(1-w)</t>
  </si>
  <si>
    <t>Frequency After (A)</t>
  </si>
  <si>
    <t>Frequency Before (x)</t>
  </si>
  <si>
    <t>SPF Frequency After</t>
  </si>
  <si>
    <t>SPF Frequency Before (P)</t>
  </si>
  <si>
    <t>Weight of SPF (w)</t>
  </si>
  <si>
    <t>Expected crashes before (m)</t>
  </si>
  <si>
    <t>Comparison ratio (B = SPF After/P)</t>
  </si>
  <si>
    <t>Expected crashes after (Y = m*B)</t>
  </si>
  <si>
    <t>Single Vehicle EB CMF</t>
  </si>
  <si>
    <t>Curve Crashes EB CMF</t>
  </si>
  <si>
    <t>Wet Road Crashes EB CMF</t>
  </si>
  <si>
    <t>AADT Distribution</t>
  </si>
  <si>
    <t>Crash Frequency Distribution</t>
  </si>
  <si>
    <t>Min</t>
  </si>
  <si>
    <t>1st Quartile</t>
  </si>
  <si>
    <t>Median</t>
  </si>
  <si>
    <t>3rd Quartile</t>
  </si>
  <si>
    <t>Max</t>
  </si>
  <si>
    <t>Max of Average AADT</t>
  </si>
  <si>
    <t>AADT Rating</t>
  </si>
  <si>
    <t>Crash Frequency Rating</t>
  </si>
  <si>
    <t>Low AADT</t>
  </si>
  <si>
    <t>Medium AADT</t>
  </si>
  <si>
    <t>High AADT</t>
  </si>
  <si>
    <t>Crash #</t>
  </si>
  <si>
    <t>Low Crash Frequency</t>
  </si>
  <si>
    <t>High Crash Frequency</t>
  </si>
  <si>
    <t>Medium Crash Frequency</t>
  </si>
  <si>
    <t>ln(SPF Frequency After)</t>
  </si>
  <si>
    <t>ln(SPF Frequency Before)</t>
  </si>
  <si>
    <t>If summed</t>
  </si>
  <si>
    <t>If summed instead</t>
  </si>
  <si>
    <t>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</si>
</sst>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
    <numFmt numFmtId="166" formatCode="0.000"/>
  </numFmts>
  <fonts count="6" x14ac:knownFonts="1">
    <font>
      <sz val="11"/>
      <color theme="1"/>
      <name val="Calibri"/>
      <family val="2"/>
      <scheme val="minor"/>
    </font>
    <font>
      <sz val="11"/>
      <color rgb="FF3F3F76"/>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rgb="FFFF00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Alignment="0" applyProtection="0"/>
    <xf numFmtId="0" fontId="3" fillId="0" borderId="2" applyNumberFormat="0" applyFill="0" applyAlignment="0" applyProtection="0"/>
    <xf numFmtId="0" fontId="2" fillId="3" borderId="0" applyNumberFormat="0" applyBorder="0" applyAlignment="0" applyProtection="0"/>
  </cellStyleXfs>
  <cellXfs count="20">
    <xf numFmtId="0" fontId="0" fillId="0" borderId="0" xfId="0"/>
    <xf numFmtId="0" fontId="1" fillId="2" borderId="1" xfId="1"/>
    <xf numFmtId="22" fontId="0" fillId="0" borderId="0" xfId="0" applyNumberFormat="1"/>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2" fontId="0" fillId="0" borderId="0" xfId="0" applyNumberFormat="1"/>
    <xf numFmtId="2" fontId="3" fillId="0" borderId="2" xfId="2" applyNumberFormat="1"/>
    <xf numFmtId="164" fontId="5" fillId="0" borderId="0" xfId="0" applyNumberFormat="1" applyFont="1"/>
    <xf numFmtId="2" fontId="4" fillId="3" borderId="0" xfId="3" applyNumberFormat="1" applyFont="1"/>
    <xf numFmtId="165" fontId="0" fillId="4" borderId="0" xfId="0" applyNumberFormat="1" applyFill="1"/>
    <xf numFmtId="0" fontId="3" fillId="0" borderId="2" xfId="2"/>
    <xf numFmtId="165" fontId="3" fillId="0" borderId="2" xfId="2" applyNumberFormat="1"/>
    <xf numFmtId="166" fontId="3" fillId="0" borderId="2" xfId="2" applyNumberFormat="1"/>
    <xf numFmtId="0" fontId="0" fillId="0" borderId="0" xfId="0" applyNumberFormat="1"/>
    <xf numFmtId="0" fontId="0" fillId="0" borderId="3" xfId="0" applyBorder="1"/>
    <xf numFmtId="0" fontId="3" fillId="0" borderId="2" xfId="2" applyAlignment="1">
      <alignment horizontal="center"/>
    </xf>
    <xf numFmtId="0" fontId="0" fillId="0" borderId="3" xfId="0" applyBorder="1" applyAlignment="1">
      <alignment horizontal="center"/>
    </xf>
  </cellXfs>
  <cellStyles count="4">
    <cellStyle name="20% - Accent1" xfId="3" builtinId="30"/>
    <cellStyle name="Heading 1" xfId="2" builtinId="16"/>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742.837521180554" createdVersion="7" refreshedVersion="8" minRefreshableVersion="3" recordCount="313" xr:uid="{7E35579C-6A56-4A74-8200-FA7121AC1F1F}">
  <cacheSource type="worksheet">
    <worksheetSource ref="A1:EM314" sheet="Formatting Data"/>
  </cacheSource>
  <cacheFields count="143">
    <cacheField name="FID" numFmtId="0">
      <sharedItems containsSemiMixedTypes="0" containsString="0" containsNumber="1" containsInteger="1" minValue="1" maxValue="313"/>
    </cacheField>
    <cacheField name="Collision_" numFmtId="0">
      <sharedItems containsSemiMixedTypes="0" containsString="0" containsNumber="1" containsInteger="1" minValue="4322955" maxValue="7900861"/>
    </cacheField>
    <cacheField name="Agency_Nam" numFmtId="0">
      <sharedItems/>
    </cacheField>
    <cacheField name="Date_and_T" numFmtId="0">
      <sharedItems containsSemiMixedTypes="0" containsString="0" containsNumber="1" minValue="41285.652777777781" maxValue="44189.823611111111"/>
    </cacheField>
    <cacheField name="Year" numFmtId="0">
      <sharedItems containsSemiMixedTypes="0" containsString="0" containsNumber="1" containsInteger="1" minValue="2013" maxValue="2020"/>
    </cacheField>
    <cacheField name="Relationship to HFST" numFmtId="0">
      <sharedItems count="3">
        <s v="before treatment"/>
        <s v="after treatment"/>
        <s v="unknown"/>
      </sharedItems>
    </cacheField>
    <cacheField name="If before treatment " numFmtId="0">
      <sharedItems containsSemiMixedTypes="0" containsString="0" containsNumber="1" containsInteger="1" minValue="0" maxValue="1"/>
    </cacheField>
    <cacheField name="if after treatment" numFmtId="0">
      <sharedItems containsSemiMixedTypes="0" containsString="0" containsNumber="1" containsInteger="1" minValue="0" maxValue="1"/>
    </cacheField>
    <cacheField name="Area__Coun" numFmtId="0">
      <sharedItems/>
    </cacheField>
    <cacheField name="Road_Name" numFmtId="0">
      <sharedItems/>
    </cacheField>
    <cacheField name="Intersecti" numFmtId="0">
      <sharedItems containsMixedTypes="1" containsNumber="1" containsInteger="1" minValue="76" maxValue="197"/>
    </cacheField>
    <cacheField name="KABCO_Seve" numFmtId="0">
      <sharedItems/>
    </cacheField>
    <cacheField name="X__of_Fata" numFmtId="0">
      <sharedItems containsSemiMixedTypes="0" containsString="0" containsNumber="1" containsInteger="1" minValue="0" maxValue="2"/>
    </cacheField>
    <cacheField name="X__Serious" numFmtId="0">
      <sharedItems containsSemiMixedTypes="0" containsString="0" containsNumber="1" containsInteger="1" minValue="0" maxValue="3"/>
    </cacheField>
    <cacheField name="X__Visible" numFmtId="0">
      <sharedItems containsSemiMixedTypes="0" containsString="0" containsNumber="1" containsInteger="1" minValue="0" maxValue="3"/>
    </cacheField>
    <cacheField name="Manner_of_" numFmtId="0">
      <sharedItems/>
    </cacheField>
    <cacheField name="Location_a" numFmtId="0">
      <sharedItems/>
    </cacheField>
    <cacheField name="First_Harm" numFmtId="0">
      <sharedItems/>
    </cacheField>
    <cacheField name="Most_Harmf" numFmtId="0">
      <sharedItems/>
    </cacheField>
    <cacheField name="Operator__" numFmtId="0">
      <sharedItems/>
    </cacheField>
    <cacheField name="X__of_Vehi" numFmtId="0">
      <sharedItems containsSemiMixedTypes="0" containsString="0" containsNumber="1" containsInteger="1" minValue="1" maxValue="3"/>
    </cacheField>
    <cacheField name="Single Vehicle" numFmtId="0">
      <sharedItems count="2">
        <s v="Yes"/>
        <s v="No"/>
      </sharedItems>
    </cacheField>
    <cacheField name="Vehicle_Ma" numFmtId="0">
      <sharedItems count="30">
        <s v="Negotiating a Curve"/>
        <s v="[&quot;Negotiating a Curve&quot;,&quot;Negotiating a Curve&quot;]"/>
        <s v="Straight"/>
        <s v="[&quot;Straight&quot;,&quot;Straight&quot;]"/>
        <s v="Stopped"/>
        <s v="[&quot;Negotiating a Curve&quot;,&quot;Negotiating a Curve&quot;,&quot;Negotiating a Curve&quot;]"/>
        <s v=" "/>
        <s v="[&quot;Straight&quot;,&quot;Turning Left&quot;]"/>
        <s v="[&quot;Turning Right&quot;,&quot;Turning Right&quot;]"/>
        <s v="[&quot;Stopped&quot;,&quot;Turning Left&quot;]"/>
        <s v="[&quot;Stopped&quot;,&quot;Straight&quot;]"/>
        <s v="[&quot;Negotiating a Curve&quot;,&quot;Negotiating a Curve&quot;,&quot;Turning Left&quot;]"/>
        <s v="[&quot;Stopped&quot;,&quot;Stopped&quot;,&quot;Straight&quot;]"/>
        <s v="[&quot;Negotiating a Curve&quot;,&quot;Turning Left&quot;]"/>
        <s v="Passing"/>
        <s v="[&quot;Passing&quot;,&quot;Straight&quot;]"/>
        <s v="Turning Right"/>
        <s v="[&quot;Negotiating a Curve&quot;,&quot;Stopped&quot;]"/>
        <s v="[&quot;Stopped&quot;,&quot;Turning Right&quot;]"/>
        <s v="[&quot;Straight&quot;,&quot;Turning Right&quot;]"/>
        <s v="Turning Left"/>
        <s v="[&quot;Stopped&quot;,&quot;Stopped&quot;]"/>
        <s v="[&quot;Turning Left&quot;,&quot;Turning Left&quot;]"/>
        <s v="[&quot;Passing&quot;,&quot;Stopped&quot;]"/>
        <s v="[&quot;Changing Lanes&quot;,&quot;Turning Right&quot;]"/>
        <s v="[&quot;Passing&quot;,&quot;Turning Left&quot;]"/>
        <s v="[&quot;Negotiating a Curve&quot;,&quot;Turning Right&quot;]"/>
        <s v="[&quot;Negotiating a Curve&quot;,&quot;Straight&quot;]"/>
        <s v="[&quot;Changing Lanes&quot;,&quot;Straight&quot;]"/>
        <s v="[&quot;Negotiating a Curve&quot;,&quot;Passing&quot;]"/>
      </sharedItems>
    </cacheField>
    <cacheField name="Direction_" numFmtId="0">
      <sharedItems/>
    </cacheField>
    <cacheField name="Light_Cond" numFmtId="0">
      <sharedItems/>
    </cacheField>
    <cacheField name="Surface_Co" numFmtId="0">
      <sharedItems count="8">
        <s v="Dry"/>
        <s v="Wet"/>
        <s v="(None)"/>
        <s v="Snow"/>
        <s v="Other"/>
        <s v="Slush"/>
        <s v="Ice/Frost"/>
        <s v="Water (standing or moving)"/>
      </sharedItems>
    </cacheField>
    <cacheField name="Driver_Age" numFmtId="0">
      <sharedItems containsMixedTypes="1" containsNumber="1" containsInteger="1" minValue="0" maxValue="86"/>
    </cacheField>
    <cacheField name="Safety_Equ" numFmtId="0">
      <sharedItems/>
    </cacheField>
    <cacheField name="Motorcycle" numFmtId="0">
      <sharedItems containsSemiMixedTypes="0" containsString="0" containsNumber="1" containsInteger="1" minValue="0" maxValue="1"/>
    </cacheField>
    <cacheField name="Vehicle_Ty" numFmtId="0">
      <sharedItems/>
    </cacheField>
    <cacheField name="Inventory_" numFmtId="0">
      <sharedItems/>
    </cacheField>
    <cacheField name="MilePoint" numFmtId="0">
      <sharedItems containsSemiMixedTypes="0" containsString="0" containsNumber="1" minValue="2.3700000000000001E-3" maxValue="23.727219999999999"/>
    </cacheField>
    <cacheField name="Latitude" numFmtId="0">
      <sharedItems containsSemiMixedTypes="0" containsString="0" containsNumber="1" minValue="34.136837999999997" maxValue="34.931083999999998"/>
    </cacheField>
    <cacheField name="Longitude" numFmtId="0">
      <sharedItems containsSemiMixedTypes="0" containsString="0" containsNumber="1" minValue="-83.693800999999993" maxValue="-82.917832000000004"/>
    </cacheField>
    <cacheField name="OBJECTID_2" numFmtId="0">
      <sharedItems containsSemiMixedTypes="0" containsString="0" containsNumber="1" containsInteger="1" minValue="1" maxValue="94"/>
    </cacheField>
    <cacheField name="OBJECTID_3" numFmtId="0">
      <sharedItems containsSemiMixedTypes="0" containsString="0" containsNumber="1" containsInteger="1" minValue="4" maxValue="94"/>
    </cacheField>
    <cacheField name="OBJECTID_4" numFmtId="0">
      <sharedItems containsSemiMixedTypes="0" containsString="0" containsNumber="1" containsInteger="1" minValue="13" maxValue="2662"/>
    </cacheField>
    <cacheField name="c_segid" numFmtId="0">
      <sharedItems/>
    </cacheField>
    <cacheField name="c_sectid" numFmtId="0">
      <sharedItems containsSemiMixedTypes="0" containsString="0" containsNumber="1" containsInteger="1" minValue="11" maxValue="120"/>
    </cacheField>
    <cacheField name="c_id" numFmtId="0">
      <sharedItems containsSemiMixedTypes="0" containsString="0" containsNumber="1" containsInteger="1" minValue="11" maxValue="139"/>
    </cacheField>
    <cacheField name="c_type" numFmtId="0">
      <sharedItems/>
    </cacheField>
    <cacheField name="c_radius" numFmtId="0">
      <sharedItems containsSemiMixedTypes="0" containsString="0" containsNumber="1" minValue="174.4" maxValue="2266.4"/>
    </cacheField>
    <cacheField name="c_devangle" numFmtId="0">
      <sharedItems containsSemiMixedTypes="0" containsString="0" containsNumber="1" minValue="17.399999999999999" maxValue="152.1"/>
    </cacheField>
    <cacheField name="c_length" numFmtId="0">
      <sharedItems containsSemiMixedTypes="0" containsString="0" containsNumber="1" minValue="225.4" maxValue="1828.4"/>
    </cacheField>
    <cacheField name="c_pc_x" numFmtId="0">
      <sharedItems containsSemiMixedTypes="0" containsString="0" containsNumber="1" minValue="-83.692887999999996" maxValue="-82.918013000000002"/>
    </cacheField>
    <cacheField name="c_pc_y" numFmtId="0">
      <sharedItems containsSemiMixedTypes="0" containsString="0" containsNumber="1" minValue="34.135565" maxValue="34.931063999999999"/>
    </cacheField>
    <cacheField name="c_pt_x" numFmtId="0">
      <sharedItems containsSemiMixedTypes="0" containsString="0" containsNumber="1" minValue="-83.690949000000003" maxValue="-82.917156000000006"/>
    </cacheField>
    <cacheField name="c_pt_y" numFmtId="0">
      <sharedItems containsSemiMixedTypes="0" containsString="0" containsNumber="1" minValue="34.136991999999999" maxValue="34.930338999999996"/>
    </cacheField>
    <cacheField name="g_rcd" numFmtId="0">
      <sharedItems/>
    </cacheField>
    <cacheField name="g_rte_typ" numFmtId="0">
      <sharedItems containsSemiMixedTypes="0" containsString="0" containsNumber="1" containsInteger="1" minValue="1" maxValue="1"/>
    </cacheField>
    <cacheField name="g_rte_cod" numFmtId="0">
      <sharedItems containsSemiMixedTypes="0" containsString="0" containsNumber="1" containsInteger="1" minValue="11" maxValue="281"/>
    </cacheField>
    <cacheField name="g_rte_numb" numFmtId="0">
      <sharedItems containsSemiMixedTypes="0" containsString="0" containsNumber="1" containsInteger="1" minValue="2" maxValue="172"/>
    </cacheField>
    <cacheField name="g_rte_suff" numFmtId="0">
      <sharedItems containsSemiMixedTypes="0" containsString="0" containsNumber="1" containsInteger="1" minValue="0" maxValue="0"/>
    </cacheField>
    <cacheField name="g_spd_limt" numFmtId="0">
      <sharedItems containsSemiMixedTypes="0" containsString="0" containsNumber="1" containsInteger="1" minValue="25" maxValue="55"/>
    </cacheField>
    <cacheField name="p_bbi_max" numFmtId="0">
      <sharedItems containsSemiMixedTypes="0" containsString="0" containsNumber="1" minValue="0" maxValue="13.74"/>
    </cacheField>
    <cacheField name="p_bbi_95th" numFmtId="0">
      <sharedItems containsSemiMixedTypes="0" containsString="0" containsNumber="1" minValue="0" maxValue="13.25"/>
    </cacheField>
    <cacheField name="p_pc_alti" numFmtId="0">
      <sharedItems containsSemiMixedTypes="0" containsString="0" containsNumber="1" minValue="0" maxValue="2669.6"/>
    </cacheField>
    <cacheField name="p_mid_alti" numFmtId="0">
      <sharedItems containsSemiMixedTypes="0" containsString="0" containsNumber="1" minValue="0" maxValue="2678.5"/>
    </cacheField>
    <cacheField name="p_pt_alti" numFmtId="0">
      <sharedItems containsSemiMixedTypes="0" containsString="0" containsNumber="1" minValue="0" maxValue="2684.4"/>
    </cacheField>
    <cacheField name="p_spd_limt" numFmtId="0">
      <sharedItems containsSemiMixedTypes="0" containsString="0" containsNumber="1" containsInteger="1" minValue="0" maxValue="55"/>
    </cacheField>
    <cacheField name="p_adv_sped" numFmtId="0">
      <sharedItems containsSemiMixedTypes="0" containsString="0" containsNumber="1" minValue="0" maxValue="70.900000000000006"/>
    </cacheField>
    <cacheField name="p_sped_dif" numFmtId="0">
      <sharedItems containsSemiMixedTypes="0" containsString="0" containsNumber="1" minValue="0" maxValue="18.3"/>
    </cacheField>
    <cacheField name="p_colldate" numFmtId="0">
      <sharedItems containsMixedTypes="1" containsNumber="1" containsInteger="1" minValue="42942" maxValue="43092"/>
    </cacheField>
    <cacheField name="p_note" numFmtId="0">
      <sharedItems/>
    </cacheField>
    <cacheField name="Shape_Leng" numFmtId="0">
      <sharedItems containsSemiMixedTypes="0" containsString="0" containsNumber="1" minValue="6.8900000000000005E-4" maxValue="5.8640000000000003E-3"/>
    </cacheField>
    <cacheField name="OBJECTID_5" numFmtId="0">
      <sharedItems containsSemiMixedTypes="0" containsString="0" containsNumber="1" containsInteger="1" minValue="1270" maxValue="49442"/>
    </cacheField>
    <cacheField name="FID_1" numFmtId="0">
      <sharedItems containsSemiMixedTypes="0" containsString="0" containsNumber="1" containsInteger="1" minValue="1247" maxValue="48915"/>
    </cacheField>
    <cacheField name="RCD" numFmtId="0">
      <sharedItems/>
    </cacheField>
    <cacheField name="County_Nam" numFmtId="0">
      <sharedItems/>
    </cacheField>
    <cacheField name="ROUTE_TYPE" numFmtId="0">
      <sharedItems containsSemiMixedTypes="0" containsString="0" containsNumber="1" containsInteger="1" minValue="1" maxValue="1"/>
    </cacheField>
    <cacheField name="ROUTE_NUM" numFmtId="0">
      <sharedItems containsSemiMixedTypes="0" containsString="0" containsNumber="1" containsInteger="1" minValue="200" maxValue="17200"/>
    </cacheField>
    <cacheField name="DISTRICT" numFmtId="0">
      <sharedItems containsSemiMixedTypes="0" containsString="0" containsNumber="1" containsInteger="1" minValue="1" maxValue="1"/>
    </cacheField>
    <cacheField name="TRAVEL_WAY" numFmtId="0">
      <sharedItems containsSemiMixedTypes="0" containsString="0" containsNumber="1" containsInteger="1" minValue="1" maxValue="1"/>
    </cacheField>
    <cacheField name="OPERATION" numFmtId="0">
      <sharedItems containsSemiMixedTypes="0" containsString="0" containsNumber="1" containsInteger="1" minValue="2" maxValue="2"/>
    </cacheField>
    <cacheField name="T_LANES_LE" numFmtId="0">
      <sharedItems containsSemiMixedTypes="0" containsString="0" containsNumber="1" containsInteger="1" minValue="1" maxValue="2"/>
    </cacheField>
    <cacheField name="T_LANES_RI" numFmtId="0">
      <sharedItems containsSemiMixedTypes="0" containsString="0" containsNumber="1" containsInteger="1" minValue="1" maxValue="1"/>
    </cacheField>
    <cacheField name="TOTAL_LANE" numFmtId="0">
      <sharedItems containsSemiMixedTypes="0" containsString="0" containsNumber="1" containsInteger="1" minValue="2" maxValue="3"/>
    </cacheField>
    <cacheField name="NHS" numFmtId="0">
      <sharedItems containsSemiMixedTypes="0" containsString="0" containsNumber="1" containsInteger="1" minValue="0" maxValue="3"/>
    </cacheField>
    <cacheField name="F_SYSTEM" numFmtId="0">
      <sharedItems containsSemiMixedTypes="0" containsString="0" containsNumber="1" containsInteger="1" minValue="3" maxValue="5"/>
    </cacheField>
    <cacheField name="DIVIDED" numFmtId="0">
      <sharedItems/>
    </cacheField>
    <cacheField name="County_Cod" numFmtId="0">
      <sharedItems containsSemiMixedTypes="0" containsString="0" containsNumber="1" containsInteger="1" minValue="11" maxValue="281"/>
    </cacheField>
    <cacheField name="Route_Numb" numFmtId="0">
      <sharedItems containsSemiMixedTypes="0" containsString="0" containsNumber="1" containsInteger="1" minValue="2" maxValue="172"/>
    </cacheField>
    <cacheField name="Route_Suff" numFmtId="0">
      <sharedItems containsSemiMixedTypes="0" containsString="0" containsNumber="1" containsInteger="1" minValue="0" maxValue="0"/>
    </cacheField>
    <cacheField name="TYPE" numFmtId="0">
      <sharedItems/>
    </cacheField>
    <cacheField name="AdjUrbanAr" numFmtId="0">
      <sharedItems/>
    </cacheField>
    <cacheField name="AdjUrbanCo" numFmtId="0">
      <sharedItems containsSemiMixedTypes="0" containsString="0" containsNumber="1" containsInteger="1" minValue="0" maxValue="0"/>
    </cacheField>
    <cacheField name="SPEED_LIMI" numFmtId="0">
      <sharedItems containsSemiMixedTypes="0" containsString="0" containsNumber="1" containsInteger="1" minValue="25" maxValue="55"/>
    </cacheField>
    <cacheField name="AADT" numFmtId="0">
      <sharedItems containsSemiMixedTypes="0" containsString="0" containsNumber="1" containsInteger="1" minValue="830" maxValue="9150"/>
    </cacheField>
    <cacheField name="City_Name" numFmtId="0">
      <sharedItems/>
    </cacheField>
    <cacheField name="City_Code" numFmtId="0">
      <sharedItems containsSemiMixedTypes="0" containsString="0" containsNumber="1" containsInteger="1" minValue="0" maxValue="1690"/>
    </cacheField>
    <cacheField name="ShapeLengt" numFmtId="0">
      <sharedItems containsSemiMixedTypes="0" containsString="0" containsNumber="1" minValue="7.3228000000000001E-2" maxValue="4.9612619999999996"/>
    </cacheField>
    <cacheField name="Cong_Dist" numFmtId="0">
      <sharedItems containsSemiMixedTypes="0" containsString="0" containsNumber="1" containsInteger="1" minValue="9" maxValue="9"/>
    </cacheField>
    <cacheField name="Ownership" numFmtId="0">
      <sharedItems/>
    </cacheField>
    <cacheField name="AdjAADT" numFmtId="0">
      <sharedItems containsSemiMixedTypes="0" containsString="0" containsNumber="1" containsInteger="1" minValue="830" maxValue="9150"/>
    </cacheField>
    <cacheField name="UniqueID" numFmtId="0">
      <sharedItems containsSemiMixedTypes="0" containsString="0" containsNumber="1" containsInteger="1" minValue="8203" maxValue="501317"/>
    </cacheField>
    <cacheField name="FMEAS" numFmtId="0">
      <sharedItems containsSemiMixedTypes="0" containsString="0" containsNumber="1" minValue="0" maxValue="21.56"/>
    </cacheField>
    <cacheField name="TMEAS" numFmtId="0">
      <sharedItems containsSemiMixedTypes="0" containsString="0" containsNumber="1" minValue="4.46" maxValue="24.39"/>
    </cacheField>
    <cacheField name="UniqueID_1" numFmtId="0">
      <sharedItems containsSemiMixedTypes="0" containsString="0" containsNumber="1" containsInteger="1" minValue="8203" maxValue="501317"/>
    </cacheField>
    <cacheField name="Check_" numFmtId="0">
      <sharedItems containsSemiMixedTypes="0" containsString="0" containsNumber="1" containsInteger="1" minValue="0" maxValue="0"/>
    </cacheField>
    <cacheField name="Shape_Le_1" numFmtId="0">
      <sharedItems containsSemiMixedTypes="0" containsString="0" containsNumber="1" minValue="386.644474" maxValue="26195.464072999999"/>
    </cacheField>
    <cacheField name="BUFF_DIST" numFmtId="0">
      <sharedItems containsSemiMixedTypes="0" containsString="0" containsNumber="1" containsInteger="1" minValue="100" maxValue="100"/>
    </cacheField>
    <cacheField name="ORIG_FID" numFmtId="0">
      <sharedItems containsSemiMixedTypes="0" containsString="0" containsNumber="1" containsInteger="1" minValue="1248" maxValue="48962"/>
    </cacheField>
    <cacheField name="Shape_Le_2" numFmtId="0">
      <sharedItems containsSemiMixedTypes="0" containsString="0" containsNumber="1" minValue="4.3990000000000001E-3" maxValue="0.16330600000000001"/>
    </cacheField>
    <cacheField name="Distance" numFmtId="0">
      <sharedItems containsSemiMixedTypes="0" containsString="0" containsNumber="1" containsInteger="1" minValue="0" maxValue="0"/>
    </cacheField>
    <cacheField name="Shape_Le_3" numFmtId="0">
      <sharedItems containsSemiMixedTypes="0" containsString="0" containsNumber="1" minValue="6.8900000000000005E-4" maxValue="5.8640000000000003E-3"/>
    </cacheField>
    <cacheField name="OBJECTID_6" numFmtId="0">
      <sharedItems containsSemiMixedTypes="0" containsString="0" containsNumber="1" containsInteger="1" minValue="28" maxValue="712"/>
    </cacheField>
    <cacheField name="Station_ID" numFmtId="0">
      <sharedItems/>
    </cacheField>
    <cacheField name="Functional" numFmtId="0">
      <sharedItems/>
    </cacheField>
    <cacheField name="Lat_Long" numFmtId="0">
      <sharedItems/>
    </cacheField>
    <cacheField name="Lat_Long_X" numFmtId="0">
      <sharedItems containsSemiMixedTypes="0" containsString="0" containsNumber="1" minValue="-83.675389999999993" maxValue="-82.922702999999998"/>
    </cacheField>
    <cacheField name="Lat_Long_Y" numFmtId="0">
      <sharedItems containsSemiMixedTypes="0" containsString="0" containsNumber="1" minValue="34.131658000000002" maxValue="34.925823999999999"/>
    </cacheField>
    <cacheField name="Lat" numFmtId="0">
      <sharedItems containsSemiMixedTypes="0" containsString="0" containsNumber="1" minValue="34.131658000000002" maxValue="34.925823999999999"/>
    </cacheField>
    <cacheField name="Long" numFmtId="0">
      <sharedItems containsSemiMixedTypes="0" containsString="0" containsNumber="1" minValue="-83.675389999999993" maxValue="-82.922702999999998"/>
    </cacheField>
    <cacheField name="Shape_Le_4" numFmtId="0">
      <sharedItems containsSemiMixedTypes="0" containsString="0" containsNumber="1" minValue="6.8900000000000005E-4" maxValue="5.8640000000000003E-3"/>
    </cacheField>
    <cacheField name="CurveID" numFmtId="0">
      <sharedItems containsSemiMixedTypes="0" containsString="0" containsNumber="1" containsInteger="1" minValue="1" maxValue="94" count="68">
        <n v="22"/>
        <n v="24"/>
        <n v="25"/>
        <n v="30"/>
        <n v="31"/>
        <n v="33"/>
        <n v="34"/>
        <n v="35"/>
        <n v="37"/>
        <n v="38"/>
        <n v="39"/>
        <n v="41"/>
        <n v="43"/>
        <n v="45"/>
        <n v="46"/>
        <n v="48"/>
        <n v="50"/>
        <n v="52"/>
        <n v="53"/>
        <n v="54"/>
        <n v="55"/>
        <n v="56"/>
        <n v="57"/>
        <n v="58"/>
        <n v="59"/>
        <n v="60"/>
        <n v="61"/>
        <n v="62"/>
        <n v="63"/>
        <n v="69"/>
        <n v="70"/>
        <n v="71"/>
        <n v="72"/>
        <n v="74"/>
        <n v="75"/>
        <n v="76"/>
        <n v="77"/>
        <n v="78"/>
        <n v="79"/>
        <n v="82"/>
        <n v="83"/>
        <n v="65"/>
        <n v="66"/>
        <n v="67"/>
        <n v="68"/>
        <n v="87"/>
        <n v="88"/>
        <n v="89"/>
        <n v="91"/>
        <n v="92"/>
        <n v="93"/>
        <n v="94"/>
        <n v="1"/>
        <n v="2"/>
        <n v="3"/>
        <n v="4"/>
        <n v="7"/>
        <n v="8"/>
        <n v="9"/>
        <n v="10"/>
        <n v="11"/>
        <n v="12"/>
        <n v="13"/>
        <n v="14"/>
        <n v="16"/>
        <n v="17"/>
        <n v="18"/>
        <n v="19"/>
      </sharedItems>
    </cacheField>
    <cacheField name="Crash Frequency Rating" numFmtId="0">
      <sharedItems count="3">
        <s v="Low Crash Frequency"/>
        <s v="High Crash Frequency"/>
        <s v="Medium Crash Frequency" u="1"/>
      </sharedItems>
    </cacheField>
    <cacheField name="AADT Rating" numFmtId="0">
      <sharedItems count="3">
        <s v="Low AADT"/>
        <s v="Medium AADT"/>
        <s v="High AADT"/>
      </sharedItems>
    </cacheField>
    <cacheField name="Average AADT After" numFmtId="0">
      <sharedItems containsSemiMixedTypes="0" containsString="0" containsNumber="1" minValue="476.66666666666669" maxValue="6566.666666666667"/>
    </cacheField>
    <cacheField name="Average AADT Before" numFmtId="0">
      <sharedItems containsSemiMixedTypes="0" containsString="0" containsNumber="1" minValue="430" maxValue="7470"/>
    </cacheField>
    <cacheField name="Increase in AADT" numFmtId="0">
      <sharedItems containsSemiMixedTypes="0" containsString="0" containsNumber="1" minValue="-903.33333333333303" maxValue="770.83333333333303"/>
    </cacheField>
    <cacheField name="Per_increase" numFmtId="0">
      <sharedItems containsSemiMixedTypes="0" containsString="0" containsNumber="1" minValue="-0.12092815707273534" maxValue="0.46549192364170333"/>
    </cacheField>
    <cacheField name="Average AADT" numFmtId="0">
      <sharedItems containsSemiMixedTypes="0" containsString="0" containsNumber="1" minValue="453.33333333333337" maxValue="7018.3333333333339"/>
    </cacheField>
    <cacheField name="ADT2020" numFmtId="0">
      <sharedItems containsString="0" containsBlank="1" containsNumber="1" containsInteger="1" minValue="470" maxValue="5040"/>
    </cacheField>
    <cacheField name="Tru2020" numFmtId="0">
      <sharedItems containsString="0" containsBlank="1" containsNumber="1" minValue="0" maxValue="23.2"/>
    </cacheField>
    <cacheField name="ADT2019" numFmtId="0">
      <sharedItems containsSemiMixedTypes="0" containsString="0" containsNumber="1" containsInteger="1" minValue="490" maxValue="7440"/>
    </cacheField>
    <cacheField name="Tru2019" numFmtId="0">
      <sharedItems containsSemiMixedTypes="0" containsString="0" containsNumber="1" minValue="0" maxValue="24.4"/>
    </cacheField>
    <cacheField name="ADT2018" numFmtId="0">
      <sharedItems containsSemiMixedTypes="0" containsString="0" containsNumber="1" containsInteger="1" minValue="470" maxValue="7220"/>
    </cacheField>
    <cacheField name="Tru2018" numFmtId="0">
      <sharedItems containsSemiMixedTypes="0" containsString="0" containsNumber="1" minValue="0" maxValue="24.4"/>
    </cacheField>
    <cacheField name="ADT2017" numFmtId="0">
      <sharedItems containsSemiMixedTypes="0" containsString="0" containsNumber="1" containsInteger="1" minValue="480" maxValue="6850"/>
    </cacheField>
    <cacheField name="Tru2017" numFmtId="0">
      <sharedItems containsSemiMixedTypes="0" containsString="0" containsNumber="1" containsInteger="1" minValue="0" maxValue="10"/>
    </cacheField>
    <cacheField name="ADT2016" numFmtId="0">
      <sharedItems containsSemiMixedTypes="0" containsString="0" containsNumber="1" containsInteger="1" minValue="470" maxValue="8020"/>
    </cacheField>
    <cacheField name="Tru2016" numFmtId="0">
      <sharedItems containsSemiMixedTypes="0" containsString="0" containsNumber="1" minValue="0" maxValue="36.4"/>
    </cacheField>
    <cacheField name="ADT2015" numFmtId="0">
      <sharedItems containsSemiMixedTypes="0" containsString="0" containsNumber="1" containsInteger="1" minValue="450" maxValue="7700"/>
    </cacheField>
    <cacheField name="Tru2015" numFmtId="0">
      <sharedItems containsSemiMixedTypes="0" containsString="0" containsNumber="1" minValue="0" maxValue="36.299999999999997"/>
    </cacheField>
    <cacheField name="ADT2014" numFmtId="0">
      <sharedItems containsSemiMixedTypes="0" containsString="0" containsNumber="1" containsInteger="1" minValue="400" maxValue="7330"/>
    </cacheField>
    <cacheField name="Tru2014" numFmtId="0">
      <sharedItems containsSemiMixedTypes="0" containsString="0" containsNumber="1" minValue="0" maxValue="24.1"/>
    </cacheField>
    <cacheField name="ADT2013" numFmtId="0">
      <sharedItems containsSemiMixedTypes="0" containsString="0" containsNumber="1" containsInteger="1" minValue="400" maxValue="6830"/>
    </cacheField>
    <cacheField name="Tru2013" numFmtId="0">
      <sharedItems containsSemiMixedTypes="0" containsString="0" containsNumber="1" minValue="0" maxValue="24"/>
    </cacheField>
    <cacheField name="ADT2012" numFmtId="0">
      <sharedItems containsSemiMixedTypes="0" containsString="0" containsNumber="1" containsInteger="1" minValue="480" maxValue="6830"/>
    </cacheField>
    <cacheField name="Tru2012" numFmtId="0">
      <sharedItems containsSemiMixedTypes="0" containsString="0" containsNumber="1" minValue="0" maxValue="23.9"/>
    </cacheField>
    <cacheField name="ADT2011" numFmtId="0">
      <sharedItems containsSemiMixedTypes="0" containsString="0" containsNumber="1" containsInteger="1" minValue="490" maxValue="6930"/>
    </cacheField>
    <cacheField name="Tru2011" numFmtId="0">
      <sharedItems containsSemiMixedTypes="0" containsString="0" containsNumber="1" minValue="0" maxValue="23.9"/>
    </cacheField>
    <cacheField name="Distance_2" numFmtId="0">
      <sharedItems containsSemiMixedTypes="0" containsString="0" containsNumber="1" minValue="0" maxValue="1.8075999999999998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
  <r>
    <n v="1"/>
    <n v="4791586"/>
    <s v="Rabun Co Sheriff's Office"/>
    <n v="41719.271527777775"/>
    <n v="2014"/>
    <x v="0"/>
    <n v="1"/>
    <n v="0"/>
    <s v="Rabun"/>
    <s v="Lookout Mountain Scenic Hwy"/>
    <s v="Hwy 197"/>
    <s v="(O) No Injury"/>
    <n v="0"/>
    <n v="0"/>
    <n v="0"/>
    <s v="Not a Collision with Motor Vehicle"/>
    <s v="On Shoulder"/>
    <s v="Over Turn"/>
    <s v="Over Turn"/>
    <s v="Reaction to Object or Animal"/>
    <n v="1"/>
    <x v="0"/>
    <x v="0"/>
    <s v="East"/>
    <s v="Dark-Not Lighted"/>
    <x v="0"/>
    <n v="19"/>
    <s v="Lap and Shoulder Belt Used"/>
    <n v="0"/>
    <s v="Passenger Car"/>
    <s v="2411000200I"/>
    <n v="2.2863090000000001"/>
    <n v="34.893470999999998"/>
    <n v="-83.590732000000003"/>
    <n v="22"/>
    <n v="7"/>
    <n v="50"/>
    <s v="D1_0002_00_I"/>
    <n v="41"/>
    <n v="49"/>
    <s v="simple"/>
    <n v="550.79999999999995"/>
    <n v="68.7"/>
    <n v="659.8"/>
    <n v="-83.592286000000001"/>
    <n v="34.893540999999999"/>
    <n v="-83.590247000000005"/>
    <n v="34.893189999999997"/>
    <s v="2411000200I"/>
    <n v="1"/>
    <n v="241"/>
    <n v="2"/>
    <n v="0"/>
    <n v="45"/>
    <n v="4.72"/>
    <n v="4.62"/>
    <n v="2669.6"/>
    <n v="2678.5"/>
    <n v="2684.4"/>
    <n v="45"/>
    <n v="43.6"/>
    <n v="1.4"/>
    <n v="43091"/>
    <s v="ASV_5+"/>
    <n v="2.1510000000000001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2.1510000000000001E-3"/>
    <n v="612"/>
    <s v="241-0001"/>
    <s v="3R : Rural Principal Arterial - Other"/>
    <s v="34.880540, -83.576120"/>
    <n v="-83.576120000000003"/>
    <n v="34.880540000000003"/>
    <n v="34.880540000000003"/>
    <n v="-83.576120000000003"/>
    <n v="2.1510000000000001E-3"/>
    <x v="0"/>
    <x v="0"/>
    <x v="0"/>
    <n v="1595"/>
    <n v="1245"/>
    <n v="350"/>
    <n v="0.28112449799196787"/>
    <n v="1420"/>
    <m/>
    <m/>
    <n v="1590"/>
    <n v="13.9"/>
    <n v="1600"/>
    <n v="0"/>
    <n v="1590"/>
    <n v="0"/>
    <n v="1540"/>
    <n v="14.3"/>
    <n v="1480"/>
    <n v="14.3"/>
    <n v="980"/>
    <n v="16.7"/>
    <n v="980"/>
    <n v="16.7"/>
    <n v="1270"/>
    <n v="11.8"/>
    <n v="1280"/>
    <n v="11.8"/>
    <n v="0"/>
  </r>
  <r>
    <n v="2"/>
    <n v="5205879"/>
    <s v="Gsp Post 00"/>
    <n v="42066.927083333336"/>
    <n v="2015"/>
    <x v="0"/>
    <n v="1"/>
    <n v="0"/>
    <s v="Rabun"/>
    <s v="Lookout Mountain Scenic Hwy"/>
    <s v="(none)"/>
    <s v="(O) No Injury"/>
    <n v="0"/>
    <n v="0"/>
    <n v="0"/>
    <s v="Not a Collision with Motor Vehicle"/>
    <s v="On Shoulder"/>
    <s v="Other-Fixed Object"/>
    <s v="Embankment"/>
    <s v="No Contributing Factors"/>
    <n v="1"/>
    <x v="0"/>
    <x v="0"/>
    <s v="East"/>
    <s v="Dark-Not Lighted"/>
    <x v="1"/>
    <n v="25"/>
    <s v="Lap and Shoulder Belt Used"/>
    <n v="0"/>
    <s v="Passenger Car"/>
    <s v="2411000200I"/>
    <n v="2.4544049999999999"/>
    <n v="34.892487000000003"/>
    <n v="-83.588132000000002"/>
    <n v="24"/>
    <n v="9"/>
    <n v="52"/>
    <s v="D1_0002_00_I"/>
    <n v="43"/>
    <n v="51"/>
    <s v="simple"/>
    <n v="335.7"/>
    <n v="56.3"/>
    <n v="329.1"/>
    <n v="-83.588443999999996"/>
    <n v="34.892505"/>
    <n v="-83.587447999999995"/>
    <n v="34.892212999999998"/>
    <s v="2411000200I"/>
    <n v="1"/>
    <n v="241"/>
    <n v="2"/>
    <n v="0"/>
    <n v="45"/>
    <n v="7.74"/>
    <n v="7.62"/>
    <n v="2645"/>
    <n v="2654.9"/>
    <n v="2661.7"/>
    <n v="45"/>
    <n v="35.299999999999997"/>
    <n v="9.6999999999999993"/>
    <n v="43091"/>
    <s v="ASV_5+"/>
    <n v="1.067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0679999999999999E-3"/>
    <n v="612"/>
    <s v="241-0001"/>
    <s v="3R : Rural Principal Arterial - Other"/>
    <s v="34.880540, -83.576120"/>
    <n v="-83.576120000000003"/>
    <n v="34.880540000000003"/>
    <n v="34.880540000000003"/>
    <n v="-83.576120000000003"/>
    <n v="1.0679999999999999E-3"/>
    <x v="1"/>
    <x v="0"/>
    <x v="0"/>
    <n v="1595"/>
    <n v="1245"/>
    <n v="350"/>
    <n v="0.28112449799196787"/>
    <n v="1420"/>
    <m/>
    <m/>
    <n v="1590"/>
    <n v="13.9"/>
    <n v="1600"/>
    <n v="0"/>
    <n v="1590"/>
    <n v="0"/>
    <n v="1540"/>
    <n v="14.3"/>
    <n v="1480"/>
    <n v="14.3"/>
    <n v="980"/>
    <n v="16.7"/>
    <n v="980"/>
    <n v="16.7"/>
    <n v="1270"/>
    <n v="11.8"/>
    <n v="1280"/>
    <n v="11.8"/>
    <n v="0"/>
  </r>
  <r>
    <n v="3"/>
    <n v="5527593"/>
    <s v="Rabun Co Sheriff's Office"/>
    <n v="42295.49722222222"/>
    <n v="2015"/>
    <x v="0"/>
    <n v="1"/>
    <n v="0"/>
    <s v="Rabun"/>
    <s v="Lookout Mountain Scenic Hwy"/>
    <s v="Hwy 197"/>
    <s v="(O) No Injury"/>
    <n v="0"/>
    <n v="0"/>
    <n v="0"/>
    <s v="Rear End"/>
    <s v="On Roadway - Non-Intersection"/>
    <s v="[&quot;Motor Vehicle in Motion&quot;,&quot;Motor Vehicle in Motion&quot;]"/>
    <s v="[&quot;Motor Vehicle in Motion&quot;,&quot;Motor Vehicle in Motion&quot;]"/>
    <s v="[&quot;Other&quot;,&quot;Reaction to Object or Animal&quot;]"/>
    <n v="2"/>
    <x v="1"/>
    <x v="1"/>
    <s v="[&quot;West&quot;,&quot;West&quot;]"/>
    <s v="Daylight"/>
    <x v="0"/>
    <s v="[46,61]"/>
    <s v="[&quot;Lap and Shoulder Belt Used&quot;,&quot;Lap and Shoulder Belt Used&quot;,&quot;Lap and Shoulder Belt Used&quot;,&quot;Lap and Shoulder Belt Used&quot;]"/>
    <n v="0"/>
    <s v="[&quot;Passenger Car&quot;,&quot;Passenger Car&quot;]"/>
    <s v="2411000200I"/>
    <n v="2.4769999999999999"/>
    <n v="34.892422000000003"/>
    <n v="-83.587762999999995"/>
    <n v="24"/>
    <n v="9"/>
    <n v="52"/>
    <s v="D1_0002_00_I"/>
    <n v="43"/>
    <n v="51"/>
    <s v="simple"/>
    <n v="335.7"/>
    <n v="56.3"/>
    <n v="329.1"/>
    <n v="-83.588443999999996"/>
    <n v="34.892505"/>
    <n v="-83.587447999999995"/>
    <n v="34.892212999999998"/>
    <s v="2411000200I"/>
    <n v="1"/>
    <n v="241"/>
    <n v="2"/>
    <n v="0"/>
    <n v="45"/>
    <n v="7.74"/>
    <n v="7.62"/>
    <n v="2645"/>
    <n v="2654.9"/>
    <n v="2661.7"/>
    <n v="45"/>
    <n v="35.299999999999997"/>
    <n v="9.6999999999999993"/>
    <n v="43091"/>
    <s v="ASV_5+"/>
    <n v="1.067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0679999999999999E-3"/>
    <n v="612"/>
    <s v="241-0001"/>
    <s v="3R : Rural Principal Arterial - Other"/>
    <s v="34.880540, -83.576120"/>
    <n v="-83.576120000000003"/>
    <n v="34.880540000000003"/>
    <n v="34.880540000000003"/>
    <n v="-83.576120000000003"/>
    <n v="1.0679999999999999E-3"/>
    <x v="1"/>
    <x v="0"/>
    <x v="0"/>
    <n v="1595"/>
    <n v="1245"/>
    <n v="350"/>
    <n v="0.28112449799196787"/>
    <n v="1420"/>
    <m/>
    <m/>
    <n v="1590"/>
    <n v="13.9"/>
    <n v="1600"/>
    <n v="0"/>
    <n v="1590"/>
    <n v="0"/>
    <n v="1540"/>
    <n v="14.3"/>
    <n v="1480"/>
    <n v="14.3"/>
    <n v="980"/>
    <n v="16.7"/>
    <n v="980"/>
    <n v="16.7"/>
    <n v="1270"/>
    <n v="11.8"/>
    <n v="1280"/>
    <n v="11.8"/>
    <n v="0"/>
  </r>
  <r>
    <n v="4"/>
    <n v="4863290"/>
    <s v="Gsp Post 00"/>
    <n v="41785.511111111111"/>
    <n v="2014"/>
    <x v="0"/>
    <n v="1"/>
    <n v="0"/>
    <s v="Rabun"/>
    <s v="Lookout Mountain Scenic Hwy"/>
    <s v="(none)"/>
    <s v="(O) No Injury"/>
    <n v="0"/>
    <n v="0"/>
    <n v="0"/>
    <s v="Not a Collision with Motor Vehicle"/>
    <s v="On Shoulder"/>
    <s v="Other-Fixed Object"/>
    <s v="Embankment"/>
    <s v="(None)"/>
    <n v="1"/>
    <x v="0"/>
    <x v="0"/>
    <s v="East"/>
    <s v="Daylight"/>
    <x v="0"/>
    <n v="23"/>
    <s v="Lap and Shoulder Belt Used"/>
    <n v="0"/>
    <s v="Passenger Car"/>
    <s v="2411000200I"/>
    <n v="2.5801319999999999"/>
    <n v="34.891764999999999"/>
    <n v="-83.586172000000005"/>
    <n v="25"/>
    <n v="10"/>
    <n v="53"/>
    <s v="D1_0002_00_I"/>
    <n v="44"/>
    <n v="52"/>
    <s v="simple"/>
    <n v="449.6"/>
    <n v="42.1"/>
    <n v="329.4"/>
    <n v="-83.587406999999999"/>
    <n v="34.892187999999997"/>
    <n v="-83.586438999999999"/>
    <n v="34.891809000000002"/>
    <s v="2411000200I"/>
    <n v="1"/>
    <n v="241"/>
    <n v="2"/>
    <n v="0"/>
    <n v="45"/>
    <n v="2.9"/>
    <n v="2.58"/>
    <n v="2640.4"/>
    <n v="2631.9"/>
    <n v="2625.7"/>
    <n v="45"/>
    <n v="41.5"/>
    <n v="3.5"/>
    <n v="43091"/>
    <s v="ASV_5+"/>
    <n v="1.05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059E-3"/>
    <n v="612"/>
    <s v="241-0001"/>
    <s v="3R : Rural Principal Arterial - Other"/>
    <s v="34.880540, -83.576120"/>
    <n v="-83.576120000000003"/>
    <n v="34.880540000000003"/>
    <n v="34.880540000000003"/>
    <n v="-83.576120000000003"/>
    <n v="1.059E-3"/>
    <x v="2"/>
    <x v="0"/>
    <x v="0"/>
    <n v="1595"/>
    <n v="1245"/>
    <n v="350"/>
    <n v="0.28112449799196787"/>
    <n v="1420"/>
    <m/>
    <m/>
    <n v="1590"/>
    <n v="13.9"/>
    <n v="1600"/>
    <n v="0"/>
    <n v="1590"/>
    <n v="0"/>
    <n v="1540"/>
    <n v="14.3"/>
    <n v="1480"/>
    <n v="14.3"/>
    <n v="980"/>
    <n v="16.7"/>
    <n v="980"/>
    <n v="16.7"/>
    <n v="1270"/>
    <n v="11.8"/>
    <n v="1280"/>
    <n v="11.8"/>
    <n v="2.7399999999999999E-4"/>
  </r>
  <r>
    <n v="5"/>
    <n v="6092024"/>
    <s v="Rabun Co Sheriff's Office"/>
    <n v="42401.243055555555"/>
    <n v="2016"/>
    <x v="0"/>
    <n v="1"/>
    <n v="0"/>
    <s v="Rabun"/>
    <s v="Lookout Mountain Scenic Hwy"/>
    <s v="Hwy 197 Rd"/>
    <s v="(O) No Injury"/>
    <n v="0"/>
    <n v="0"/>
    <n v="0"/>
    <s v="Not a Collision with Motor Vehicle"/>
    <s v="On Shoulder"/>
    <s v="Highway Traffic Sign Post"/>
    <s v="Highway Traffic Sign Post"/>
    <s v="Inattentive or Other Distraction (Distracted)"/>
    <n v="1"/>
    <x v="0"/>
    <x v="0"/>
    <s v="West"/>
    <s v="Dark-Not Lighted"/>
    <x v="0"/>
    <n v="33"/>
    <s v="Lap and Shoulder Belt Used"/>
    <n v="0"/>
    <s v=" "/>
    <s v="2411000200I"/>
    <n v="2.9621439999999999"/>
    <n v="34.889237999999999"/>
    <n v="-83.580432999999999"/>
    <n v="30"/>
    <n v="15"/>
    <n v="58"/>
    <s v="D1_0002_00_I"/>
    <n v="49"/>
    <n v="57"/>
    <s v="simple"/>
    <n v="593"/>
    <n v="40.6"/>
    <n v="420.6"/>
    <n v="-83.581920999999994"/>
    <n v="34.889741999999998"/>
    <n v="-83.580670999999995"/>
    <n v="34.889279000000002"/>
    <s v="2411000200I"/>
    <n v="1"/>
    <n v="241"/>
    <n v="2"/>
    <n v="0"/>
    <n v="45"/>
    <n v="5.23"/>
    <n v="5.04"/>
    <n v="2529.9"/>
    <n v="2518"/>
    <n v="2513.8000000000002"/>
    <n v="45"/>
    <n v="41.9"/>
    <n v="3.1"/>
    <n v="43091"/>
    <s v="ASV_5+"/>
    <n v="1.356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3569999999999999E-3"/>
    <n v="612"/>
    <s v="241-0001"/>
    <s v="3R : Rural Principal Arterial - Other"/>
    <s v="34.880540, -83.576120"/>
    <n v="-83.576120000000003"/>
    <n v="34.880540000000003"/>
    <n v="34.880540000000003"/>
    <n v="-83.576120000000003"/>
    <n v="1.3569999999999999E-3"/>
    <x v="3"/>
    <x v="0"/>
    <x v="0"/>
    <n v="1595"/>
    <n v="1245"/>
    <n v="350"/>
    <n v="0.28112449799196787"/>
    <n v="1420"/>
    <m/>
    <m/>
    <n v="1590"/>
    <n v="13.9"/>
    <n v="1600"/>
    <n v="0"/>
    <n v="1590"/>
    <n v="0"/>
    <n v="1540"/>
    <n v="14.3"/>
    <n v="1480"/>
    <n v="14.3"/>
    <n v="980"/>
    <n v="16.7"/>
    <n v="980"/>
    <n v="16.7"/>
    <n v="1270"/>
    <n v="11.8"/>
    <n v="1280"/>
    <n v="11.8"/>
    <n v="2.4499999999999999E-4"/>
  </r>
  <r>
    <n v="6"/>
    <n v="5651777"/>
    <s v="Rabun Co Sheriff's Office"/>
    <n v="42398.37222222222"/>
    <n v="2016"/>
    <x v="0"/>
    <n v="1"/>
    <n v="0"/>
    <s v="Rabun"/>
    <s v="Lookout Mountain Scenic Hwy"/>
    <s v="Towns Conty Line"/>
    <s v="(O) No Injury"/>
    <n v="0"/>
    <n v="0"/>
    <n v="0"/>
    <s v="Angle (Other)"/>
    <s v="Off Roadway"/>
    <s v="Motor Vehicle in Motion"/>
    <s v="Motor Vehicle in Motion"/>
    <s v="(None)"/>
    <n v="1"/>
    <x v="0"/>
    <x v="2"/>
    <s v="East"/>
    <s v="Daylight"/>
    <x v="0"/>
    <n v="57"/>
    <s v="Lap and Shoulder Belt Used"/>
    <n v="0"/>
    <s v="Passenger Car"/>
    <s v="2411000200I"/>
    <n v="3.1788349999999999"/>
    <n v="34.887784000000003"/>
    <n v="-83.577264999999997"/>
    <n v="31"/>
    <n v="16"/>
    <n v="59"/>
    <s v="D1_0002_00_I"/>
    <n v="50"/>
    <n v="58"/>
    <s v="split"/>
    <n v="401.1"/>
    <n v="72.900000000000006"/>
    <n v="509.2"/>
    <n v="-83.577583000000004"/>
    <n v="34.888213"/>
    <n v="-83.577257000000003"/>
    <n v="34.886924999999998"/>
    <s v="2411000200I"/>
    <n v="1"/>
    <n v="241"/>
    <n v="2"/>
    <n v="0"/>
    <n v="45"/>
    <n v="10.61"/>
    <n v="9.98"/>
    <n v="2516.6999999999998"/>
    <n v="2519"/>
    <n v="2515.1"/>
    <n v="45"/>
    <n v="33.9"/>
    <n v="11.1"/>
    <n v="43091"/>
    <s v="ASV_5+"/>
    <n v="1.446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4469999999999999E-3"/>
    <n v="612"/>
    <s v="241-0001"/>
    <s v="3R : Rural Principal Arterial - Other"/>
    <s v="34.880540, -83.576120"/>
    <n v="-83.576120000000003"/>
    <n v="34.880540000000003"/>
    <n v="34.880540000000003"/>
    <n v="-83.576120000000003"/>
    <n v="1.4469999999999999E-3"/>
    <x v="4"/>
    <x v="0"/>
    <x v="0"/>
    <n v="1595"/>
    <n v="1245"/>
    <n v="350"/>
    <n v="0.28112449799196787"/>
    <n v="1420"/>
    <m/>
    <m/>
    <n v="1590"/>
    <n v="13.9"/>
    <n v="1600"/>
    <n v="0"/>
    <n v="1590"/>
    <n v="0"/>
    <n v="1540"/>
    <n v="14.3"/>
    <n v="1480"/>
    <n v="14.3"/>
    <n v="980"/>
    <n v="16.7"/>
    <n v="980"/>
    <n v="16.7"/>
    <n v="1270"/>
    <n v="11.8"/>
    <n v="1280"/>
    <n v="11.8"/>
    <n v="0"/>
  </r>
  <r>
    <n v="7"/>
    <n v="4874188"/>
    <s v="Rabun Co Sheriff's Office"/>
    <n v="41762.276388888888"/>
    <n v="2014"/>
    <x v="0"/>
    <n v="1"/>
    <n v="0"/>
    <s v="Rabun"/>
    <s v="Lookout Mountain Scenic Hwy"/>
    <s v="Popcorn Rd"/>
    <s v="(O) No Injury"/>
    <n v="0"/>
    <n v="0"/>
    <n v="0"/>
    <s v="Not a Collision with Motor Vehicle"/>
    <s v="Off Roadway"/>
    <s v="Embankment"/>
    <s v="Embankment"/>
    <s v="Under the Influence (U.I.)"/>
    <n v="1"/>
    <x v="0"/>
    <x v="2"/>
    <s v="West"/>
    <s v="Daylight"/>
    <x v="0"/>
    <n v="20"/>
    <s v="Lap and Shoulder Belt Used"/>
    <n v="0"/>
    <s v="Passenger Car"/>
    <s v="2411000200I"/>
    <n v="3.3991720000000001"/>
    <n v="34.884766999999997"/>
    <n v="-83.576650000000001"/>
    <n v="33"/>
    <n v="18"/>
    <n v="61"/>
    <s v="D1_0002_00_I"/>
    <n v="51"/>
    <n v="60"/>
    <s v="simple"/>
    <n v="442.8"/>
    <n v="54.4"/>
    <n v="420.3"/>
    <n v="-83.577269999999999"/>
    <n v="34.886884999999999"/>
    <n v="-83.577196999999998"/>
    <n v="34.885773"/>
    <s v="2411000200I"/>
    <n v="1"/>
    <n v="241"/>
    <n v="2"/>
    <n v="0"/>
    <n v="45"/>
    <n v="6.18"/>
    <n v="5.87"/>
    <n v="2513.5"/>
    <n v="2515.6999999999998"/>
    <n v="2522"/>
    <n v="45"/>
    <n v="39.200000000000003"/>
    <n v="5.8"/>
    <n v="43091"/>
    <s v="ASV_5+"/>
    <n v="1.173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1739999999999999E-3"/>
    <n v="612"/>
    <s v="241-0001"/>
    <s v="3R : Rural Principal Arterial - Other"/>
    <s v="34.880540, -83.576120"/>
    <n v="-83.576120000000003"/>
    <n v="34.880540000000003"/>
    <n v="34.880540000000003"/>
    <n v="-83.576120000000003"/>
    <n v="1.1739999999999999E-3"/>
    <x v="5"/>
    <x v="0"/>
    <x v="0"/>
    <n v="1595"/>
    <n v="1245"/>
    <n v="350"/>
    <n v="0.28112449799196787"/>
    <n v="1420"/>
    <m/>
    <m/>
    <n v="1590"/>
    <n v="13.9"/>
    <n v="1600"/>
    <n v="0"/>
    <n v="1590"/>
    <n v="0"/>
    <n v="1540"/>
    <n v="14.3"/>
    <n v="1480"/>
    <n v="14.3"/>
    <n v="980"/>
    <n v="16.7"/>
    <n v="980"/>
    <n v="16.7"/>
    <n v="1270"/>
    <n v="11.8"/>
    <n v="1280"/>
    <n v="11.8"/>
    <n v="1.1479999999999999E-3"/>
  </r>
  <r>
    <n v="8"/>
    <n v="7319365"/>
    <s v="Rabun Co Sheriff's Office"/>
    <n v="43690.184027777781"/>
    <n v="2019"/>
    <x v="1"/>
    <n v="0"/>
    <n v="1"/>
    <s v="Rabun"/>
    <s v="Lookout Mountain Scenic Hwy"/>
    <s v="Highway 197"/>
    <s v="(B) Suspected Minor/Visible Injury"/>
    <n v="0"/>
    <n v="0"/>
    <n v="1"/>
    <s v="Not a Collision with Motor Vehicle"/>
    <s v="On Shoulder"/>
    <s v="Embankment"/>
    <s v="Embankment"/>
    <s v="(None)"/>
    <n v="1"/>
    <x v="0"/>
    <x v="0"/>
    <s v="East"/>
    <s v="Dark-Not Lighted"/>
    <x v="0"/>
    <n v="85"/>
    <s v="Lap and Shoulder Belt Used"/>
    <n v="0"/>
    <s v="Passenger Car"/>
    <s v="2411000200I"/>
    <n v="3.4780000000000002"/>
    <n v="34.883882999999997"/>
    <n v="-83.575785999999994"/>
    <n v="34"/>
    <n v="19"/>
    <n v="63"/>
    <s v="D1_0002_00_I"/>
    <n v="53"/>
    <n v="62"/>
    <s v="simple"/>
    <n v="315.60000000000002"/>
    <n v="84.5"/>
    <n v="463.7"/>
    <n v="-83.575295999999994"/>
    <n v="34.883552999999999"/>
    <n v="-83.574813000000006"/>
    <n v="34.882455999999998"/>
    <s v="2411000200I"/>
    <n v="1"/>
    <n v="241"/>
    <n v="2"/>
    <n v="0"/>
    <n v="45"/>
    <n v="12.73"/>
    <n v="12.18"/>
    <n v="2528.5"/>
    <n v="2524"/>
    <n v="2518.4"/>
    <n v="45"/>
    <n v="31"/>
    <n v="14"/>
    <n v="43091"/>
    <s v="ASV_5+"/>
    <n v="1.34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343E-3"/>
    <n v="612"/>
    <s v="241-0001"/>
    <s v="3R : Rural Principal Arterial - Other"/>
    <s v="34.880540, -83.576120"/>
    <n v="-83.576120000000003"/>
    <n v="34.880540000000003"/>
    <n v="34.880540000000003"/>
    <n v="-83.576120000000003"/>
    <n v="1.343E-3"/>
    <x v="6"/>
    <x v="0"/>
    <x v="0"/>
    <n v="1595"/>
    <n v="1245"/>
    <n v="350"/>
    <n v="0.28112449799196787"/>
    <n v="1420"/>
    <m/>
    <m/>
    <n v="1590"/>
    <n v="13.9"/>
    <n v="1600"/>
    <n v="0"/>
    <n v="1590"/>
    <n v="0"/>
    <n v="1540"/>
    <n v="14.3"/>
    <n v="1480"/>
    <n v="14.3"/>
    <n v="980"/>
    <n v="16.7"/>
    <n v="980"/>
    <n v="16.7"/>
    <n v="1270"/>
    <n v="11.8"/>
    <n v="1280"/>
    <n v="11.8"/>
    <n v="5.8699999999999996E-4"/>
  </r>
  <r>
    <n v="9"/>
    <n v="6091961"/>
    <s v="Rabun Co Sheriff's Office"/>
    <n v="41731.440972222219"/>
    <n v="2014"/>
    <x v="0"/>
    <n v="1"/>
    <n v="0"/>
    <s v="Rabun"/>
    <s v="Lookout Mountain Scenic Hwy"/>
    <s v="Forest Service Road 163"/>
    <s v="(B) Suspected Minor/Visible Injury"/>
    <n v="0"/>
    <n v="0"/>
    <n v="1"/>
    <s v="Not a Collision with Motor Vehicle"/>
    <s v="Off Roadway"/>
    <s v="Culvert"/>
    <s v="Over Turn"/>
    <s v="Driver Lost Control"/>
    <n v="1"/>
    <x v="0"/>
    <x v="0"/>
    <s v="East"/>
    <s v="Daylight"/>
    <x v="0"/>
    <n v="45"/>
    <s v="Motorcycle Helmet"/>
    <n v="1"/>
    <s v="Motorcycle"/>
    <s v="2411000200I"/>
    <n v="3.603618"/>
    <n v="34.882418000000001"/>
    <n v="-83.574827999999997"/>
    <n v="34"/>
    <n v="19"/>
    <n v="63"/>
    <s v="D1_0002_00_I"/>
    <n v="53"/>
    <n v="62"/>
    <s v="simple"/>
    <n v="315.60000000000002"/>
    <n v="84.5"/>
    <n v="463.7"/>
    <n v="-83.575295999999994"/>
    <n v="34.883552999999999"/>
    <n v="-83.574813000000006"/>
    <n v="34.882455999999998"/>
    <s v="2411000200I"/>
    <n v="1"/>
    <n v="241"/>
    <n v="2"/>
    <n v="0"/>
    <n v="45"/>
    <n v="12.73"/>
    <n v="12.18"/>
    <n v="2528.5"/>
    <n v="2524"/>
    <n v="2518.4"/>
    <n v="45"/>
    <n v="31"/>
    <n v="14"/>
    <n v="43091"/>
    <s v="ASV_5+"/>
    <n v="1.34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343E-3"/>
    <n v="612"/>
    <s v="241-0001"/>
    <s v="3R : Rural Principal Arterial - Other"/>
    <s v="34.880540, -83.576120"/>
    <n v="-83.576120000000003"/>
    <n v="34.880540000000003"/>
    <n v="34.880540000000003"/>
    <n v="-83.576120000000003"/>
    <n v="1.343E-3"/>
    <x v="6"/>
    <x v="0"/>
    <x v="0"/>
    <n v="1595"/>
    <n v="1245"/>
    <n v="350"/>
    <n v="0.28112449799196787"/>
    <n v="1420"/>
    <m/>
    <m/>
    <n v="1590"/>
    <n v="13.9"/>
    <n v="1600"/>
    <n v="0"/>
    <n v="1590"/>
    <n v="0"/>
    <n v="1540"/>
    <n v="14.3"/>
    <n v="1480"/>
    <n v="14.3"/>
    <n v="980"/>
    <n v="16.7"/>
    <n v="980"/>
    <n v="16.7"/>
    <n v="1270"/>
    <n v="11.8"/>
    <n v="1280"/>
    <n v="11.8"/>
    <n v="4.1999999999999998E-5"/>
  </r>
  <r>
    <n v="10"/>
    <n v="7347364"/>
    <s v="Rabun Co Sheriff's Office"/>
    <n v="43714.566666666666"/>
    <n v="2019"/>
    <x v="1"/>
    <n v="0"/>
    <n v="1"/>
    <s v="Rabun"/>
    <s v="Lookout Mountain Scenic Hwy"/>
    <s v="Hwy 197"/>
    <s v="(C) Possible Injury / Complaint"/>
    <n v="0"/>
    <n v="0"/>
    <n v="0"/>
    <s v="Sideswipe-Opposite Direction"/>
    <s v="On Roadway - Non-Intersection"/>
    <s v="[&quot;Motor Vehicle in Motion&quot;,&quot;Motor Vehicle in Motion&quot;]"/>
    <s v="[&quot;Motor Vehicle in Motion&quot;,&quot;Motor Vehicle in Motion&quot;]"/>
    <s v="(None)"/>
    <n v="2"/>
    <x v="1"/>
    <x v="1"/>
    <s v="[&quot;East&quot;,&quot;West&quot;]"/>
    <s v="Daylight"/>
    <x v="0"/>
    <s v="[37,67]"/>
    <s v="[&quot;Lap and Shoulder Belt Used&quot;,&quot;Lap and Shoulder Belt Used&quot;]"/>
    <n v="0"/>
    <s v="[&quot;Sports Utility Vehicle (SUV)&quot;,&quot;Sports Utility Vehicle (SUV)&quot;]"/>
    <s v="2411000200I"/>
    <n v="3.6319509999999999"/>
    <n v="34.882019999999997"/>
    <n v="-83.574950999999999"/>
    <n v="35"/>
    <n v="20"/>
    <n v="64"/>
    <s v="D1_0002_00_I"/>
    <n v="54"/>
    <n v="63"/>
    <s v="simple"/>
    <n v="944.3"/>
    <n v="28.2"/>
    <n v="464.2"/>
    <n v="-83.574912999999995"/>
    <n v="34.882131999999999"/>
    <n v="-83.575576999999996"/>
    <n v="34.881002000000002"/>
    <s v="2411000200I"/>
    <n v="1"/>
    <n v="241"/>
    <n v="2"/>
    <n v="0"/>
    <n v="45"/>
    <n v="9.58"/>
    <n v="9.24"/>
    <n v="2480"/>
    <n v="2495.1"/>
    <n v="2503.3000000000002"/>
    <n v="45"/>
    <n v="39.700000000000003"/>
    <n v="5.3"/>
    <n v="43091"/>
    <s v="ASV_5+"/>
    <n v="1.335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3359999999999999E-3"/>
    <n v="612"/>
    <s v="241-0001"/>
    <s v="3R : Rural Principal Arterial - Other"/>
    <s v="34.880540, -83.576120"/>
    <n v="-83.576120000000003"/>
    <n v="34.880540000000003"/>
    <n v="34.880540000000003"/>
    <n v="-83.576120000000003"/>
    <n v="1.3359999999999999E-3"/>
    <x v="7"/>
    <x v="0"/>
    <x v="0"/>
    <n v="1595"/>
    <n v="1245"/>
    <n v="350"/>
    <n v="0.28112449799196787"/>
    <n v="1420"/>
    <m/>
    <m/>
    <n v="1590"/>
    <n v="13.9"/>
    <n v="1600"/>
    <n v="0"/>
    <n v="1590"/>
    <n v="0"/>
    <n v="1540"/>
    <n v="14.3"/>
    <n v="1480"/>
    <n v="14.3"/>
    <n v="980"/>
    <n v="16.7"/>
    <n v="980"/>
    <n v="16.7"/>
    <n v="1270"/>
    <n v="11.8"/>
    <n v="1280"/>
    <n v="11.8"/>
    <n v="0"/>
  </r>
  <r>
    <n v="11"/>
    <n v="7869190"/>
    <s v="Rabun Co Sheriff's Office"/>
    <n v="44161.34375"/>
    <n v="2020"/>
    <x v="1"/>
    <n v="0"/>
    <n v="1"/>
    <s v="Rabun"/>
    <s v="Lookout Mountain Scenic Hwy"/>
    <s v="Popcorn Rd"/>
    <s v="(O) No Injury"/>
    <n v="0"/>
    <n v="0"/>
    <n v="0"/>
    <s v="Not a Collision with Motor Vehicle"/>
    <s v="On Shoulder"/>
    <s v="Guard Rail Face"/>
    <s v="Guard Rail Fence"/>
    <s v="(None)"/>
    <n v="1"/>
    <x v="0"/>
    <x v="0"/>
    <s v="West"/>
    <s v="Dark-Not Lighted"/>
    <x v="0"/>
    <n v="33"/>
    <s v="Lap and Shoulder Belt Used"/>
    <n v="0"/>
    <s v="Pickup Truck"/>
    <s v="2411000200I"/>
    <n v="3.964"/>
    <n v="34.878838000000002"/>
    <n v="-83.578818999999996"/>
    <n v="37"/>
    <n v="22"/>
    <n v="66"/>
    <s v="D1_0002_00_I"/>
    <n v="56"/>
    <n v="65"/>
    <s v="simple"/>
    <n v="174.4"/>
    <n v="138"/>
    <n v="418.9"/>
    <n v="-83.578101000000004"/>
    <n v="34.879407999999998"/>
    <n v="-83.578727000000001"/>
    <n v="34.878666000000003"/>
    <s v="2411000200I"/>
    <n v="1"/>
    <n v="241"/>
    <n v="2"/>
    <n v="0"/>
    <n v="45"/>
    <n v="11.54"/>
    <n v="11.26"/>
    <n v="2408.1"/>
    <n v="2408.1"/>
    <n v="2408.5"/>
    <n v="45"/>
    <n v="26.7"/>
    <n v="18.3"/>
    <n v="43091"/>
    <s v="ASV_5+"/>
    <n v="1.2650000000000001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650000000000001E-3"/>
    <n v="612"/>
    <s v="241-0001"/>
    <s v="3R : Rural Principal Arterial - Other"/>
    <s v="34.880540, -83.576120"/>
    <n v="-83.576120000000003"/>
    <n v="34.880540000000003"/>
    <n v="34.880540000000003"/>
    <n v="-83.576120000000003"/>
    <n v="1.2650000000000001E-3"/>
    <x v="8"/>
    <x v="1"/>
    <x v="0"/>
    <n v="1595"/>
    <n v="1245"/>
    <n v="350"/>
    <n v="0.28112449799196787"/>
    <n v="1420"/>
    <m/>
    <m/>
    <n v="1590"/>
    <n v="13.9"/>
    <n v="1600"/>
    <n v="0"/>
    <n v="1590"/>
    <n v="0"/>
    <n v="1540"/>
    <n v="14.3"/>
    <n v="1480"/>
    <n v="14.3"/>
    <n v="980"/>
    <n v="16.7"/>
    <n v="980"/>
    <n v="16.7"/>
    <n v="1270"/>
    <n v="11.8"/>
    <n v="1280"/>
    <n v="11.8"/>
    <n v="0"/>
  </r>
  <r>
    <n v="12"/>
    <n v="5930311"/>
    <s v="Gsp Post 00"/>
    <n v="42634.460416666669"/>
    <n v="2016"/>
    <x v="0"/>
    <n v="1"/>
    <n v="0"/>
    <s v="Rabun"/>
    <s v="Lookout Mountain Scenic Hwy"/>
    <s v="(none)"/>
    <s v="(O) No Injury"/>
    <n v="0"/>
    <n v="0"/>
    <n v="0"/>
    <s v="Not a Collision with Motor Vehicle"/>
    <s v="On Roadway - Non-Intersection"/>
    <s v="Over Turn"/>
    <s v="Motor Vehicle in Motion"/>
    <s v="Changed Lanes Improperly"/>
    <n v="1"/>
    <x v="0"/>
    <x v="0"/>
    <s v="West"/>
    <s v="Daylight"/>
    <x v="0"/>
    <n v="58"/>
    <s v="Lap and Shoulder Belt Used"/>
    <n v="0"/>
    <s v="Tractor/Trailer"/>
    <s v="2411000200I"/>
    <n v="3.9489559999999999"/>
    <n v="34.879041000000001"/>
    <n v="-83.578811000000002"/>
    <n v="37"/>
    <n v="22"/>
    <n v="66"/>
    <s v="D1_0002_00_I"/>
    <n v="56"/>
    <n v="65"/>
    <s v="simple"/>
    <n v="174.4"/>
    <n v="138"/>
    <n v="418.9"/>
    <n v="-83.578101000000004"/>
    <n v="34.879407999999998"/>
    <n v="-83.578727000000001"/>
    <n v="34.878666000000003"/>
    <s v="2411000200I"/>
    <n v="1"/>
    <n v="241"/>
    <n v="2"/>
    <n v="0"/>
    <n v="45"/>
    <n v="11.54"/>
    <n v="11.26"/>
    <n v="2408.1"/>
    <n v="2408.1"/>
    <n v="2408.5"/>
    <n v="45"/>
    <n v="26.7"/>
    <n v="18.3"/>
    <n v="43091"/>
    <s v="ASV_5+"/>
    <n v="1.2650000000000001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650000000000001E-3"/>
    <n v="612"/>
    <s v="241-0001"/>
    <s v="3R : Rural Principal Arterial - Other"/>
    <s v="34.880540, -83.576120"/>
    <n v="-83.576120000000003"/>
    <n v="34.880540000000003"/>
    <n v="34.880540000000003"/>
    <n v="-83.576120000000003"/>
    <n v="1.2650000000000001E-3"/>
    <x v="8"/>
    <x v="1"/>
    <x v="0"/>
    <n v="1595"/>
    <n v="1245"/>
    <n v="350"/>
    <n v="0.28112449799196787"/>
    <n v="1420"/>
    <m/>
    <m/>
    <n v="1590"/>
    <n v="13.9"/>
    <n v="1600"/>
    <n v="0"/>
    <n v="1590"/>
    <n v="0"/>
    <n v="1540"/>
    <n v="14.3"/>
    <n v="1480"/>
    <n v="14.3"/>
    <n v="980"/>
    <n v="16.7"/>
    <n v="980"/>
    <n v="16.7"/>
    <n v="1270"/>
    <n v="11.8"/>
    <n v="1280"/>
    <n v="11.8"/>
    <n v="0"/>
  </r>
  <r>
    <n v="13"/>
    <n v="6091970"/>
    <s v="Rabun Co Sheriff's Office"/>
    <n v="41741.252083333333"/>
    <n v="2014"/>
    <x v="0"/>
    <n v="1"/>
    <n v="0"/>
    <s v="Rabun"/>
    <s v="Lookout Mountain Scenic Hwy"/>
    <s v="Mile Post 4 Hwy 76"/>
    <s v="(O) No Injury"/>
    <n v="0"/>
    <n v="0"/>
    <n v="0"/>
    <s v="Not a Collision with Motor Vehicle"/>
    <s v="On Shoulder"/>
    <s v="Embankment"/>
    <s v="Embankment"/>
    <s v="(None)"/>
    <n v="1"/>
    <x v="0"/>
    <x v="0"/>
    <s v="West"/>
    <s v="Dark-Not Lighted"/>
    <x v="0"/>
    <n v="53"/>
    <s v="[&quot;Lap and Shoulder Belt Used&quot;,&quot;Lap and Shoulder Belt Used&quot;]"/>
    <n v="0"/>
    <s v="Pickup Truck"/>
    <s v="2411000200I"/>
    <n v="3.9531269999999998"/>
    <n v="34.878984000000003"/>
    <n v="-83.578823"/>
    <n v="37"/>
    <n v="22"/>
    <n v="66"/>
    <s v="D1_0002_00_I"/>
    <n v="56"/>
    <n v="65"/>
    <s v="simple"/>
    <n v="174.4"/>
    <n v="138"/>
    <n v="418.9"/>
    <n v="-83.578101000000004"/>
    <n v="34.879407999999998"/>
    <n v="-83.578727000000001"/>
    <n v="34.878666000000003"/>
    <s v="2411000200I"/>
    <n v="1"/>
    <n v="241"/>
    <n v="2"/>
    <n v="0"/>
    <n v="45"/>
    <n v="11.54"/>
    <n v="11.26"/>
    <n v="2408.1"/>
    <n v="2408.1"/>
    <n v="2408.5"/>
    <n v="45"/>
    <n v="26.7"/>
    <n v="18.3"/>
    <n v="43091"/>
    <s v="ASV_5+"/>
    <n v="1.2650000000000001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650000000000001E-3"/>
    <n v="612"/>
    <s v="241-0001"/>
    <s v="3R : Rural Principal Arterial - Other"/>
    <s v="34.880540, -83.576120"/>
    <n v="-83.576120000000003"/>
    <n v="34.880540000000003"/>
    <n v="34.880540000000003"/>
    <n v="-83.576120000000003"/>
    <n v="1.2650000000000001E-3"/>
    <x v="8"/>
    <x v="1"/>
    <x v="0"/>
    <n v="1595"/>
    <n v="1245"/>
    <n v="350"/>
    <n v="0.28112449799196787"/>
    <n v="1420"/>
    <m/>
    <m/>
    <n v="1590"/>
    <n v="13.9"/>
    <n v="1600"/>
    <n v="0"/>
    <n v="1590"/>
    <n v="0"/>
    <n v="1540"/>
    <n v="14.3"/>
    <n v="1480"/>
    <n v="14.3"/>
    <n v="980"/>
    <n v="16.7"/>
    <n v="980"/>
    <n v="16.7"/>
    <n v="1270"/>
    <n v="11.8"/>
    <n v="1280"/>
    <n v="11.8"/>
    <n v="0"/>
  </r>
  <r>
    <n v="14"/>
    <n v="6818707"/>
    <s v="Rabun Co Sheriff's Office"/>
    <n v="43316.505555555559"/>
    <n v="2018"/>
    <x v="1"/>
    <n v="0"/>
    <n v="1"/>
    <s v="Rabun"/>
    <s v="Lookout Mountain Scenic Hwy"/>
    <s v="Sr 197"/>
    <s v="(O) No Injury"/>
    <n v="0"/>
    <n v="0"/>
    <n v="0"/>
    <s v="Rear End"/>
    <s v="On Roadway - Non-Intersection"/>
    <s v="[&quot;Motor Vehicle in Motion&quot;,&quot;Motor Vehicle in Motion&quot;]"/>
    <s v=" "/>
    <s v="(None)"/>
    <n v="2"/>
    <x v="1"/>
    <x v="3"/>
    <s v="[&quot;East&quot;,&quot;East&quot;]"/>
    <s v="Daylight"/>
    <x v="0"/>
    <s v="[63,74]"/>
    <s v="[&quot;Lap and Shoulder Belt Used&quot;,&quot;Lap and Shoulder Belt Used&quot;]"/>
    <n v="0"/>
    <s v="[&quot;Sports Utility Vehicle (SUV)&quot;,&quot;Sports Utility Vehicle (SUV)&quot;]"/>
    <s v="2411000200I"/>
    <n v="4.2922880000000001"/>
    <n v="34.875112999999999"/>
    <n v="-83.575380999999993"/>
    <n v="38"/>
    <n v="23"/>
    <n v="68"/>
    <s v="D1_0002_00_I"/>
    <n v="58"/>
    <n v="67"/>
    <s v="simple"/>
    <n v="329.3"/>
    <n v="67.900000000000006"/>
    <n v="390"/>
    <n v="-83.574224000000001"/>
    <n v="34.87433"/>
    <n v="-83.573037999999997"/>
    <n v="34.874045000000002"/>
    <s v="2411000200I"/>
    <n v="1"/>
    <n v="241"/>
    <n v="2"/>
    <n v="0"/>
    <n v="45"/>
    <n v="7.24"/>
    <n v="6.77"/>
    <n v="2278.1999999999998"/>
    <n v="2281.5"/>
    <n v="2283.5"/>
    <n v="45"/>
    <n v="36.700000000000003"/>
    <n v="8.3000000000000007"/>
    <n v="43091"/>
    <s v="NONE"/>
    <n v="1.266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66E-3"/>
    <n v="612"/>
    <s v="241-0001"/>
    <s v="3R : Rural Principal Arterial - Other"/>
    <s v="34.880540, -83.576120"/>
    <n v="-83.576120000000003"/>
    <n v="34.880540000000003"/>
    <n v="34.880540000000003"/>
    <n v="-83.576120000000003"/>
    <n v="1.266E-3"/>
    <x v="9"/>
    <x v="0"/>
    <x v="0"/>
    <n v="1595"/>
    <n v="1245"/>
    <n v="350"/>
    <n v="0.28112449799196787"/>
    <n v="1420"/>
    <m/>
    <m/>
    <n v="1590"/>
    <n v="13.9"/>
    <n v="1600"/>
    <n v="0"/>
    <n v="1590"/>
    <n v="0"/>
    <n v="1540"/>
    <n v="14.3"/>
    <n v="1480"/>
    <n v="14.3"/>
    <n v="980"/>
    <n v="16.7"/>
    <n v="980"/>
    <n v="16.7"/>
    <n v="1270"/>
    <n v="11.8"/>
    <n v="1280"/>
    <n v="11.8"/>
    <n v="1.3929999999999999E-3"/>
  </r>
  <r>
    <n v="15"/>
    <n v="4732885"/>
    <s v="Rabun Co Sheriff's Office"/>
    <n v="41667.890277777777"/>
    <n v="2014"/>
    <x v="0"/>
    <n v="1"/>
    <n v="0"/>
    <s v="Rabun"/>
    <s v="Lookout Mountain Scenic Hwy"/>
    <s v="Towns Conty"/>
    <s v="(A) Suspected Serious Injury"/>
    <n v="0"/>
    <n v="1"/>
    <n v="0"/>
    <s v="Not a Collision with Motor Vehicle"/>
    <s v="Off Roadway"/>
    <s v="Motor Vehicle in Motion"/>
    <s v="Motor Vehicle in Motion"/>
    <s v="Too Fast for Conditions"/>
    <n v="1"/>
    <x v="0"/>
    <x v="2"/>
    <s v="East"/>
    <s v="Daylight"/>
    <x v="0"/>
    <n v="50"/>
    <s v="Lap and Shoulder Belt Used"/>
    <n v="0"/>
    <s v="Pickup Truck"/>
    <s v="2411000200I"/>
    <n v="4.5339999999999998"/>
    <n v="34.874248000000001"/>
    <n v="-83.571618000000001"/>
    <n v="39"/>
    <n v="24"/>
    <n v="69"/>
    <s v="D1_0002_00_I"/>
    <n v="59"/>
    <n v="68"/>
    <s v="simple"/>
    <n v="304.60000000000002"/>
    <n v="56.5"/>
    <n v="300.3"/>
    <n v="-83.572248000000002"/>
    <n v="34.874119999999998"/>
    <n v="-83.571363000000005"/>
    <n v="34.874439000000002"/>
    <s v="2411000200I"/>
    <n v="1"/>
    <n v="241"/>
    <n v="2"/>
    <n v="0"/>
    <n v="45"/>
    <n v="7.78"/>
    <n v="7.37"/>
    <n v="2285.4"/>
    <n v="2289"/>
    <n v="2287.4"/>
    <n v="45"/>
    <n v="33.1"/>
    <n v="11.9"/>
    <n v="43091"/>
    <s v="NONE"/>
    <n v="9.6699999999999998E-4"/>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9.6699999999999998E-4"/>
    <n v="612"/>
    <s v="241-0001"/>
    <s v="3R : Rural Principal Arterial - Other"/>
    <s v="34.880540, -83.576120"/>
    <n v="-83.576120000000003"/>
    <n v="34.880540000000003"/>
    <n v="34.880540000000003"/>
    <n v="-83.576120000000003"/>
    <n v="9.6699999999999998E-4"/>
    <x v="10"/>
    <x v="0"/>
    <x v="0"/>
    <n v="1595"/>
    <n v="1245"/>
    <n v="350"/>
    <n v="0.28112449799196787"/>
    <n v="1420"/>
    <m/>
    <m/>
    <n v="1590"/>
    <n v="13.9"/>
    <n v="1600"/>
    <n v="0"/>
    <n v="1590"/>
    <n v="0"/>
    <n v="1540"/>
    <n v="14.3"/>
    <n v="1480"/>
    <n v="14.3"/>
    <n v="980"/>
    <n v="16.7"/>
    <n v="980"/>
    <n v="16.7"/>
    <n v="1270"/>
    <n v="11.8"/>
    <n v="1280"/>
    <n v="11.8"/>
    <n v="0"/>
  </r>
  <r>
    <n v="16"/>
    <n v="5962579"/>
    <s v="Rabun Co Sheriff's Office"/>
    <n v="42606.718055555553"/>
    <n v="2016"/>
    <x v="0"/>
    <n v="1"/>
    <n v="0"/>
    <s v="Rabun"/>
    <s v="Lookout Mountain Scenic Hwy"/>
    <s v="Sr 197"/>
    <s v="(B) Suspected Minor/Visible Injury"/>
    <n v="0"/>
    <n v="0"/>
    <n v="1"/>
    <s v="Not a Collision with Motor Vehicle"/>
    <s v="Off Roadway"/>
    <s v="Embankment"/>
    <s v="Embankment"/>
    <s v="Too Fast for Conditions"/>
    <n v="1"/>
    <x v="0"/>
    <x v="0"/>
    <s v="West"/>
    <s v="Daylight"/>
    <x v="0"/>
    <n v="26"/>
    <s v="Motorcycle Helmet"/>
    <n v="1"/>
    <s v="Motorcycle"/>
    <s v="2411000200I"/>
    <n v="4.766"/>
    <n v="34.875422"/>
    <n v="-83.567998000000003"/>
    <n v="41"/>
    <n v="26"/>
    <n v="71"/>
    <s v="D1_0002_00_I"/>
    <n v="61"/>
    <n v="70"/>
    <s v="split"/>
    <n v="478.2"/>
    <n v="73.7"/>
    <n v="611"/>
    <n v="-83.568487000000005"/>
    <n v="34.875439"/>
    <n v="-83.566838000000004"/>
    <n v="34.874645000000001"/>
    <s v="2411000200I"/>
    <n v="1"/>
    <n v="241"/>
    <n v="2"/>
    <n v="0"/>
    <n v="45"/>
    <n v="7.87"/>
    <n v="7.44"/>
    <n v="2190.3000000000002"/>
    <n v="2205.6999999999998"/>
    <n v="2222.8000000000002"/>
    <n v="45"/>
    <n v="42.3"/>
    <n v="2.7"/>
    <n v="43091"/>
    <s v="NONE"/>
    <n v="1.928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9289999999999999E-3"/>
    <n v="612"/>
    <s v="241-0001"/>
    <s v="3R : Rural Principal Arterial - Other"/>
    <s v="34.880540, -83.576120"/>
    <n v="-83.576120000000003"/>
    <n v="34.880540000000003"/>
    <n v="34.880540000000003"/>
    <n v="-83.576120000000003"/>
    <n v="1.9289999999999999E-3"/>
    <x v="11"/>
    <x v="0"/>
    <x v="0"/>
    <n v="1595"/>
    <n v="1245"/>
    <n v="350"/>
    <n v="0.28112449799196787"/>
    <n v="1420"/>
    <m/>
    <m/>
    <n v="1590"/>
    <n v="13.9"/>
    <n v="1600"/>
    <n v="0"/>
    <n v="1590"/>
    <n v="0"/>
    <n v="1540"/>
    <n v="14.3"/>
    <n v="1480"/>
    <n v="14.3"/>
    <n v="980"/>
    <n v="16.7"/>
    <n v="980"/>
    <n v="16.7"/>
    <n v="1270"/>
    <n v="11.8"/>
    <n v="1280"/>
    <n v="11.8"/>
    <n v="0"/>
  </r>
  <r>
    <n v="17"/>
    <n v="5567764"/>
    <s v="Gsp Post 00"/>
    <n v="42362.809027777781"/>
    <n v="2015"/>
    <x v="0"/>
    <n v="1"/>
    <n v="0"/>
    <s v="Rabun"/>
    <s v="Lookout Mountain Scenic Hwy"/>
    <s v="(none)"/>
    <s v="(O) No Injury"/>
    <n v="0"/>
    <n v="0"/>
    <n v="0"/>
    <s v="Not a Collision with Motor Vehicle"/>
    <s v="On Shoulder"/>
    <s v="Other-Fixed Object"/>
    <s v="Embankment"/>
    <s v="No Contributing Factors"/>
    <n v="1"/>
    <x v="0"/>
    <x v="0"/>
    <s v="East"/>
    <s v="Dark-Not Lighted"/>
    <x v="1"/>
    <n v="39"/>
    <s v="Lap and Shoulder Belt Used"/>
    <n v="0"/>
    <s v="Passenger Car"/>
    <s v="2411000200I"/>
    <n v="4.8040000000000003"/>
    <n v="34.875199000000002"/>
    <n v="-83.567400000000006"/>
    <n v="41"/>
    <n v="26"/>
    <n v="71"/>
    <s v="D1_0002_00_I"/>
    <n v="61"/>
    <n v="70"/>
    <s v="split"/>
    <n v="478.2"/>
    <n v="73.7"/>
    <n v="611"/>
    <n v="-83.568487000000005"/>
    <n v="34.875439"/>
    <n v="-83.566838000000004"/>
    <n v="34.874645000000001"/>
    <s v="2411000200I"/>
    <n v="1"/>
    <n v="241"/>
    <n v="2"/>
    <n v="0"/>
    <n v="45"/>
    <n v="7.87"/>
    <n v="7.44"/>
    <n v="2190.3000000000002"/>
    <n v="2205.6999999999998"/>
    <n v="2222.8000000000002"/>
    <n v="45"/>
    <n v="42.3"/>
    <n v="2.7"/>
    <n v="43091"/>
    <s v="NONE"/>
    <n v="1.9289999999999999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9289999999999999E-3"/>
    <n v="612"/>
    <s v="241-0001"/>
    <s v="3R : Rural Principal Arterial - Other"/>
    <s v="34.880540, -83.576120"/>
    <n v="-83.576120000000003"/>
    <n v="34.880540000000003"/>
    <n v="34.880540000000003"/>
    <n v="-83.576120000000003"/>
    <n v="1.9289999999999999E-3"/>
    <x v="11"/>
    <x v="0"/>
    <x v="0"/>
    <n v="1595"/>
    <n v="1245"/>
    <n v="350"/>
    <n v="0.28112449799196787"/>
    <n v="1420"/>
    <m/>
    <m/>
    <n v="1590"/>
    <n v="13.9"/>
    <n v="1600"/>
    <n v="0"/>
    <n v="1590"/>
    <n v="0"/>
    <n v="1540"/>
    <n v="14.3"/>
    <n v="1480"/>
    <n v="14.3"/>
    <n v="980"/>
    <n v="16.7"/>
    <n v="980"/>
    <n v="16.7"/>
    <n v="1270"/>
    <n v="11.8"/>
    <n v="1280"/>
    <n v="11.8"/>
    <n v="0"/>
  </r>
  <r>
    <n v="18"/>
    <n v="7800188"/>
    <s v="Rabun Co Sheriff's Office"/>
    <n v="44108.583333333336"/>
    <n v="2020"/>
    <x v="1"/>
    <n v="0"/>
    <n v="1"/>
    <s v="Rabun"/>
    <s v="State Route 197"/>
    <n v="76"/>
    <s v="(O) No Injury"/>
    <n v="0"/>
    <n v="0"/>
    <n v="0"/>
    <s v="Sideswipe-Same Direction"/>
    <s v="Off Roadway"/>
    <s v="Motor Vehicle in Motion"/>
    <s v="Motor Vehicle in Motion"/>
    <s v="(None)"/>
    <n v="2"/>
    <x v="1"/>
    <x v="4"/>
    <s v="[&quot;None&quot;,&quot;North&quot;]"/>
    <s v="Daylight"/>
    <x v="0"/>
    <s v="[0,67]"/>
    <s v="[&quot;Motorcycle Helmet&quot;,&quot;Unknown&quot;]"/>
    <n v="1"/>
    <s v="Motorcycle"/>
    <s v="2411019700I"/>
    <n v="8.2776859999999992"/>
    <n v="34.873049000000002"/>
    <n v="-83.565922"/>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1.9699999999999999E-4"/>
  </r>
  <r>
    <n v="19"/>
    <n v="7736607"/>
    <s v="Gsp Post 00"/>
    <n v="44047.421527777777"/>
    <n v="2020"/>
    <x v="1"/>
    <n v="0"/>
    <n v="1"/>
    <s v="Rabun"/>
    <s v="State Route 197"/>
    <s v="Joe Thompson Ln"/>
    <s v="(A) Suspected Serious Injury"/>
    <n v="0"/>
    <n v="1"/>
    <n v="0"/>
    <s v="Not a Collision with Motor Vehicle"/>
    <s v="On Shoulder"/>
    <s v="Over Turn"/>
    <s v="Over Turn"/>
    <s v="(None)"/>
    <n v="1"/>
    <x v="0"/>
    <x v="2"/>
    <s v="South"/>
    <s v="Daylight"/>
    <x v="0"/>
    <n v="41"/>
    <s v="None Used"/>
    <n v="0"/>
    <s v="Pickup Truck"/>
    <s v="2411019700I"/>
    <n v="8.2480130000000003"/>
    <n v="34.87274"/>
    <n v="-83.566295999999994"/>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6.7100000000000005E-4"/>
  </r>
  <r>
    <n v="20"/>
    <n v="6862520"/>
    <s v="Gsp Post 00"/>
    <n v="43348.685416666667"/>
    <n v="2018"/>
    <x v="1"/>
    <n v="0"/>
    <n v="1"/>
    <s v="Rabun"/>
    <s v="[&quot;Lookout Mountain Scenic Hwy&quot;,&quot;Lookout Mountain Scenic Hwy&quot;,&quot;State Route 197&quot;]"/>
    <s v="Sr 197"/>
    <s v="(O) No Injury"/>
    <n v="0"/>
    <n v="0"/>
    <n v="0"/>
    <s v="Angle (Other)"/>
    <s v="On Roadway - Roadway Intersection"/>
    <s v="[&quot;Motor Vehicle in Motion&quot;,&quot;Motor Vehicle in Motion&quot;]"/>
    <s v="[&quot;Motor Vehicle in Motion&quot;,&quot;Motor Vehicle in Motion&quot;]"/>
    <s v="[&quot;Failure to Yield&quot;,&quot;No Contributing Factors&quot;]"/>
    <n v="2"/>
    <x v="1"/>
    <x v="3"/>
    <s v="[&quot;East&quot;,&quot;North&quot;]"/>
    <s v="Daylight"/>
    <x v="0"/>
    <s v="[23,28]"/>
    <s v="[&quot;Child Restraint System (Properly Used)&quot;,&quot;Lap and Shoulder Belt Used&quot;,&quot;Lap and Shoulder Belt Used&quot;,&quot;Lap and Shoulder Belt Used&quot;,&quot;Lap and Shoulder Belt Used&quot;]"/>
    <n v="0"/>
    <s v="[&quot;Single Unit Truck&quot;,&quot;Sports Utility Vehicle (SUV)&quot;]"/>
    <s v="2411019700I"/>
    <n v="8.2899999999999991"/>
    <n v="34.873156999999999"/>
    <n v="-83.565790000000007"/>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3.1000000000000001E-5"/>
  </r>
  <r>
    <n v="21"/>
    <n v="5643989"/>
    <s v="Gsp Post 00"/>
    <n v="42418.430555555555"/>
    <n v="2016"/>
    <x v="0"/>
    <n v="1"/>
    <n v="0"/>
    <s v="Rabun"/>
    <s v="Lookout Mountain Scenic Hwy"/>
    <n v="197"/>
    <s v="(O) No Injury"/>
    <n v="0"/>
    <n v="0"/>
    <n v="0"/>
    <s v="Not a Collision with Motor Vehicle"/>
    <s v="On Roadway - Roadway Intersection"/>
    <s v="Over Turn"/>
    <s v="Over Turn"/>
    <s v="(None)"/>
    <n v="1"/>
    <x v="0"/>
    <x v="0"/>
    <s v="West"/>
    <s v="Daylight"/>
    <x v="0"/>
    <n v="59"/>
    <s v="Lap and Shoulder Belt Used"/>
    <n v="0"/>
    <s v="Tractor/Trailer"/>
    <s v="2411000200I"/>
    <n v="4.9761680000000004"/>
    <n v="34.873092"/>
    <n v="-83.565721999999994"/>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0"/>
  </r>
  <r>
    <n v="22"/>
    <n v="4980421"/>
    <s v="Rabun Co Sheriff's Office"/>
    <n v="41856.720833333333"/>
    <n v="2014"/>
    <x v="0"/>
    <n v="1"/>
    <n v="0"/>
    <s v="Rabun"/>
    <s v="[&quot;Lookout Mountain Scenic Hwy&quot;,&quot;Lookout Mountain Scenic Hwy&quot;,&quot;Popcorn Rd&quot;]"/>
    <s v="Popcorn Overlock"/>
    <s v="(C) Possible Injury / Complaint"/>
    <n v="0"/>
    <n v="0"/>
    <n v="0"/>
    <s v="Angle (Other)"/>
    <s v="On Roadway - Roadway Intersection"/>
    <s v="[&quot;Motor Vehicle in Motion&quot;,&quot;Motor Vehicle in Motion&quot;]"/>
    <s v="[&quot;Motor Vehicle in Motion&quot;,&quot;Motor Vehicle in Motion&quot;]"/>
    <s v="[&quot;Inattentive or Other Distraction (Distracted)&quot;,&quot;No Contributing Factors&quot;]"/>
    <n v="2"/>
    <x v="1"/>
    <x v="1"/>
    <s v="[&quot;East&quot;,&quot;West&quot;]"/>
    <s v="Daylight"/>
    <x v="0"/>
    <s v="[23,53]"/>
    <s v="[&quot;Lap and Shoulder Belt Used&quot;,&quot;Lap and Shoulder Belt Used&quot;,&quot;Lap and Shoulder Belt Used&quot;,&quot;Motorcycle Helmet&quot;]"/>
    <n v="1"/>
    <s v="[&quot;Motorcycle&quot;,&quot;Pickup Truck&quot;]"/>
    <s v="2411000200I"/>
    <n v="4.9584429999999999"/>
    <n v="34.873328000000001"/>
    <n v="-83.565880000000007"/>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1.6200000000000001E-4"/>
  </r>
  <r>
    <n v="23"/>
    <n v="4909621"/>
    <s v="Gsp Post 00"/>
    <n v="41836.576388888891"/>
    <n v="2014"/>
    <x v="0"/>
    <n v="1"/>
    <n v="0"/>
    <s v="Rabun"/>
    <s v="[&quot;Lookout Mountain Scenic Hwy&quot;,&quot;Lookout Mountain Scenic Hwy&quot;,&quot;State Route 197&quot;]"/>
    <s v="(none)"/>
    <s v="(B) Suspected Minor/Visible Injury"/>
    <n v="0"/>
    <n v="0"/>
    <n v="1"/>
    <s v="Rear End"/>
    <s v="On Shoulder"/>
    <s v="Other-Fixed Object"/>
    <s v="Over Turn"/>
    <s v="(None)"/>
    <n v="1"/>
    <x v="0"/>
    <x v="0"/>
    <s v="East"/>
    <s v="Daylight"/>
    <x v="0"/>
    <n v="38"/>
    <s v="Lap and Shoulder Belt Used"/>
    <n v="0"/>
    <s v="Passenger Car"/>
    <s v="2411000200I"/>
    <n v="4.97"/>
    <n v="34.873162000000001"/>
    <n v="-83.565758000000002"/>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0"/>
  </r>
  <r>
    <n v="24"/>
    <n v="5527586"/>
    <s v="Rabun Co Sheriff's Office"/>
    <n v="42308.679166666669"/>
    <n v="2015"/>
    <x v="0"/>
    <n v="1"/>
    <n v="0"/>
    <s v="Rabun"/>
    <s v="Lookout Mountain Scenic Hwy"/>
    <s v="Hwy 197"/>
    <s v="(O) No Injury"/>
    <n v="0"/>
    <n v="0"/>
    <n v="0"/>
    <s v="Rear End"/>
    <s v="On Roadway - Roadway Intersection"/>
    <s v="[&quot;Motor Vehicle in Motion&quot;,&quot;Motor Vehicle in Motion&quot;]"/>
    <s v="[&quot;Motor Vehicle in Motion&quot;,&quot;Motor Vehicle in Motion&quot;]"/>
    <s v="[&quot;Following Too Close&quot;,&quot;Other&quot;]"/>
    <n v="2"/>
    <x v="1"/>
    <x v="1"/>
    <s v="[&quot;East&quot;,&quot;East&quot;]"/>
    <s v="Daylight"/>
    <x v="0"/>
    <s v="[67,77]"/>
    <s v="[&quot;Lap and Shoulder Belt Used&quot;,&quot;Lap and Shoulder Belt Used&quot;]"/>
    <n v="0"/>
    <s v="[&quot;Passenger Car&quot;,&quot;Passenger Car&quot;]"/>
    <s v="2411000200I"/>
    <n v="4.9764330000000001"/>
    <n v="34.873089"/>
    <n v="-83.565719999999999"/>
    <n v="43"/>
    <n v="28"/>
    <n v="73"/>
    <s v="D1_0002_00_I"/>
    <n v="62"/>
    <n v="72"/>
    <s v="simple"/>
    <n v="246.5"/>
    <n v="90.7"/>
    <n v="390.1"/>
    <n v="-83.565779000000006"/>
    <n v="34.873196999999998"/>
    <n v="-83.564750000000004"/>
    <n v="34.872722000000003"/>
    <s v="2411000200I"/>
    <n v="1"/>
    <n v="241"/>
    <n v="2"/>
    <n v="0"/>
    <n v="45"/>
    <n v="7.87"/>
    <n v="7.56"/>
    <n v="2145.6999999999998"/>
    <n v="2149.3000000000002"/>
    <n v="2159.4"/>
    <n v="45"/>
    <n v="35.799999999999997"/>
    <n v="9.1999999999999993"/>
    <n v="43091"/>
    <s v="NONE"/>
    <n v="1.23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1.23E-3"/>
    <n v="612"/>
    <s v="241-0001"/>
    <s v="3R : Rural Principal Arterial - Other"/>
    <s v="34.880540, -83.576120"/>
    <n v="-83.576120000000003"/>
    <n v="34.880540000000003"/>
    <n v="34.880540000000003"/>
    <n v="-83.576120000000003"/>
    <n v="1.23E-3"/>
    <x v="12"/>
    <x v="1"/>
    <x v="0"/>
    <n v="1595"/>
    <n v="1245"/>
    <n v="350"/>
    <n v="0.28112449799196787"/>
    <n v="1420"/>
    <m/>
    <m/>
    <n v="1590"/>
    <n v="13.9"/>
    <n v="1600"/>
    <n v="0"/>
    <n v="1590"/>
    <n v="0"/>
    <n v="1540"/>
    <n v="14.3"/>
    <n v="1480"/>
    <n v="14.3"/>
    <n v="980"/>
    <n v="16.7"/>
    <n v="980"/>
    <n v="16.7"/>
    <n v="1270"/>
    <n v="11.8"/>
    <n v="1280"/>
    <n v="11.8"/>
    <n v="0"/>
  </r>
  <r>
    <n v="25"/>
    <n v="6981111"/>
    <s v="Gsp Post 00"/>
    <n v="43432.390277777777"/>
    <n v="2018"/>
    <x v="1"/>
    <n v="0"/>
    <n v="1"/>
    <s v="Rabun"/>
    <s v="Lookout Mountain Scenic Hwy"/>
    <s v="Vickers Rd"/>
    <s v="(O) No Injury"/>
    <n v="0"/>
    <n v="0"/>
    <n v="0"/>
    <s v="Not a Collision with Motor Vehicle"/>
    <s v="Off Roadway"/>
    <s v="Other Non-Collision"/>
    <s v="Other Non-Collision"/>
    <s v="No Contributing Factors"/>
    <n v="1"/>
    <x v="0"/>
    <x v="0"/>
    <s v="West"/>
    <s v="Daylight"/>
    <x v="0"/>
    <n v="57"/>
    <s v="Lap and Shoulder Belt Used"/>
    <n v="0"/>
    <s v="Vehicle with Trailer"/>
    <s v="2411000200I"/>
    <n v="6.6401659999999998"/>
    <n v="34.868603999999998"/>
    <n v="-83.541597999999993"/>
    <n v="45"/>
    <n v="42"/>
    <n v="86"/>
    <s v="D1_0002_00_I"/>
    <n v="72"/>
    <n v="85"/>
    <s v="simple"/>
    <n v="593.5"/>
    <n v="60.8"/>
    <n v="630.20000000000005"/>
    <n v="-83.541762000000006"/>
    <n v="34.868566999999999"/>
    <n v="-83.539771999999999"/>
    <n v="34.868357000000003"/>
    <s v="2411000200I"/>
    <n v="1"/>
    <n v="241"/>
    <n v="2"/>
    <n v="0"/>
    <n v="45"/>
    <n v="7.86"/>
    <n v="7.59"/>
    <n v="1890.4"/>
    <n v="1911.7"/>
    <n v="1932.1"/>
    <n v="55"/>
    <n v="43"/>
    <n v="12"/>
    <n v="43091"/>
    <s v="NONE"/>
    <n v="2.0669999999999998E-3"/>
    <n v="43314"/>
    <n v="42939"/>
    <s v="2411000200I"/>
    <s v="RABUN"/>
    <n v="1"/>
    <n v="200"/>
    <n v="1"/>
    <n v="1"/>
    <n v="2"/>
    <n v="2"/>
    <n v="1"/>
    <n v="3"/>
    <n v="3"/>
    <n v="3"/>
    <s v="N"/>
    <n v="241"/>
    <n v="2"/>
    <n v="0"/>
    <s v="Not Urban"/>
    <s v="Not Urban"/>
    <n v="0"/>
    <n v="45"/>
    <n v="2220"/>
    <s v=" "/>
    <n v="0"/>
    <n v="0.56831600000000004"/>
    <n v="9"/>
    <s v="State Mainline"/>
    <n v="2220"/>
    <n v="452504"/>
    <n v="6.17"/>
    <n v="6.73"/>
    <n v="452504"/>
    <n v="0"/>
    <n v="3000.7064700000001"/>
    <n v="100"/>
    <n v="42963"/>
    <n v="2.1514999999999999E-2"/>
    <n v="0"/>
    <n v="2.0669999999999998E-3"/>
    <n v="613"/>
    <s v="241-0003"/>
    <s v="3R : Rural Principal Arterial - Other"/>
    <s v="34.868434, -83.542141"/>
    <n v="-83.542141000000001"/>
    <n v="34.868434000000001"/>
    <n v="34.868434000000001"/>
    <n v="-83.542141000000001"/>
    <n v="2.0669999999999998E-3"/>
    <x v="13"/>
    <x v="0"/>
    <x v="1"/>
    <n v="2246.6666666666665"/>
    <n v="2102.5"/>
    <n v="144.16666666666652"/>
    <n v="6.8569163694014987E-2"/>
    <n v="2174.583333333333"/>
    <n v="1610"/>
    <n v="15.8"/>
    <n v="2600"/>
    <n v="9"/>
    <n v="2530"/>
    <n v="9"/>
    <n v="1800"/>
    <n v="10"/>
    <n v="2220"/>
    <n v="12"/>
    <n v="2130"/>
    <n v="12"/>
    <n v="2030"/>
    <n v="12"/>
    <n v="2030"/>
    <n v="12"/>
    <n v="2030"/>
    <n v="0"/>
    <n v="2020"/>
    <n v="0"/>
    <n v="9.9999999999999995E-7"/>
  </r>
  <r>
    <n v="26"/>
    <n v="7391348"/>
    <s v="Rabun Co Sheriff's Office"/>
    <n v="43753.34375"/>
    <n v="2019"/>
    <x v="1"/>
    <n v="0"/>
    <n v="1"/>
    <s v="Rabun"/>
    <s v="Lookout Mountain Scenic Hwy"/>
    <s v="Hwy 197"/>
    <s v="(C) Possible Injury / Complaint"/>
    <n v="0"/>
    <n v="0"/>
    <n v="0"/>
    <s v="Head On"/>
    <s v="On Roadway - Non-Intersection"/>
    <s v="[&quot;Motor Vehicle in Motion&quot;,&quot;Motor Vehicle in Motion&quot;]"/>
    <s v="[&quot;Motor Vehicle in Motion&quot;,&quot;Motor Vehicle in Motion&quot;]"/>
    <s v="(None)"/>
    <n v="2"/>
    <x v="1"/>
    <x v="3"/>
    <s v="[&quot;East&quot;,&quot;West&quot;]"/>
    <s v="Daylight"/>
    <x v="0"/>
    <s v="[19,38]"/>
    <s v="[&quot;Lap and Shoulder Belt Used&quot;,&quot;Lap and Shoulder Belt Used&quot;]"/>
    <n v="0"/>
    <s v="[&quot;Pickup Truck&quot;,&quot;Sports Utility Vehicle (SUV)&quot;]"/>
    <s v="2411000200I"/>
    <n v="5.4770349999999999"/>
    <n v="34.873052999999999"/>
    <n v="-83.557513"/>
    <n v="46"/>
    <n v="52"/>
    <n v="77"/>
    <s v="D1_0002_00_I"/>
    <n v="65"/>
    <n v="76"/>
    <s v="simple"/>
    <n v="212.5"/>
    <n v="60.7"/>
    <n v="225.4"/>
    <n v="-83.558001000000004"/>
    <n v="34.872675000000001"/>
    <n v="-83.557489000000004"/>
    <n v="34.873094999999999"/>
    <s v="2411000200I"/>
    <n v="1"/>
    <n v="241"/>
    <n v="2"/>
    <n v="0"/>
    <n v="45"/>
    <n v="7.78"/>
    <n v="7.57"/>
    <n v="2284.1"/>
    <n v="2289.6999999999998"/>
    <n v="2294.9"/>
    <n v="45"/>
    <n v="33.4"/>
    <n v="11.6"/>
    <n v="43091"/>
    <s v="ASV_5+"/>
    <n v="6.8900000000000005E-4"/>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6.8900000000000005E-4"/>
    <n v="613"/>
    <s v="241-0003"/>
    <s v="3R : Rural Principal Arterial - Other"/>
    <s v="34.868434, -83.542141"/>
    <n v="-83.542141000000001"/>
    <n v="34.868434000000001"/>
    <n v="34.868434000000001"/>
    <n v="-83.542141000000001"/>
    <n v="6.8900000000000005E-4"/>
    <x v="14"/>
    <x v="1"/>
    <x v="1"/>
    <n v="2246.6666666666665"/>
    <n v="2102.5"/>
    <n v="144.16666666666652"/>
    <n v="6.8569163694014987E-2"/>
    <n v="2174.583333333333"/>
    <n v="1610"/>
    <n v="15.8"/>
    <n v="2600"/>
    <n v="9"/>
    <n v="2530"/>
    <n v="9"/>
    <n v="1800"/>
    <n v="10"/>
    <n v="2220"/>
    <n v="12"/>
    <n v="2130"/>
    <n v="12"/>
    <n v="2030"/>
    <n v="12"/>
    <n v="2030"/>
    <n v="12"/>
    <n v="2030"/>
    <n v="0"/>
    <n v="2020"/>
    <n v="0"/>
    <n v="0"/>
  </r>
  <r>
    <n v="27"/>
    <n v="5766406"/>
    <s v="Rabun Co Sheriff's Office"/>
    <n v="42462.524305555555"/>
    <n v="2016"/>
    <x v="0"/>
    <n v="1"/>
    <n v="0"/>
    <s v="Rabun"/>
    <s v="Lookout Mountain Scenic Hwy"/>
    <s v="Chinkapin Ln"/>
    <s v="(B) Suspected Minor/Visible Injury"/>
    <n v="0"/>
    <n v="0"/>
    <n v="1"/>
    <s v="Sideswipe-Same Direction"/>
    <s v="On Roadway - Non-Intersection"/>
    <s v="[&quot;Motor Vehicle in Motion&quot;,&quot;Motor Vehicle in Motion&quot;,&quot;Motor Vehicle in Motion&quot;]"/>
    <s v="[&quot;Motor Vehicle in Motion&quot;,&quot;Motor Vehicle in Motion&quot;,&quot;Motor Vehicle in Motion&quot;]"/>
    <s v="[&quot;Driver Lost Control&quot;,&quot;Following Too Close&quot;,&quot;Following Too Close&quot;]"/>
    <n v="3"/>
    <x v="1"/>
    <x v="5"/>
    <s v="[&quot;West&quot;,&quot;West&quot;,&quot;West&quot;]"/>
    <s v="Daylight"/>
    <x v="0"/>
    <s v="[48,49,52]"/>
    <s v="[&quot;Motorcycle Helmet&quot;,&quot;Motorcycle Helmet&quot;,&quot;Motorcycle Helmet&quot;,&quot;Motorcycle Helmet&quot;]"/>
    <n v="1"/>
    <s v="[&quot;Motorcycle&quot;,&quot;Motorcycle&quot;,&quot;Motorcycle&quot;]"/>
    <s v="2411000200I"/>
    <n v="5.4619999999999997"/>
    <n v="34.872861999999998"/>
    <n v="-83.557635000000005"/>
    <n v="46"/>
    <n v="52"/>
    <n v="77"/>
    <s v="D1_0002_00_I"/>
    <n v="65"/>
    <n v="76"/>
    <s v="simple"/>
    <n v="212.5"/>
    <n v="60.7"/>
    <n v="225.4"/>
    <n v="-83.558001000000004"/>
    <n v="34.872675000000001"/>
    <n v="-83.557489000000004"/>
    <n v="34.873094999999999"/>
    <s v="2411000200I"/>
    <n v="1"/>
    <n v="241"/>
    <n v="2"/>
    <n v="0"/>
    <n v="45"/>
    <n v="7.78"/>
    <n v="7.57"/>
    <n v="2284.1"/>
    <n v="2289.6999999999998"/>
    <n v="2294.9"/>
    <n v="45"/>
    <n v="33.4"/>
    <n v="11.6"/>
    <n v="43091"/>
    <s v="ASV_5+"/>
    <n v="6.8900000000000005E-4"/>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6.8900000000000005E-4"/>
    <n v="613"/>
    <s v="241-0003"/>
    <s v="3R : Rural Principal Arterial - Other"/>
    <s v="34.868434, -83.542141"/>
    <n v="-83.542141000000001"/>
    <n v="34.868434000000001"/>
    <n v="34.868434000000001"/>
    <n v="-83.542141000000001"/>
    <n v="6.8900000000000005E-4"/>
    <x v="14"/>
    <x v="1"/>
    <x v="1"/>
    <n v="2246.6666666666665"/>
    <n v="2102.5"/>
    <n v="144.16666666666652"/>
    <n v="6.8569163694014987E-2"/>
    <n v="2174.583333333333"/>
    <n v="1610"/>
    <n v="15.8"/>
    <n v="2600"/>
    <n v="9"/>
    <n v="2530"/>
    <n v="9"/>
    <n v="1800"/>
    <n v="10"/>
    <n v="2220"/>
    <n v="12"/>
    <n v="2130"/>
    <n v="12"/>
    <n v="2030"/>
    <n v="12"/>
    <n v="2030"/>
    <n v="12"/>
    <n v="2030"/>
    <n v="0"/>
    <n v="2020"/>
    <n v="0"/>
    <n v="0"/>
  </r>
  <r>
    <n v="28"/>
    <n v="4980486"/>
    <s v="Rabun Co Sheriff's Office"/>
    <n v="41863.286111111112"/>
    <n v="2014"/>
    <x v="0"/>
    <n v="1"/>
    <n v="0"/>
    <s v="Rabun"/>
    <s v="Lookout Mountain Scenic Hwy"/>
    <s v="Highway 197"/>
    <s v="(C) Possible Injury / Complaint"/>
    <n v="0"/>
    <n v="0"/>
    <n v="0"/>
    <s v="Not a Collision with Motor Vehicle"/>
    <s v="Off Roadway"/>
    <s v="Embankment"/>
    <s v="Embankment"/>
    <s v="(None)"/>
    <n v="1"/>
    <x v="0"/>
    <x v="0"/>
    <s v="East"/>
    <s v="Daylight"/>
    <x v="1"/>
    <n v="41"/>
    <s v="Lap and Shoulder Belt Used"/>
    <n v="0"/>
    <s v="Passenger Car"/>
    <s v="2411000200I"/>
    <n v="5.3691909999999998"/>
    <n v="34.872286000000003"/>
    <n v="-83.559100000000001"/>
    <n v="46"/>
    <n v="52"/>
    <n v="77"/>
    <s v="D1_0002_00_I"/>
    <n v="65"/>
    <n v="76"/>
    <s v="simple"/>
    <n v="212.5"/>
    <n v="60.7"/>
    <n v="225.4"/>
    <n v="-83.558001000000004"/>
    <n v="34.872675000000001"/>
    <n v="-83.557489000000004"/>
    <n v="34.873094999999999"/>
    <s v="2411000200I"/>
    <n v="1"/>
    <n v="241"/>
    <n v="2"/>
    <n v="0"/>
    <n v="45"/>
    <n v="7.78"/>
    <n v="7.57"/>
    <n v="2284.1"/>
    <n v="2289.6999999999998"/>
    <n v="2294.9"/>
    <n v="45"/>
    <n v="33.4"/>
    <n v="11.6"/>
    <n v="43091"/>
    <s v="ASV_5+"/>
    <n v="6.8900000000000005E-4"/>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6.8900000000000005E-4"/>
    <n v="613"/>
    <s v="241-0003"/>
    <s v="3R : Rural Principal Arterial - Other"/>
    <s v="34.868434, -83.542141"/>
    <n v="-83.542141000000001"/>
    <n v="34.868434000000001"/>
    <n v="34.868434000000001"/>
    <n v="-83.542141000000001"/>
    <n v="6.8900000000000005E-4"/>
    <x v="14"/>
    <x v="1"/>
    <x v="1"/>
    <n v="2246.6666666666665"/>
    <n v="2102.5"/>
    <n v="144.16666666666652"/>
    <n v="6.8569163694014987E-2"/>
    <n v="2174.583333333333"/>
    <n v="1610"/>
    <n v="15.8"/>
    <n v="2600"/>
    <n v="9"/>
    <n v="2530"/>
    <n v="9"/>
    <n v="1800"/>
    <n v="10"/>
    <n v="2220"/>
    <n v="12"/>
    <n v="2130"/>
    <n v="12"/>
    <n v="2030"/>
    <n v="12"/>
    <n v="2030"/>
    <n v="12"/>
    <n v="2030"/>
    <n v="0"/>
    <n v="2020"/>
    <n v="0"/>
    <n v="1.1640000000000001E-3"/>
  </r>
  <r>
    <n v="29"/>
    <n v="5458562"/>
    <s v="Gsp Post 00"/>
    <n v="42279.759027777778"/>
    <n v="2015"/>
    <x v="0"/>
    <n v="1"/>
    <n v="0"/>
    <s v="Rabun"/>
    <s v="Lookout Mountain Scenic Hwy"/>
    <s v="2 Miles E Of Waterfall Far"/>
    <s v="(O) No Injury"/>
    <n v="0"/>
    <n v="0"/>
    <n v="0"/>
    <s v="Not a Collision with Motor Vehicle"/>
    <s v="On Shoulder"/>
    <s v="Tree"/>
    <s v="Tree"/>
    <s v="(None)"/>
    <n v="1"/>
    <x v="0"/>
    <x v="0"/>
    <s v="West"/>
    <s v="Daylight"/>
    <x v="1"/>
    <n v="35"/>
    <s v="Unknown"/>
    <n v="0"/>
    <s v="Passenger Car"/>
    <s v="2411000200I"/>
    <n v="5.4509999999999996"/>
    <n v="34.872790000000002"/>
    <n v="-83.557773999999995"/>
    <n v="46"/>
    <n v="52"/>
    <n v="77"/>
    <s v="D1_0002_00_I"/>
    <n v="65"/>
    <n v="76"/>
    <s v="simple"/>
    <n v="212.5"/>
    <n v="60.7"/>
    <n v="225.4"/>
    <n v="-83.558001000000004"/>
    <n v="34.872675000000001"/>
    <n v="-83.557489000000004"/>
    <n v="34.873094999999999"/>
    <s v="2411000200I"/>
    <n v="1"/>
    <n v="241"/>
    <n v="2"/>
    <n v="0"/>
    <n v="45"/>
    <n v="7.78"/>
    <n v="7.57"/>
    <n v="2284.1"/>
    <n v="2289.6999999999998"/>
    <n v="2294.9"/>
    <n v="45"/>
    <n v="33.4"/>
    <n v="11.6"/>
    <n v="43091"/>
    <s v="ASV_5+"/>
    <n v="6.8900000000000005E-4"/>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6.8900000000000005E-4"/>
    <n v="613"/>
    <s v="241-0003"/>
    <s v="3R : Rural Principal Arterial - Other"/>
    <s v="34.868434, -83.542141"/>
    <n v="-83.542141000000001"/>
    <n v="34.868434000000001"/>
    <n v="34.868434000000001"/>
    <n v="-83.542141000000001"/>
    <n v="6.8900000000000005E-4"/>
    <x v="14"/>
    <x v="1"/>
    <x v="1"/>
    <n v="2246.6666666666665"/>
    <n v="2102.5"/>
    <n v="144.16666666666652"/>
    <n v="6.8569163694014987E-2"/>
    <n v="2174.583333333333"/>
    <n v="1610"/>
    <n v="15.8"/>
    <n v="2600"/>
    <n v="9"/>
    <n v="2530"/>
    <n v="9"/>
    <n v="1800"/>
    <n v="10"/>
    <n v="2220"/>
    <n v="12"/>
    <n v="2130"/>
    <n v="12"/>
    <n v="2030"/>
    <n v="12"/>
    <n v="2030"/>
    <n v="12"/>
    <n v="2030"/>
    <n v="0"/>
    <n v="2020"/>
    <n v="0"/>
    <n v="0"/>
  </r>
  <r>
    <n v="30"/>
    <n v="7466128"/>
    <s v="Rabun Co Sheriff's Office"/>
    <n v="43805.506944444445"/>
    <n v="2019"/>
    <x v="1"/>
    <n v="0"/>
    <n v="1"/>
    <s v="Rabun"/>
    <s v="Lookout Mountain Scenic Hwy"/>
    <s v="Chinkapin Dr"/>
    <s v="(O) No Injury"/>
    <n v="0"/>
    <n v="0"/>
    <n v="0"/>
    <s v="Not a Collision with Motor Vehicle"/>
    <s v="Off Roadway"/>
    <s v="Tree"/>
    <s v="Tree"/>
    <s v="(None)"/>
    <n v="1"/>
    <x v="0"/>
    <x v="0"/>
    <s v="West"/>
    <s v="Daylight"/>
    <x v="0"/>
    <n v="30"/>
    <s v="Lap and Shoulder Belt Used"/>
    <n v="0"/>
    <s v="Pickup Truck"/>
    <s v="2411000200I"/>
    <n v="5.69353"/>
    <n v="34.874294999999996"/>
    <n v="-83.554280000000006"/>
    <n v="48"/>
    <n v="54"/>
    <n v="80"/>
    <s v="D1_0002_00_I"/>
    <n v="67"/>
    <n v="79"/>
    <s v="simple"/>
    <n v="213.2"/>
    <n v="88.7"/>
    <n v="329.3"/>
    <n v="-83.553279000000003"/>
    <n v="34.874350999999997"/>
    <n v="-83.552426999999994"/>
    <n v="34.873935000000003"/>
    <s v="2411000200I"/>
    <n v="1"/>
    <n v="241"/>
    <n v="2"/>
    <n v="0"/>
    <n v="45"/>
    <n v="11.45"/>
    <n v="11.2"/>
    <n v="2240.1999999999998"/>
    <n v="2249.3000000000002"/>
    <n v="2255.6"/>
    <n v="45"/>
    <n v="28.9"/>
    <n v="16.100000000000001"/>
    <n v="43091"/>
    <s v="ASV_10+"/>
    <n v="1.033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0330000000000001E-3"/>
    <n v="613"/>
    <s v="241-0003"/>
    <s v="3R : Rural Principal Arterial - Other"/>
    <s v="34.868434, -83.542141"/>
    <n v="-83.542141000000001"/>
    <n v="34.868434000000001"/>
    <n v="34.868434000000001"/>
    <n v="-83.542141000000001"/>
    <n v="1.0330000000000001E-3"/>
    <x v="15"/>
    <x v="1"/>
    <x v="1"/>
    <n v="2246.6666666666665"/>
    <n v="2102.5"/>
    <n v="144.16666666666652"/>
    <n v="6.8569163694014987E-2"/>
    <n v="2174.583333333333"/>
    <n v="1610"/>
    <n v="15.8"/>
    <n v="2600"/>
    <n v="9"/>
    <n v="2530"/>
    <n v="9"/>
    <n v="1800"/>
    <n v="10"/>
    <n v="2220"/>
    <n v="12"/>
    <n v="2130"/>
    <n v="12"/>
    <n v="2030"/>
    <n v="12"/>
    <n v="2030"/>
    <n v="12"/>
    <n v="2030"/>
    <n v="0"/>
    <n v="2020"/>
    <n v="0"/>
    <n v="9.990000000000001E-4"/>
  </r>
  <r>
    <n v="31"/>
    <n v="7428182"/>
    <s v="Rabun Co Sheriff's Office"/>
    <n v="43778.475694444445"/>
    <n v="2019"/>
    <x v="1"/>
    <n v="0"/>
    <n v="1"/>
    <s v="Rabun"/>
    <s v="Lookout Mountain Scenic Hwy"/>
    <s v="Hwy 197"/>
    <s v="(O) No Injury"/>
    <n v="0"/>
    <n v="0"/>
    <n v="0"/>
    <s v="Sideswipe-Opposite Direction"/>
    <s v="On Roadway - Non-Intersection"/>
    <s v="[&quot;Motor Vehicle in Motion&quot;,&quot;Motor Vehicle in Motion&quot;]"/>
    <s v="[&quot;Motor Vehicle in Motion&quot;,&quot;Motor Vehicle in Motion&quot;]"/>
    <s v="(None)"/>
    <n v="2"/>
    <x v="1"/>
    <x v="3"/>
    <s v="[&quot;East&quot;,&quot;West&quot;]"/>
    <s v="Daylight"/>
    <x v="0"/>
    <s v="[46,57]"/>
    <s v="[&quot;Lap and Shoulder Belt Used&quot;,&quot;None Used&quot;]"/>
    <n v="0"/>
    <s v="[&quot;Passenger Car&quot;,&quot;Passenger Car&quot;]"/>
    <s v="2411000200I"/>
    <n v="5.7075209999999998"/>
    <n v="34.874308999999997"/>
    <n v="-83.554034000000001"/>
    <n v="48"/>
    <n v="54"/>
    <n v="80"/>
    <s v="D1_0002_00_I"/>
    <n v="67"/>
    <n v="79"/>
    <s v="simple"/>
    <n v="213.2"/>
    <n v="88.7"/>
    <n v="329.3"/>
    <n v="-83.553279000000003"/>
    <n v="34.874350999999997"/>
    <n v="-83.552426999999994"/>
    <n v="34.873935000000003"/>
    <s v="2411000200I"/>
    <n v="1"/>
    <n v="241"/>
    <n v="2"/>
    <n v="0"/>
    <n v="45"/>
    <n v="11.45"/>
    <n v="11.2"/>
    <n v="2240.1999999999998"/>
    <n v="2249.3000000000002"/>
    <n v="2255.6"/>
    <n v="45"/>
    <n v="28.9"/>
    <n v="16.100000000000001"/>
    <n v="43091"/>
    <s v="ASV_10+"/>
    <n v="1.033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0330000000000001E-3"/>
    <n v="613"/>
    <s v="241-0003"/>
    <s v="3R : Rural Principal Arterial - Other"/>
    <s v="34.868434, -83.542141"/>
    <n v="-83.542141000000001"/>
    <n v="34.868434000000001"/>
    <n v="34.868434000000001"/>
    <n v="-83.542141000000001"/>
    <n v="1.0330000000000001E-3"/>
    <x v="15"/>
    <x v="1"/>
    <x v="1"/>
    <n v="2246.6666666666665"/>
    <n v="2102.5"/>
    <n v="144.16666666666652"/>
    <n v="6.8569163694014987E-2"/>
    <n v="2174.583333333333"/>
    <n v="1610"/>
    <n v="15.8"/>
    <n v="2600"/>
    <n v="9"/>
    <n v="2530"/>
    <n v="9"/>
    <n v="1800"/>
    <n v="10"/>
    <n v="2220"/>
    <n v="12"/>
    <n v="2130"/>
    <n v="12"/>
    <n v="2030"/>
    <n v="12"/>
    <n v="2030"/>
    <n v="12"/>
    <n v="2030"/>
    <n v="0"/>
    <n v="2020"/>
    <n v="0"/>
    <n v="7.5299999999999998E-4"/>
  </r>
  <r>
    <n v="32"/>
    <n v="6012577"/>
    <s v="Gsp Post 00"/>
    <n v="42694.559027777781"/>
    <n v="2016"/>
    <x v="0"/>
    <n v="1"/>
    <n v="0"/>
    <s v="Rabun"/>
    <s v="Lookout Mountain Scenic Hwy"/>
    <s v="(none)"/>
    <s v="(C) Possible Injury / Complaint"/>
    <n v="0"/>
    <n v="0"/>
    <n v="0"/>
    <s v="Not a Collision with Motor Vehicle"/>
    <s v="On Roadway - Non-Intersection"/>
    <s v="Over Turn"/>
    <s v="Over Turn"/>
    <s v="(None)"/>
    <n v="1"/>
    <x v="0"/>
    <x v="0"/>
    <s v="West"/>
    <s v="Daylight"/>
    <x v="0"/>
    <n v="46"/>
    <s v="[&quot;None Used&quot;,&quot;None Used&quot;]"/>
    <n v="1"/>
    <s v="Motorcycle"/>
    <s v="2411000200I"/>
    <n v="5.7880000000000003"/>
    <n v="34.874254000000001"/>
    <n v="-83.552679999999995"/>
    <n v="48"/>
    <n v="54"/>
    <n v="80"/>
    <s v="D1_0002_00_I"/>
    <n v="67"/>
    <n v="79"/>
    <s v="simple"/>
    <n v="213.2"/>
    <n v="88.7"/>
    <n v="329.3"/>
    <n v="-83.553279000000003"/>
    <n v="34.874350999999997"/>
    <n v="-83.552426999999994"/>
    <n v="34.873935000000003"/>
    <s v="2411000200I"/>
    <n v="1"/>
    <n v="241"/>
    <n v="2"/>
    <n v="0"/>
    <n v="45"/>
    <n v="11.45"/>
    <n v="11.2"/>
    <n v="2240.1999999999998"/>
    <n v="2249.3000000000002"/>
    <n v="2255.6"/>
    <n v="45"/>
    <n v="28.9"/>
    <n v="16.100000000000001"/>
    <n v="43091"/>
    <s v="ASV_10+"/>
    <n v="1.033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0330000000000001E-3"/>
    <n v="613"/>
    <s v="241-0003"/>
    <s v="3R : Rural Principal Arterial - Other"/>
    <s v="34.868434, -83.542141"/>
    <n v="-83.542141000000001"/>
    <n v="34.868434000000001"/>
    <n v="34.868434000000001"/>
    <n v="-83.542141000000001"/>
    <n v="1.0330000000000001E-3"/>
    <x v="15"/>
    <x v="1"/>
    <x v="1"/>
    <n v="2246.6666666666665"/>
    <n v="2102.5"/>
    <n v="144.16666666666652"/>
    <n v="6.8569163694014987E-2"/>
    <n v="2174.583333333333"/>
    <n v="1610"/>
    <n v="15.8"/>
    <n v="2600"/>
    <n v="9"/>
    <n v="2530"/>
    <n v="9"/>
    <n v="1800"/>
    <n v="10"/>
    <n v="2220"/>
    <n v="12"/>
    <n v="2130"/>
    <n v="12"/>
    <n v="2030"/>
    <n v="12"/>
    <n v="2030"/>
    <n v="12"/>
    <n v="2030"/>
    <n v="0"/>
    <n v="2020"/>
    <n v="0"/>
    <n v="0"/>
  </r>
  <r>
    <n v="33"/>
    <n v="7693816"/>
    <s v="Gsp Post 00"/>
    <n v="44022.958333333336"/>
    <n v="2020"/>
    <x v="1"/>
    <n v="0"/>
    <n v="1"/>
    <s v="Rabun"/>
    <s v="Lookout Mountain Scenic Hwy"/>
    <s v="Waterfall Rd"/>
    <s v="(B) Suspected Minor/Visible Injury"/>
    <n v="0"/>
    <n v="0"/>
    <n v="1"/>
    <s v="Not a Collision with Motor Vehicle"/>
    <s v="Off Roadway"/>
    <s v="Tree"/>
    <s v="Tree"/>
    <s v="(None)"/>
    <n v="1"/>
    <x v="0"/>
    <x v="6"/>
    <s v="North"/>
    <s v="Dark-Not Lighted"/>
    <x v="1"/>
    <n v="61"/>
    <s v="Lap and Shoulder Belt Used"/>
    <n v="0"/>
    <s v="Sports Utility Vehicle (SUV)"/>
    <s v="2411000200I"/>
    <n v="5.896382"/>
    <n v="34.873237000000003"/>
    <n v="-83.551322999999996"/>
    <n v="50"/>
    <n v="56"/>
    <n v="82"/>
    <s v="D1_0002_00_I"/>
    <n v="69"/>
    <n v="81"/>
    <s v="split"/>
    <n v="599.1"/>
    <n v="47.4"/>
    <n v="495.3"/>
    <n v="-83.551025999999993"/>
    <n v="34.873108000000002"/>
    <n v="-83.549899999999994"/>
    <n v="34.872169999999997"/>
    <s v="2411000200I"/>
    <n v="1"/>
    <n v="241"/>
    <n v="2"/>
    <n v="0"/>
    <n v="45"/>
    <n v="5.76"/>
    <n v="4.9800000000000004"/>
    <n v="2195.9"/>
    <n v="2203.6999999999998"/>
    <n v="2218.8000000000002"/>
    <n v="45"/>
    <n v="39.9"/>
    <n v="5.0999999999999996"/>
    <n v="43091"/>
    <s v="ASV_10+"/>
    <n v="1.510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5100000000000001E-3"/>
    <n v="613"/>
    <s v="241-0003"/>
    <s v="3R : Rural Principal Arterial - Other"/>
    <s v="34.868434, -83.542141"/>
    <n v="-83.542141000000001"/>
    <n v="34.868434000000001"/>
    <n v="34.868434000000001"/>
    <n v="-83.542141000000001"/>
    <n v="1.5100000000000001E-3"/>
    <x v="16"/>
    <x v="1"/>
    <x v="1"/>
    <n v="2246.6666666666665"/>
    <n v="2102.5"/>
    <n v="144.16666666666652"/>
    <n v="6.8569163694014987E-2"/>
    <n v="2174.583333333333"/>
    <n v="1610"/>
    <n v="15.8"/>
    <n v="2600"/>
    <n v="9"/>
    <n v="2530"/>
    <n v="9"/>
    <n v="1800"/>
    <n v="10"/>
    <n v="2220"/>
    <n v="12"/>
    <n v="2130"/>
    <n v="12"/>
    <n v="2030"/>
    <n v="12"/>
    <n v="2030"/>
    <n v="12"/>
    <n v="2030"/>
    <n v="0"/>
    <n v="2020"/>
    <n v="0"/>
    <n v="3.2000000000000003E-4"/>
  </r>
  <r>
    <n v="34"/>
    <n v="4991858"/>
    <s v="Gsp Post 00"/>
    <n v="41902.895833333336"/>
    <n v="2014"/>
    <x v="0"/>
    <n v="1"/>
    <n v="0"/>
    <s v="Rabun"/>
    <s v="Lookout Mountain Scenic Hwy"/>
    <s v="100 Feet E Of Waterfall Far"/>
    <s v="(C) Possible Injury / Complaint"/>
    <n v="0"/>
    <n v="0"/>
    <n v="0"/>
    <s v="Not a Collision with Motor Vehicle"/>
    <s v="On Roadway - Roadway Intersection"/>
    <s v="Over Turn"/>
    <s v="Over Turn"/>
    <s v="Changed Lanes Improperly"/>
    <n v="1"/>
    <x v="0"/>
    <x v="0"/>
    <s v="West"/>
    <s v="Dark-Not Lighted"/>
    <x v="0"/>
    <n v="34"/>
    <s v="None Used"/>
    <n v="1"/>
    <s v="Motorcycle"/>
    <s v="2411000200I"/>
    <n v="5.9050019999999996"/>
    <n v="34.873178000000003"/>
    <n v="-83.551190000000005"/>
    <n v="50"/>
    <n v="56"/>
    <n v="82"/>
    <s v="D1_0002_00_I"/>
    <n v="69"/>
    <n v="81"/>
    <s v="split"/>
    <n v="599.1"/>
    <n v="47.4"/>
    <n v="495.3"/>
    <n v="-83.551025999999993"/>
    <n v="34.873108000000002"/>
    <n v="-83.549899999999994"/>
    <n v="34.872169999999997"/>
    <s v="2411000200I"/>
    <n v="1"/>
    <n v="241"/>
    <n v="2"/>
    <n v="0"/>
    <n v="45"/>
    <n v="5.76"/>
    <n v="4.9800000000000004"/>
    <n v="2195.9"/>
    <n v="2203.6999999999998"/>
    <n v="2218.8000000000002"/>
    <n v="45"/>
    <n v="39.9"/>
    <n v="5.0999999999999996"/>
    <n v="43091"/>
    <s v="ASV_10+"/>
    <n v="1.510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5100000000000001E-3"/>
    <n v="613"/>
    <s v="241-0003"/>
    <s v="3R : Rural Principal Arterial - Other"/>
    <s v="34.868434, -83.542141"/>
    <n v="-83.542141000000001"/>
    <n v="34.868434000000001"/>
    <n v="34.868434000000001"/>
    <n v="-83.542141000000001"/>
    <n v="1.5100000000000001E-3"/>
    <x v="16"/>
    <x v="1"/>
    <x v="1"/>
    <n v="2246.6666666666665"/>
    <n v="2102.5"/>
    <n v="144.16666666666652"/>
    <n v="6.8569163694014987E-2"/>
    <n v="2174.583333333333"/>
    <n v="1610"/>
    <n v="15.8"/>
    <n v="2600"/>
    <n v="9"/>
    <n v="2530"/>
    <n v="9"/>
    <n v="1800"/>
    <n v="10"/>
    <n v="2220"/>
    <n v="12"/>
    <n v="2130"/>
    <n v="12"/>
    <n v="2030"/>
    <n v="12"/>
    <n v="2030"/>
    <n v="12"/>
    <n v="2030"/>
    <n v="0"/>
    <n v="2020"/>
    <n v="0"/>
    <n v="1.75E-4"/>
  </r>
  <r>
    <n v="35"/>
    <n v="5298854"/>
    <s v="Rabun Co Sheriff's Office"/>
    <n v="42124.136111111111"/>
    <n v="2015"/>
    <x v="0"/>
    <n v="1"/>
    <n v="0"/>
    <s v="Rabun"/>
    <s v="Lookout Mountain Scenic Hwy"/>
    <s v="Waterfall Dr"/>
    <s v="(O) No Injury"/>
    <n v="0"/>
    <n v="0"/>
    <n v="0"/>
    <s v="Not a Collision with Motor Vehicle"/>
    <s v="Off Roadway"/>
    <s v="Motor Vehicle in Motion"/>
    <s v="Motor Vehicle in Motion"/>
    <s v="Driver Lost Control"/>
    <n v="1"/>
    <x v="0"/>
    <x v="0"/>
    <s v="East"/>
    <s v="Dark-Not Lighted"/>
    <x v="0"/>
    <n v="28"/>
    <s v="Lap and Shoulder Belt Used"/>
    <n v="0"/>
    <s v="Pickup Truck"/>
    <s v="2411000200I"/>
    <n v="5.9654600000000002"/>
    <n v="34.872714000000002"/>
    <n v="-83.550314999999998"/>
    <n v="50"/>
    <n v="56"/>
    <n v="82"/>
    <s v="D1_0002_00_I"/>
    <n v="69"/>
    <n v="81"/>
    <s v="split"/>
    <n v="599.1"/>
    <n v="47.4"/>
    <n v="495.3"/>
    <n v="-83.551025999999993"/>
    <n v="34.873108000000002"/>
    <n v="-83.549899999999994"/>
    <n v="34.872169999999997"/>
    <s v="2411000200I"/>
    <n v="1"/>
    <n v="241"/>
    <n v="2"/>
    <n v="0"/>
    <n v="45"/>
    <n v="5.76"/>
    <n v="4.9800000000000004"/>
    <n v="2195.9"/>
    <n v="2203.6999999999998"/>
    <n v="2218.8000000000002"/>
    <n v="45"/>
    <n v="39.9"/>
    <n v="5.0999999999999996"/>
    <n v="43091"/>
    <s v="ASV_10+"/>
    <n v="1.5100000000000001E-3"/>
    <n v="43322"/>
    <n v="42947"/>
    <s v="2411000200I"/>
    <s v="RABUN"/>
    <n v="1"/>
    <n v="200"/>
    <n v="1"/>
    <n v="1"/>
    <n v="2"/>
    <n v="1"/>
    <n v="1"/>
    <n v="2"/>
    <n v="3"/>
    <n v="3"/>
    <s v="N"/>
    <n v="241"/>
    <n v="2"/>
    <n v="0"/>
    <s v="Not Urban"/>
    <s v="Not Urban"/>
    <n v="0"/>
    <n v="45"/>
    <n v="2220"/>
    <s v=" "/>
    <n v="0"/>
    <n v="1.1987620000000001"/>
    <n v="9"/>
    <s v="State Mainline"/>
    <n v="2220"/>
    <n v="452512"/>
    <n v="4.97"/>
    <n v="6.17"/>
    <n v="452512"/>
    <n v="0"/>
    <n v="6329.4624229999999"/>
    <n v="100"/>
    <n v="42971"/>
    <n v="4.1832000000000001E-2"/>
    <n v="0"/>
    <n v="1.5100000000000001E-3"/>
    <n v="613"/>
    <s v="241-0003"/>
    <s v="3R : Rural Principal Arterial - Other"/>
    <s v="34.868434, -83.542141"/>
    <n v="-83.542141000000001"/>
    <n v="34.868434000000001"/>
    <n v="34.868434000000001"/>
    <n v="-83.542141000000001"/>
    <n v="1.5100000000000001E-3"/>
    <x v="16"/>
    <x v="1"/>
    <x v="1"/>
    <n v="2246.6666666666665"/>
    <n v="2102.5"/>
    <n v="144.16666666666652"/>
    <n v="6.8569163694014987E-2"/>
    <n v="2174.583333333333"/>
    <n v="1610"/>
    <n v="15.8"/>
    <n v="2600"/>
    <n v="9"/>
    <n v="2530"/>
    <n v="9"/>
    <n v="1800"/>
    <n v="10"/>
    <n v="2220"/>
    <n v="12"/>
    <n v="2130"/>
    <n v="12"/>
    <n v="2030"/>
    <n v="12"/>
    <n v="2030"/>
    <n v="12"/>
    <n v="2030"/>
    <n v="0"/>
    <n v="2020"/>
    <n v="0"/>
    <n v="0"/>
  </r>
  <r>
    <n v="36"/>
    <n v="7743432"/>
    <s v="Gsp Post 00"/>
    <n v="44061.311805555553"/>
    <n v="2020"/>
    <x v="1"/>
    <n v="0"/>
    <n v="1"/>
    <s v="Rabun"/>
    <s v="[&quot;Lookout Mountain Scenic Hwy&quot;,&quot;Lookout Mountain Scenic Hwy&quot;,&quot;Timpson Cove Rd&quot;]"/>
    <s v="Old Highway 76"/>
    <s v="(A) Suspected Serious Injury"/>
    <n v="0"/>
    <n v="3"/>
    <n v="1"/>
    <s v="Left Angle Crash"/>
    <s v="On Roadway - Roadway Intersection"/>
    <s v="[&quot;Motor Vehicle in Motion&quot;,&quot;Motor Vehicle in Motion&quot;]"/>
    <s v="[&quot;Motor Vehicle in Motion&quot;,&quot;Motor Vehicle in Motion&quot;]"/>
    <s v="(None)"/>
    <n v="2"/>
    <x v="1"/>
    <x v="7"/>
    <s v="[&quot;East&quot;,&quot;West&quot;]"/>
    <s v="Daylight"/>
    <x v="0"/>
    <s v="[16,57]"/>
    <s v="[&quot;Lap Belt Only Used&quot;,&quot;Lap and Shoulder Belt Used&quot;,&quot;Lap and Shoulder Belt Used&quot;,&quot;Lap and Shoulder Belt Used&quot;,&quot;Lap and Shoulder Belt Used&quot;,&quot;Lap and Shoulder Belt Used&quot;]"/>
    <n v="0"/>
    <s v="[&quot;Pickup Truck&quot;,&quot;Sports Utility Vehicle (SUV)&quot;]"/>
    <s v="2411000200I"/>
    <n v="8.6300000000000008"/>
    <n v="34.860272999999999"/>
    <n v="-83.514328000000006"/>
    <n v="52"/>
    <n v="29"/>
    <n v="91"/>
    <s v="D1_0002_00_I"/>
    <n v="76"/>
    <n v="90"/>
    <s v="split"/>
    <n v="1042.0999999999999"/>
    <n v="40.4"/>
    <n v="733.6"/>
    <n v="-83.516452999999998"/>
    <n v="34.860557"/>
    <n v="-83.514073999999994"/>
    <n v="34.860298"/>
    <s v="2411000200I"/>
    <n v="1"/>
    <n v="241"/>
    <n v="2"/>
    <n v="0"/>
    <n v="55"/>
    <n v="4.09"/>
    <n v="3.98"/>
    <n v="2003.9"/>
    <n v="1984.3"/>
    <n v="1962.3"/>
    <n v="55"/>
    <n v="62.8"/>
    <n v="0"/>
    <n v="43091"/>
    <s v="NONE"/>
    <n v="2.4239999999999999E-3"/>
    <n v="43294"/>
    <n v="42919"/>
    <s v="2411000200I"/>
    <s v="RABUN"/>
    <n v="1"/>
    <n v="200"/>
    <n v="1"/>
    <n v="1"/>
    <n v="2"/>
    <n v="1"/>
    <n v="1"/>
    <n v="2"/>
    <n v="3"/>
    <n v="3"/>
    <s v="N"/>
    <n v="241"/>
    <n v="2"/>
    <n v="0"/>
    <s v="Not Urban"/>
    <s v="Not Urban"/>
    <n v="0"/>
    <n v="55"/>
    <n v="4060"/>
    <s v=" "/>
    <n v="0"/>
    <n v="0.25380999999999998"/>
    <n v="9"/>
    <s v="State Mainline"/>
    <n v="4060"/>
    <n v="452484"/>
    <n v="8.3699999999999992"/>
    <n v="8.6300000000000008"/>
    <n v="452484"/>
    <n v="0"/>
    <n v="1340.118166"/>
    <n v="100"/>
    <n v="42943"/>
    <n v="1.0462000000000001E-2"/>
    <n v="0"/>
    <n v="2.4239999999999999E-3"/>
    <n v="614"/>
    <s v="241-0005"/>
    <s v="3R : Rural Principal Arterial - Other"/>
    <s v="34.864523, -83.518681"/>
    <n v="-83.518681000000001"/>
    <n v="34.864522999999998"/>
    <n v="34.864522999999998"/>
    <n v="-83.518681000000001"/>
    <n v="2.4239999999999999E-3"/>
    <x v="17"/>
    <x v="1"/>
    <x v="1"/>
    <n v="4090"/>
    <n v="3350"/>
    <n v="740"/>
    <n v="0.22089552238805971"/>
    <n v="3720"/>
    <n v="3920"/>
    <n v="14.5"/>
    <n v="4140"/>
    <n v="14.5"/>
    <n v="4210"/>
    <n v="0"/>
    <n v="4190"/>
    <n v="0"/>
    <n v="4060"/>
    <n v="9.6"/>
    <n v="3900"/>
    <n v="9.6"/>
    <n v="2720"/>
    <n v="12.8"/>
    <n v="2720"/>
    <n v="12.8"/>
    <n v="3870"/>
    <n v="14.8"/>
    <n v="3910"/>
    <n v="14.8"/>
    <n v="0"/>
  </r>
  <r>
    <n v="37"/>
    <n v="7729457"/>
    <s v="Gsp Post 00"/>
    <n v="43736.616666666669"/>
    <n v="2019"/>
    <x v="1"/>
    <n v="0"/>
    <n v="1"/>
    <s v="Rabun"/>
    <s v="[&quot;Lookout Mountain Scenic Hwy&quot;,&quot;Lookout Mountain Scenic Hwy&quot;,&quot;Timpson Cove Rd&quot;]"/>
    <s v="Old Hwy 76"/>
    <s v="(O) No Injury"/>
    <n v="0"/>
    <n v="0"/>
    <n v="0"/>
    <s v="Left Angle Crash"/>
    <s v="On Roadway - Roadway Intersection"/>
    <s v="[&quot;Motor Vehicle in Motion&quot;,&quot;Motor Vehicle in Motion&quot;]"/>
    <s v="[&quot;Motor Vehicle in Motion&quot;,&quot;Motor Vehicle in Motion&quot;]"/>
    <s v="(None)"/>
    <n v="2"/>
    <x v="1"/>
    <x v="7"/>
    <s v="[&quot;East&quot;,&quot;South&quot;]"/>
    <s v="Dark-Not Lighted"/>
    <x v="1"/>
    <s v="[16,18]"/>
    <s v="[&quot;Child Restraint System (Properly Used)&quot;,&quot;Child Restraint System (Properly Used)&quot;,&quot;Child Restraint System (Properly Used)&quot;,&quot;Lap and Shoulder Belt Used&quot;,&quot;Lap and Shoulder Belt Used&quot;,&quot;Lap and Shoulder Belt Used&quot;,&quot;Lap and Shoulder Belt Used&quot;]"/>
    <n v="0"/>
    <s v="[&quot;Pickup Truck&quot;,&quot;Sports Utility Vehicle (SUV)&quot;]"/>
    <s v="2411000200I"/>
    <n v="8.6300000000000008"/>
    <n v="34.860272999999999"/>
    <n v="-83.514328000000006"/>
    <n v="52"/>
    <n v="29"/>
    <n v="91"/>
    <s v="D1_0002_00_I"/>
    <n v="76"/>
    <n v="90"/>
    <s v="split"/>
    <n v="1042.0999999999999"/>
    <n v="40.4"/>
    <n v="733.6"/>
    <n v="-83.516452999999998"/>
    <n v="34.860557"/>
    <n v="-83.514073999999994"/>
    <n v="34.860298"/>
    <s v="2411000200I"/>
    <n v="1"/>
    <n v="241"/>
    <n v="2"/>
    <n v="0"/>
    <n v="55"/>
    <n v="4.09"/>
    <n v="3.98"/>
    <n v="2003.9"/>
    <n v="1984.3"/>
    <n v="1962.3"/>
    <n v="55"/>
    <n v="62.8"/>
    <n v="0"/>
    <n v="43091"/>
    <s v="NONE"/>
    <n v="2.4239999999999999E-3"/>
    <n v="43294"/>
    <n v="42919"/>
    <s v="2411000200I"/>
    <s v="RABUN"/>
    <n v="1"/>
    <n v="200"/>
    <n v="1"/>
    <n v="1"/>
    <n v="2"/>
    <n v="1"/>
    <n v="1"/>
    <n v="2"/>
    <n v="3"/>
    <n v="3"/>
    <s v="N"/>
    <n v="241"/>
    <n v="2"/>
    <n v="0"/>
    <s v="Not Urban"/>
    <s v="Not Urban"/>
    <n v="0"/>
    <n v="55"/>
    <n v="4060"/>
    <s v=" "/>
    <n v="0"/>
    <n v="0.25380999999999998"/>
    <n v="9"/>
    <s v="State Mainline"/>
    <n v="4060"/>
    <n v="452484"/>
    <n v="8.3699999999999992"/>
    <n v="8.6300000000000008"/>
    <n v="452484"/>
    <n v="0"/>
    <n v="1340.118166"/>
    <n v="100"/>
    <n v="42943"/>
    <n v="1.0462000000000001E-2"/>
    <n v="0"/>
    <n v="2.4239999999999999E-3"/>
    <n v="614"/>
    <s v="241-0005"/>
    <s v="3R : Rural Principal Arterial - Other"/>
    <s v="34.864523, -83.518681"/>
    <n v="-83.518681000000001"/>
    <n v="34.864522999999998"/>
    <n v="34.864522999999998"/>
    <n v="-83.518681000000001"/>
    <n v="2.4239999999999999E-3"/>
    <x v="17"/>
    <x v="1"/>
    <x v="1"/>
    <n v="4090"/>
    <n v="3350"/>
    <n v="740"/>
    <n v="0.22089552238805971"/>
    <n v="3720"/>
    <n v="3920"/>
    <n v="14.5"/>
    <n v="4140"/>
    <n v="14.5"/>
    <n v="4210"/>
    <n v="0"/>
    <n v="4190"/>
    <n v="0"/>
    <n v="4060"/>
    <n v="9.6"/>
    <n v="3900"/>
    <n v="9.6"/>
    <n v="2720"/>
    <n v="12.8"/>
    <n v="2720"/>
    <n v="12.8"/>
    <n v="3870"/>
    <n v="14.8"/>
    <n v="3910"/>
    <n v="14.8"/>
    <n v="0"/>
  </r>
  <r>
    <n v="38"/>
    <n v="7294375"/>
    <s v="Rabun Co Sheriff's Office"/>
    <n v="43668.666666666664"/>
    <n v="2019"/>
    <x v="1"/>
    <n v="0"/>
    <n v="1"/>
    <s v="Rabun"/>
    <s v="[&quot;Lookout Mountain Scenic Hwy&quot;,&quot;Lookout Mountain Scenic Hwy&quot;,&quot;Timpson Cove Rd&quot;]"/>
    <s v="Jones Branch Rd"/>
    <s v="(B) Suspected Minor/Visible Injury"/>
    <n v="0"/>
    <n v="0"/>
    <n v="1"/>
    <s v="Head On"/>
    <s v="On Roadway - Roadway Intersection"/>
    <s v="Motor Vehicle in Motion"/>
    <s v="Motor Vehicle in Motion"/>
    <s v="(None)"/>
    <n v="1"/>
    <x v="0"/>
    <x v="2"/>
    <s v="East"/>
    <s v="Daylight"/>
    <x v="1"/>
    <n v="21"/>
    <s v="Motorcycle Helmet"/>
    <n v="1"/>
    <s v="Motorcycle"/>
    <s v="2411000200I"/>
    <n v="8.6300000000000008"/>
    <n v="34.860272000000002"/>
    <n v="-83.514329000000004"/>
    <n v="52"/>
    <n v="29"/>
    <n v="91"/>
    <s v="D1_0002_00_I"/>
    <n v="76"/>
    <n v="90"/>
    <s v="split"/>
    <n v="1042.0999999999999"/>
    <n v="40.4"/>
    <n v="733.6"/>
    <n v="-83.516452999999998"/>
    <n v="34.860557"/>
    <n v="-83.514073999999994"/>
    <n v="34.860298"/>
    <s v="2411000200I"/>
    <n v="1"/>
    <n v="241"/>
    <n v="2"/>
    <n v="0"/>
    <n v="55"/>
    <n v="4.09"/>
    <n v="3.98"/>
    <n v="2003.9"/>
    <n v="1984.3"/>
    <n v="1962.3"/>
    <n v="55"/>
    <n v="62.8"/>
    <n v="0"/>
    <n v="43091"/>
    <s v="NONE"/>
    <n v="2.4239999999999999E-3"/>
    <n v="43294"/>
    <n v="42919"/>
    <s v="2411000200I"/>
    <s v="RABUN"/>
    <n v="1"/>
    <n v="200"/>
    <n v="1"/>
    <n v="1"/>
    <n v="2"/>
    <n v="1"/>
    <n v="1"/>
    <n v="2"/>
    <n v="3"/>
    <n v="3"/>
    <s v="N"/>
    <n v="241"/>
    <n v="2"/>
    <n v="0"/>
    <s v="Not Urban"/>
    <s v="Not Urban"/>
    <n v="0"/>
    <n v="55"/>
    <n v="4060"/>
    <s v=" "/>
    <n v="0"/>
    <n v="0.25380999999999998"/>
    <n v="9"/>
    <s v="State Mainline"/>
    <n v="4060"/>
    <n v="452484"/>
    <n v="8.3699999999999992"/>
    <n v="8.6300000000000008"/>
    <n v="452484"/>
    <n v="0"/>
    <n v="1340.118166"/>
    <n v="100"/>
    <n v="42943"/>
    <n v="1.0462000000000001E-2"/>
    <n v="0"/>
    <n v="2.4239999999999999E-3"/>
    <n v="614"/>
    <s v="241-0005"/>
    <s v="3R : Rural Principal Arterial - Other"/>
    <s v="34.864523, -83.518681"/>
    <n v="-83.518681000000001"/>
    <n v="34.864522999999998"/>
    <n v="34.864522999999998"/>
    <n v="-83.518681000000001"/>
    <n v="2.4239999999999999E-3"/>
    <x v="17"/>
    <x v="1"/>
    <x v="1"/>
    <n v="4090"/>
    <n v="3350"/>
    <n v="740"/>
    <n v="0.22089552238805971"/>
    <n v="3720"/>
    <n v="3920"/>
    <n v="14.5"/>
    <n v="4140"/>
    <n v="14.5"/>
    <n v="4210"/>
    <n v="0"/>
    <n v="4190"/>
    <n v="0"/>
    <n v="4060"/>
    <n v="9.6"/>
    <n v="3900"/>
    <n v="9.6"/>
    <n v="2720"/>
    <n v="12.8"/>
    <n v="2720"/>
    <n v="12.8"/>
    <n v="3870"/>
    <n v="14.8"/>
    <n v="3910"/>
    <n v="14.8"/>
    <n v="0"/>
  </r>
  <r>
    <n v="39"/>
    <n v="5190309"/>
    <s v="Rabun Co Sheriff's Office"/>
    <n v="41972.79791666667"/>
    <n v="2014"/>
    <x v="0"/>
    <n v="1"/>
    <n v="0"/>
    <s v="Rabun"/>
    <s v="[&quot;Lookout Mountain Scenic Hwy&quot;,&quot;Lookout Mountain Scenic Hwy&quot;,&quot;Timpson Cove Rd&quot;]"/>
    <s v="Sr 2"/>
    <s v="(O) No Injury"/>
    <n v="0"/>
    <n v="0"/>
    <n v="0"/>
    <s v="Not a Collision with Motor Vehicle"/>
    <s v="Off Roadway"/>
    <s v="Embankment"/>
    <s v="Embankment"/>
    <s v="Misjudged Clearance"/>
    <n v="1"/>
    <x v="0"/>
    <x v="0"/>
    <s v="East"/>
    <s v="Dark-Not Lighted"/>
    <x v="0"/>
    <n v="20"/>
    <s v="[&quot;Unknown&quot;,&quot;Unknown&quot;]"/>
    <n v="0"/>
    <s v="Sports Utility Vehicle (SUV)"/>
    <s v="2411000200I"/>
    <n v="8.6300000000000008"/>
    <n v="34.860272000000002"/>
    <n v="-83.514330000000001"/>
    <n v="52"/>
    <n v="29"/>
    <n v="91"/>
    <s v="D1_0002_00_I"/>
    <n v="76"/>
    <n v="90"/>
    <s v="split"/>
    <n v="1042.0999999999999"/>
    <n v="40.4"/>
    <n v="733.6"/>
    <n v="-83.516452999999998"/>
    <n v="34.860557"/>
    <n v="-83.514073999999994"/>
    <n v="34.860298"/>
    <s v="2411000200I"/>
    <n v="1"/>
    <n v="241"/>
    <n v="2"/>
    <n v="0"/>
    <n v="55"/>
    <n v="4.09"/>
    <n v="3.98"/>
    <n v="2003.9"/>
    <n v="1984.3"/>
    <n v="1962.3"/>
    <n v="55"/>
    <n v="62.8"/>
    <n v="0"/>
    <n v="43091"/>
    <s v="NONE"/>
    <n v="2.4239999999999999E-3"/>
    <n v="43294"/>
    <n v="42919"/>
    <s v="2411000200I"/>
    <s v="RABUN"/>
    <n v="1"/>
    <n v="200"/>
    <n v="1"/>
    <n v="1"/>
    <n v="2"/>
    <n v="1"/>
    <n v="1"/>
    <n v="2"/>
    <n v="3"/>
    <n v="3"/>
    <s v="N"/>
    <n v="241"/>
    <n v="2"/>
    <n v="0"/>
    <s v="Not Urban"/>
    <s v="Not Urban"/>
    <n v="0"/>
    <n v="55"/>
    <n v="4060"/>
    <s v=" "/>
    <n v="0"/>
    <n v="0.25380999999999998"/>
    <n v="9"/>
    <s v="State Mainline"/>
    <n v="4060"/>
    <n v="452484"/>
    <n v="8.3699999999999992"/>
    <n v="8.6300000000000008"/>
    <n v="452484"/>
    <n v="0"/>
    <n v="1340.118166"/>
    <n v="100"/>
    <n v="42943"/>
    <n v="1.0462000000000001E-2"/>
    <n v="0"/>
    <n v="2.4239999999999999E-3"/>
    <n v="614"/>
    <s v="241-0005"/>
    <s v="3R : Rural Principal Arterial - Other"/>
    <s v="34.864523, -83.518681"/>
    <n v="-83.518681000000001"/>
    <n v="34.864522999999998"/>
    <n v="34.864522999999998"/>
    <n v="-83.518681000000001"/>
    <n v="2.4239999999999999E-3"/>
    <x v="17"/>
    <x v="1"/>
    <x v="1"/>
    <n v="4090"/>
    <n v="3350"/>
    <n v="740"/>
    <n v="0.22089552238805971"/>
    <n v="3720"/>
    <n v="3920"/>
    <n v="14.5"/>
    <n v="4140"/>
    <n v="14.5"/>
    <n v="4210"/>
    <n v="0"/>
    <n v="4190"/>
    <n v="0"/>
    <n v="4060"/>
    <n v="9.6"/>
    <n v="3900"/>
    <n v="9.6"/>
    <n v="2720"/>
    <n v="12.8"/>
    <n v="2720"/>
    <n v="12.8"/>
    <n v="3870"/>
    <n v="14.8"/>
    <n v="3910"/>
    <n v="14.8"/>
    <n v="0"/>
  </r>
  <r>
    <n v="40"/>
    <n v="7748916"/>
    <s v="Rabun Co Sheriff's Office"/>
    <n v="44065.219444444447"/>
    <n v="2020"/>
    <x v="1"/>
    <n v="0"/>
    <n v="1"/>
    <s v="Rabun"/>
    <s v="Lookout Mountain Scenic Hwy"/>
    <s v="Moore Cir"/>
    <s v="(B) Suspected Minor/Visible Injury"/>
    <n v="0"/>
    <n v="0"/>
    <n v="1"/>
    <s v="Not a Collision with Motor Vehicle"/>
    <s v="On Shoulder"/>
    <s v="Embankment"/>
    <s v="Embankment"/>
    <s v="(None)"/>
    <n v="1"/>
    <x v="0"/>
    <x v="0"/>
    <s v="East"/>
    <s v="Dark-Not Lighted"/>
    <x v="1"/>
    <n v="86"/>
    <s v="Lap and Shoulder Belt Used"/>
    <n v="0"/>
    <s v="Passenger Car"/>
    <s v="2411000200I"/>
    <n v="8.7765909999999998"/>
    <n v="34.859864999999999"/>
    <n v="-83.511803999999998"/>
    <n v="53"/>
    <n v="43"/>
    <n v="92"/>
    <s v="D1_0002_00_I"/>
    <n v="77"/>
    <n v="91"/>
    <s v="simple"/>
    <n v="624.20000000000005"/>
    <n v="60.6"/>
    <n v="658.7"/>
    <n v="-83.513820999999993"/>
    <n v="34.860326999999998"/>
    <n v="-83.511792"/>
    <n v="34.859856999999998"/>
    <s v="2411000200I"/>
    <n v="1"/>
    <n v="241"/>
    <n v="2"/>
    <n v="0"/>
    <n v="55"/>
    <n v="6.74"/>
    <n v="6.37"/>
    <n v="1901.6"/>
    <n v="1928.8"/>
    <n v="1953.1"/>
    <n v="55"/>
    <n v="50.1"/>
    <n v="4.9000000000000004"/>
    <n v="43091"/>
    <s v="NONE"/>
    <n v="2.1450000000000002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2.1450000000000002E-3"/>
    <n v="614"/>
    <s v="241-0005"/>
    <s v="3R : Rural Principal Arterial - Other"/>
    <s v="34.864523, -83.518681"/>
    <n v="-83.518681000000001"/>
    <n v="34.864522999999998"/>
    <n v="34.864522999999998"/>
    <n v="-83.518681000000001"/>
    <n v="2.1450000000000002E-3"/>
    <x v="18"/>
    <x v="0"/>
    <x v="1"/>
    <n v="4090"/>
    <n v="3350"/>
    <n v="740"/>
    <n v="0.22089552238805971"/>
    <n v="3720"/>
    <n v="3920"/>
    <n v="14.5"/>
    <n v="4140"/>
    <n v="14.5"/>
    <n v="4210"/>
    <n v="0"/>
    <n v="4190"/>
    <n v="0"/>
    <n v="4060"/>
    <n v="9.6"/>
    <n v="3900"/>
    <n v="9.6"/>
    <n v="2720"/>
    <n v="12.8"/>
    <n v="2720"/>
    <n v="12.8"/>
    <n v="3870"/>
    <n v="14.8"/>
    <n v="3910"/>
    <n v="14.8"/>
    <n v="0"/>
  </r>
  <r>
    <n v="41"/>
    <n v="7690216"/>
    <s v="Rabun Co Sheriff's Office"/>
    <n v="44020.261111111111"/>
    <n v="2020"/>
    <x v="1"/>
    <n v="0"/>
    <n v="1"/>
    <s v="Rabun"/>
    <s v="Lookout Mountain Scenic Hwy"/>
    <s v="Charlie Mtn Rd"/>
    <s v="(C) Possible Injury / Complaint"/>
    <n v="0"/>
    <n v="0"/>
    <n v="0"/>
    <s v="Not a Collision with Motor Vehicle"/>
    <s v="Off Roadway"/>
    <s v="Ditch"/>
    <s v="Over Turn"/>
    <s v="(None)"/>
    <n v="1"/>
    <x v="0"/>
    <x v="0"/>
    <s v="West"/>
    <s v="Dawn"/>
    <x v="1"/>
    <n v="52"/>
    <s v="Lap and Shoulder Belt Used"/>
    <n v="0"/>
    <s v="Pickup Truck"/>
    <s v="2411000200I"/>
    <n v="8.8315579999999994"/>
    <n v="34.859394999999999"/>
    <n v="-83.511003000000002"/>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9.9999999999999995E-7"/>
  </r>
  <r>
    <n v="42"/>
    <n v="7297602"/>
    <s v="Rabun Co Sheriff's Office"/>
    <n v="43671.784722222219"/>
    <n v="2019"/>
    <x v="1"/>
    <n v="0"/>
    <n v="1"/>
    <s v="Rabun"/>
    <s v="Lookout Mountain Scenic Hwy"/>
    <s v="Charlie Mtn Roiad"/>
    <s v="(O) No Injury"/>
    <n v="0"/>
    <n v="0"/>
    <n v="0"/>
    <s v="Rear End"/>
    <s v="On Roadway - Roadway Intersection"/>
    <s v="[&quot;Motor Vehicle in Motion&quot;,&quot;Motor Vehicle in Motion&quot;]"/>
    <s v="[&quot;Motor Vehicle in Motion&quot;,&quot;Motor Vehicle in Motion&quot;]"/>
    <s v="(None)"/>
    <n v="2"/>
    <x v="1"/>
    <x v="3"/>
    <s v="[&quot;West&quot;,&quot;West&quot;]"/>
    <s v="Daylight"/>
    <x v="0"/>
    <s v="[59,65]"/>
    <s v="[&quot;Lap and Shoulder Belt Used&quot;,&quot;Lap and Shoulder Belt Used&quot;]"/>
    <n v="0"/>
    <s v="[&quot;Passenger Car&quot;,&quot;Pickup Truck&quot;]"/>
    <s v="2411000200I"/>
    <n v="8.8170029999999997"/>
    <n v="34.859504000000001"/>
    <n v="-83.511222000000004"/>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3"/>
    <n v="7017887"/>
    <s v="Gsp Post 00"/>
    <n v="43457.589583333334"/>
    <n v="2018"/>
    <x v="1"/>
    <n v="0"/>
    <n v="1"/>
    <s v="Rabun"/>
    <s v="Lookout Mountain Scenic Hwy"/>
    <s v="Sycamore Cir"/>
    <s v="(C) Possible Injury / Complaint"/>
    <n v="0"/>
    <n v="0"/>
    <n v="0"/>
    <s v="Not a Collision with Motor Vehicle"/>
    <s v="Off Roadway"/>
    <s v="Embankment"/>
    <s v="Over Turn"/>
    <s v="Too Fast for Conditions"/>
    <n v="1"/>
    <x v="0"/>
    <x v="0"/>
    <s v="West"/>
    <s v="Daylight"/>
    <x v="1"/>
    <n v="19"/>
    <s v="Lap and Shoulder Belt Used"/>
    <n v="0"/>
    <s v="Pickup Truck"/>
    <s v="2411000200I"/>
    <n v="8.8587530000000001"/>
    <n v="34.859217999999998"/>
    <n v="-83.510572999999994"/>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4"/>
    <n v="6976438"/>
    <s v="Gsp Post 00"/>
    <n v="43425.607638888891"/>
    <n v="2018"/>
    <x v="1"/>
    <n v="0"/>
    <n v="1"/>
    <s v="Rabun"/>
    <s v="Lookout Mountain Scenic Hwy"/>
    <s v="Sr 2"/>
    <s v="(O) No Injury"/>
    <n v="0"/>
    <n v="0"/>
    <n v="0"/>
    <s v="Left Angle Crash"/>
    <s v="On Roadway - Roadway Intersection"/>
    <s v="[&quot;Motor Vehicle in Motion&quot;,&quot;Motor Vehicle in Motion&quot;]"/>
    <s v="[&quot;Motor Vehicle in Motion&quot;,&quot;Motor Vehicle in Motion&quot;]"/>
    <s v="[&quot;Improper Turn&quot;,&quot;No Contributing Factors&quot;]"/>
    <n v="2"/>
    <x v="1"/>
    <x v="7"/>
    <s v="[&quot;North&quot;,&quot;South&quot;]"/>
    <s v="Daylight"/>
    <x v="0"/>
    <s v="[33,47]"/>
    <s v="[&quot;Lap and Shoulder Belt Used&quot;,&quot;Lap and Shoulder Belt Used&quot;,&quot;Lap and Shoulder Belt Used&quot;,&quot;Lap and Shoulder Belt Used&quot;]"/>
    <n v="0"/>
    <s v="[&quot;Pickup Truck&quot;,&quot;Sports Utility Vehicle (SUV)&quot;]"/>
    <s v="2411000200I"/>
    <n v="8.7955220000000001"/>
    <n v="34.859690000000001"/>
    <n v="-83.511533999999997"/>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5"/>
    <n v="6865458"/>
    <s v="Gsp Post 00"/>
    <n v="43351.509027777778"/>
    <n v="2018"/>
    <x v="1"/>
    <n v="0"/>
    <n v="1"/>
    <s v="Rabun"/>
    <s v="[&quot;Charlie Mountain Rd&quot;,&quot;Lookout Mountain Scenic Hwy&quot;,&quot;Lookout Mountain Scenic Hwy&quot;]"/>
    <s v="Charlie Mountain Rd"/>
    <s v="(B) Suspected Minor/Visible Injury"/>
    <n v="0"/>
    <n v="0"/>
    <n v="1"/>
    <s v="Not a Collision with Motor Vehicle"/>
    <s v="On Roadway - Non-Intersection"/>
    <s v="Over Turn"/>
    <s v="Over Turn"/>
    <s v="Driver Lost Control"/>
    <n v="1"/>
    <x v="0"/>
    <x v="0"/>
    <s v="West"/>
    <s v="Daylight"/>
    <x v="1"/>
    <n v="72"/>
    <s v="Unknown"/>
    <n v="0"/>
    <s v="Pickup Truck"/>
    <s v="2411000200I"/>
    <n v="8.81"/>
    <n v="34.859549999999999"/>
    <n v="-83.511315999999994"/>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6"/>
    <n v="6857121"/>
    <s v="Rabun Co Sheriff's Office"/>
    <n v="43342.975694444445"/>
    <n v="2018"/>
    <x v="1"/>
    <n v="0"/>
    <n v="1"/>
    <s v="Rabun"/>
    <s v="Lookout Mountain Scenic Hwy"/>
    <s v="Hill Camp Ln"/>
    <s v="(O) No Injury"/>
    <n v="0"/>
    <n v="0"/>
    <n v="0"/>
    <s v="Not a Collision with Motor Vehicle"/>
    <s v="Off Roadway"/>
    <s v="Other Non-Collision"/>
    <s v="Other Non-Collision"/>
    <s v="Driver Condition"/>
    <n v="1"/>
    <x v="0"/>
    <x v="0"/>
    <s v="West"/>
    <s v="Dark-Not Lighted"/>
    <x v="0"/>
    <n v="71"/>
    <s v="Lap and Shoulder Belt Used"/>
    <n v="0"/>
    <s v="Passenger Car"/>
    <s v="2411000200I"/>
    <n v="8.7904820000000008"/>
    <n v="34.859737000000003"/>
    <n v="-83.511606"/>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7"/>
    <n v="6770496"/>
    <s v="Rabun Co Sheriff's Office"/>
    <n v="43277.65625"/>
    <n v="2018"/>
    <x v="1"/>
    <n v="0"/>
    <n v="1"/>
    <s v="Rabun"/>
    <s v="[&quot;Charlie Mountain Rd&quot;,&quot;Lookout Mountain Scenic Hwy&quot;,&quot;Lookout Mountain Scenic Hwy&quot;]"/>
    <s v="Charlie Mountain Rd"/>
    <s v="(O) No Injury"/>
    <n v="0"/>
    <n v="0"/>
    <n v="0"/>
    <s v="Angle (Other)"/>
    <s v="On Roadway - Roadway Intersection"/>
    <s v="[&quot;Motor Vehicle in Motion - In Other Roadway&quot;,&quot;Motor Vehicle in Motion - In Other Roadway&quot;]"/>
    <s v="[&quot;Motor Vehicle in Motion&quot;,&quot;Motor Vehicle in Motion&quot;]"/>
    <s v="[&quot;No Contributing Factors&quot;,&quot;Under the Influence (U.I.)&quot;]"/>
    <n v="2"/>
    <x v="1"/>
    <x v="8"/>
    <s v="[&quot;East&quot;,&quot;North&quot;]"/>
    <s v="Daylight"/>
    <x v="0"/>
    <s v="[29,48]"/>
    <s v="[&quot;Lap and Shoulder Belt Used&quot;,&quot;Lap and Shoulder Belt Used&quot;]"/>
    <n v="0"/>
    <s v="[&quot;Passenger Car&quot;,&quot;Passenger Car&quot;]"/>
    <s v="2411000200I"/>
    <n v="8.8079649999999994"/>
    <n v="34.859575"/>
    <n v="-83.511357000000004"/>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8"/>
    <n v="6608194"/>
    <s v="Rabun Co Sheriff's Office"/>
    <n v="43152.356944444444"/>
    <n v="2018"/>
    <x v="1"/>
    <n v="0"/>
    <n v="1"/>
    <s v="Rabun"/>
    <s v="[&quot;Charlie Mountain Rd&quot;,&quot;Lookout Mountain Scenic Hwy&quot;,&quot;Lookout Mountain Scenic Hwy&quot;]"/>
    <s v="Sr 2"/>
    <s v="(O) No Injury"/>
    <n v="0"/>
    <n v="0"/>
    <n v="0"/>
    <s v="Sideswipe-Opposite Direction"/>
    <s v="On Roadway - Roadway Intersection"/>
    <s v="[&quot;Motor Vehicle in Motion&quot;,&quot;Motor Vehicle in Motion - In Other Roadway&quot;]"/>
    <s v="[&quot;Motor Vehicle in Motion&quot;,&quot;Motor Vehicle in Motion&quot;]"/>
    <s v="[&quot;Misjudged Clearance&quot;,&quot;No Contributing Factors&quot;]"/>
    <n v="2"/>
    <x v="1"/>
    <x v="9"/>
    <s v="[&quot;North&quot;,&quot;South&quot;]"/>
    <s v="Daylight"/>
    <x v="1"/>
    <s v="[37,59]"/>
    <s v="[&quot;Lap and Shoulder Belt Used&quot;,&quot;Lap and Shoulder Belt Used&quot;]"/>
    <n v="0"/>
    <s v="[&quot;Pickup Truck&quot;,&quot;Pickup Truck&quot;]"/>
    <s v="2411000200I"/>
    <n v="8.81"/>
    <n v="34.859558999999997"/>
    <n v="-83.511331999999996"/>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49"/>
    <n v="5757489"/>
    <s v="Gsp Post 00"/>
    <n v="42504.676388888889"/>
    <n v="2016"/>
    <x v="0"/>
    <n v="1"/>
    <n v="0"/>
    <s v="Rabun"/>
    <s v="[&quot;Charlie Mountain Rd&quot;,&quot;Lookout Mountain Scenic Hwy&quot;,&quot;Lookout Mountain Scenic Hwy&quot;]"/>
    <s v="(none)"/>
    <s v="(O) No Injury"/>
    <n v="0"/>
    <n v="0"/>
    <n v="0"/>
    <s v="Rear End"/>
    <s v="On Roadway - Non-Intersection"/>
    <s v="[&quot;Motor Vehicle in Motion&quot;,&quot;Motor Vehicle in Motion&quot;]"/>
    <s v="[&quot;Motor Vehicle in Motion&quot;,&quot;Motor Vehicle in Motion&quot;]"/>
    <s v="(None)"/>
    <n v="2"/>
    <x v="1"/>
    <x v="10"/>
    <s v="[&quot;West&quot;,&quot;West&quot;]"/>
    <s v="Daylight"/>
    <x v="0"/>
    <s v="[49,61]"/>
    <s v="[&quot;Lap and Shoulder Belt Used&quot;,&quot;Lap and Shoulder Belt Used&quot;]"/>
    <n v="0"/>
    <s v="[&quot;Passenger Car&quot;,&quot;Pickup Truck&quot;]"/>
    <s v="2411000200I"/>
    <n v="8.81"/>
    <n v="34.859552999999998"/>
    <n v="-83.511320999999995"/>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50"/>
    <n v="5568862"/>
    <s v="Rabun Co Sheriff's Office"/>
    <n v="42313.606249999997"/>
    <n v="2015"/>
    <x v="0"/>
    <n v="1"/>
    <n v="0"/>
    <s v="Rabun"/>
    <s v="[&quot;Charlie Mountain Rd&quot;,&quot;Lookout Mountain Scenic Hwy&quot;,&quot;Lookout Mountain Scenic Hwy&quot;]"/>
    <s v="Charlie Montain Rd"/>
    <s v="(B) Suspected Minor/Visible Injury"/>
    <n v="0"/>
    <n v="0"/>
    <n v="1"/>
    <s v="Rear End"/>
    <s v="On Roadway - Roadway Intersection"/>
    <s v="[&quot;Motor Vehicle in Motion&quot;,&quot;Motor Vehicle in Motion&quot;]"/>
    <s v="[&quot;Motor Vehicle in Motion&quot;,&quot;Motor Vehicle in Motion&quot;]"/>
    <s v="[&quot;No Contributing Factors&quot;,&quot;Too Fast for Conditions&quot;]"/>
    <n v="2"/>
    <x v="1"/>
    <x v="1"/>
    <s v="[&quot;West&quot;,&quot;West&quot;]"/>
    <s v="Daylight"/>
    <x v="1"/>
    <s v="[28,52]"/>
    <s v="[&quot;Lap and Shoulder Belt Used&quot;,&quot;Lap and Shoulder Belt Used&quot;]"/>
    <n v="0"/>
    <s v="[&quot;Passenger Car&quot;,&quot;Pickup Truck&quot;]"/>
    <s v="2411000200I"/>
    <n v="8.81"/>
    <n v="34.859552999999998"/>
    <n v="-83.511320999999995"/>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51"/>
    <n v="4980489"/>
    <s v="Rabun Co Sheriff's Office"/>
    <n v="41858.890972222223"/>
    <n v="2014"/>
    <x v="0"/>
    <n v="1"/>
    <n v="0"/>
    <s v="Rabun"/>
    <s v="[&quot;Charlie Mountain Rd&quot;,&quot;Lookout Mountain Scenic Hwy&quot;,&quot;Lookout Mountain Scenic Hwy&quot;]"/>
    <s v="Charlie Montain Rd"/>
    <s v="(O) No Injury"/>
    <n v="0"/>
    <n v="0"/>
    <n v="0"/>
    <s v="Not a Collision with Motor Vehicle"/>
    <s v="Off Roadway"/>
    <s v="Embankment"/>
    <s v="Embankment"/>
    <s v="(None)"/>
    <n v="1"/>
    <x v="0"/>
    <x v="2"/>
    <s v="North"/>
    <s v="Dark-Lighted"/>
    <x v="1"/>
    <n v="43"/>
    <s v="[&quot;Shoulder Belt Only Used&quot;,&quot;Shoulder Belt Only Used&quot;]"/>
    <n v="0"/>
    <s v="Passenger Car"/>
    <s v="2411000200I"/>
    <n v="8.81"/>
    <n v="34.859574000000002"/>
    <n v="-83.511354999999995"/>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52"/>
    <n v="4675712"/>
    <s v="Rabun Co Sheriff's Office"/>
    <n v="41580.511111111111"/>
    <n v="2013"/>
    <x v="0"/>
    <n v="1"/>
    <n v="0"/>
    <s v="Rabun"/>
    <s v="[&quot;Charlie Mountain Rd&quot;,&quot;Lookout Mountain Scenic Hwy&quot;,&quot;Lookout Mountain Scenic Hwy&quot;]"/>
    <s v="Charlie Montain Rd"/>
    <s v="(C) Possible Injury / Complaint"/>
    <n v="0"/>
    <n v="0"/>
    <n v="0"/>
    <s v="Rear End"/>
    <s v="On Roadway - Roadway Intersection"/>
    <s v="[&quot;Motor Vehicle in Motion&quot;,&quot;Motor Vehicle in Motion&quot;,&quot;Motor Vehicle in Motion&quot;]"/>
    <s v="[&quot;Motor Vehicle in Motion&quot;,&quot;Motor Vehicle in Motion&quot;,&quot;Motor Vehicle in Motion&quot;]"/>
    <s v="(None)"/>
    <n v="3"/>
    <x v="1"/>
    <x v="11"/>
    <s v="[&quot;West&quot;,&quot;West&quot;,&quot;West&quot;]"/>
    <s v="Daylight"/>
    <x v="0"/>
    <s v="[18,43,43]"/>
    <s v="[&quot;Lap and Shoulder Belt Used&quot;,&quot;Lap and Shoulder Belt Used&quot;,&quot;Lap and Shoulder Belt Used&quot;,&quot;Lap and Shoulder Belt Used&quot;,&quot;Lap and Shoulder Belt Used&quot;,&quot;Lap and Shoulder Belt Used&quot;,&quot;Lap and Shoulder Belt Used&quot;,&quot;Lap and Shoulder Belt Used&quot;,&quot;Lap and Shoulder Bel"/>
    <n v="0"/>
    <s v="[&quot;Passenger Car&quot;,&quot;Passenger Car&quot;,&quot;Van&quot;]"/>
    <s v="2411000200I"/>
    <n v="8.81"/>
    <n v="34.859555"/>
    <n v="-83.511324999999999"/>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53"/>
    <n v="4411246"/>
    <s v="Rabun Co Sheriff's Office"/>
    <n v="41339.541666666664"/>
    <n v="2013"/>
    <x v="0"/>
    <n v="1"/>
    <n v="0"/>
    <s v="Rabun"/>
    <s v="[&quot;Charlie Mountain Rd&quot;,&quot;Lookout Mountain Scenic Hwy&quot;,&quot;Lookout Mountain Scenic Hwy&quot;]"/>
    <s v="Charlie Montain Rd"/>
    <s v="(O) No Injury"/>
    <n v="0"/>
    <n v="0"/>
    <n v="0"/>
    <s v="Rear End"/>
    <s v="On Roadway - Roadway Intersection"/>
    <s v="[&quot;Motor Vehicle in Motion&quot;,&quot;Motor Vehicle in Motion&quot;]"/>
    <s v="[&quot;Motor Vehicle in Motion&quot;,&quot;Motor Vehicle in Motion&quot;]"/>
    <s v="(None)"/>
    <n v="2"/>
    <x v="1"/>
    <x v="7"/>
    <s v="[&quot;West&quot;,&quot;West&quot;]"/>
    <s v="Daylight"/>
    <x v="1"/>
    <s v="[41,44]"/>
    <s v="[&quot;Lap Belt Only Used&quot;,&quot;Lap and Shoulder Belt Used&quot;]"/>
    <n v="0"/>
    <s v="[&quot;Sports Utility Vehicle (SUV)&quot;,&quot;Van&quot;]"/>
    <s v="2411000200I"/>
    <n v="8.81"/>
    <n v="34.859555"/>
    <n v="-83.511324999999999"/>
    <n v="54"/>
    <n v="44"/>
    <n v="94"/>
    <s v="D1_0002_00_I"/>
    <n v="78"/>
    <n v="93"/>
    <s v="split"/>
    <n v="1434"/>
    <n v="17.399999999999999"/>
    <n v="434.1"/>
    <n v="-83.511751000000004"/>
    <n v="34.859831"/>
    <n v="-83.510530000000003"/>
    <n v="34.859202000000003"/>
    <s v="2411000200I"/>
    <n v="1"/>
    <n v="241"/>
    <n v="2"/>
    <n v="0"/>
    <n v="55"/>
    <n v="6.75"/>
    <n v="6.66"/>
    <n v="1859.6"/>
    <n v="1877"/>
    <n v="1898.3"/>
    <n v="55"/>
    <n v="57.5"/>
    <n v="0"/>
    <n v="43091"/>
    <s v="NONE"/>
    <n v="1.379E-3"/>
    <n v="43318"/>
    <n v="42943"/>
    <s v="2411000200I"/>
    <s v="RABUN"/>
    <n v="1"/>
    <n v="200"/>
    <n v="1"/>
    <n v="1"/>
    <n v="2"/>
    <n v="1"/>
    <n v="1"/>
    <n v="2"/>
    <n v="3"/>
    <n v="3"/>
    <s v="N"/>
    <n v="241"/>
    <n v="2"/>
    <n v="0"/>
    <s v="Not Urban"/>
    <s v="Not Urban"/>
    <n v="0"/>
    <n v="55"/>
    <n v="4060"/>
    <s v=" "/>
    <n v="0"/>
    <n v="0.185808"/>
    <n v="9"/>
    <s v="State Mainline"/>
    <n v="4060"/>
    <n v="452508"/>
    <n v="8.6300000000000008"/>
    <n v="8.81"/>
    <n v="452508"/>
    <n v="0"/>
    <n v="981.06654000000003"/>
    <n v="100"/>
    <n v="42967"/>
    <n v="8.2730000000000008E-3"/>
    <n v="0"/>
    <n v="1.379E-3"/>
    <n v="614"/>
    <s v="241-0005"/>
    <s v="3R : Rural Principal Arterial - Other"/>
    <s v="34.864523, -83.518681"/>
    <n v="-83.518681000000001"/>
    <n v="34.864522999999998"/>
    <n v="34.864522999999998"/>
    <n v="-83.518681000000001"/>
    <n v="1.379E-3"/>
    <x v="19"/>
    <x v="1"/>
    <x v="1"/>
    <n v="4090"/>
    <n v="3350"/>
    <n v="740"/>
    <n v="0.22089552238805971"/>
    <n v="3720"/>
    <n v="3920"/>
    <n v="14.5"/>
    <n v="4140"/>
    <n v="14.5"/>
    <n v="4210"/>
    <n v="0"/>
    <n v="4190"/>
    <n v="0"/>
    <n v="4060"/>
    <n v="9.6"/>
    <n v="3900"/>
    <n v="9.6"/>
    <n v="2720"/>
    <n v="12.8"/>
    <n v="2720"/>
    <n v="12.8"/>
    <n v="3870"/>
    <n v="14.8"/>
    <n v="3910"/>
    <n v="14.8"/>
    <n v="0"/>
  </r>
  <r>
    <n v="54"/>
    <n v="6643292"/>
    <s v="Gsp Post 00"/>
    <n v="43179.657638888886"/>
    <n v="2018"/>
    <x v="1"/>
    <n v="0"/>
    <n v="1"/>
    <s v="Rabun"/>
    <s v="Lookout Mountain Scenic Hwy"/>
    <s v="(none)"/>
    <s v="(C) Possible Injury / Complaint"/>
    <n v="0"/>
    <n v="0"/>
    <n v="0"/>
    <s v="Not a Collision with Motor Vehicle"/>
    <s v="On Shoulder"/>
    <s v="Tree"/>
    <s v="Tree"/>
    <s v="No Contributing Factors"/>
    <n v="1"/>
    <x v="0"/>
    <x v="0"/>
    <s v="West"/>
    <s v="Daylight"/>
    <x v="1"/>
    <n v="45"/>
    <s v="Lap and Shoulder Belt Used"/>
    <n v="0"/>
    <s v="Sports Utility Vehicle (SUV)"/>
    <s v="2411000200I"/>
    <n v="8.9609749999999995"/>
    <n v="34.859022000000003"/>
    <n v="-83.508829000000006"/>
    <n v="55"/>
    <n v="48"/>
    <n v="93"/>
    <s v="D1_0002_00_I"/>
    <n v="78"/>
    <n v="92"/>
    <s v="split"/>
    <n v="726.9"/>
    <n v="56.8"/>
    <n v="721.1"/>
    <n v="-83.510530000000003"/>
    <n v="34.859202000000003"/>
    <n v="-83.508219999999994"/>
    <n v="34.859217000000001"/>
    <s v="2411000200I"/>
    <n v="1"/>
    <n v="241"/>
    <n v="2"/>
    <n v="0"/>
    <n v="55"/>
    <n v="7.5"/>
    <n v="6.96"/>
    <n v="1892.1"/>
    <n v="1884.8"/>
    <n v="1889.4"/>
    <n v="55"/>
    <n v="46.5"/>
    <n v="8.5"/>
    <n v="43091"/>
    <s v="NONE"/>
    <n v="2.3749999999999999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3749999999999999E-3"/>
    <n v="614"/>
    <s v="241-0005"/>
    <s v="3R : Rural Principal Arterial - Other"/>
    <s v="34.864523, -83.518681"/>
    <n v="-83.518681000000001"/>
    <n v="34.864522999999998"/>
    <n v="34.864522999999998"/>
    <n v="-83.518681000000001"/>
    <n v="2.3749999999999999E-3"/>
    <x v="20"/>
    <x v="0"/>
    <x v="2"/>
    <n v="4260"/>
    <n v="3915"/>
    <n v="345"/>
    <n v="8.8122605363984668E-2"/>
    <n v="4087.5"/>
    <n v="3220"/>
    <n v="13.7"/>
    <n v="4850"/>
    <n v="9.8000000000000007"/>
    <n v="4710"/>
    <n v="9.8000000000000007"/>
    <n v="3720"/>
    <n v="9"/>
    <n v="4040"/>
    <n v="11.4"/>
    <n v="3880"/>
    <n v="11.4"/>
    <n v="3690"/>
    <n v="12"/>
    <n v="4050"/>
    <n v="10"/>
    <n v="4050"/>
    <n v="9.6999999999999993"/>
    <n v="4590"/>
    <n v="9.6999999999999993"/>
    <n v="0"/>
  </r>
  <r>
    <n v="55"/>
    <n v="6167145"/>
    <s v="Rabun Co Sheriff's Office"/>
    <n v="42820.708333333336"/>
    <n v="2017"/>
    <x v="2"/>
    <n v="0"/>
    <n v="0"/>
    <s v="Rabun"/>
    <s v="Lookout Mountain Scenic Hwy"/>
    <s v="Hwy 76"/>
    <s v="(O) No Injury"/>
    <n v="0"/>
    <n v="0"/>
    <n v="0"/>
    <s v="Not a Collision with Motor Vehicle"/>
    <s v="Off Roadway"/>
    <s v="Ditch"/>
    <s v="Ditch"/>
    <s v="(None)"/>
    <n v="1"/>
    <x v="0"/>
    <x v="4"/>
    <s v="South"/>
    <s v="Daylight"/>
    <x v="1"/>
    <n v="16"/>
    <s v="Lap and Shoulder Belt Used"/>
    <n v="0"/>
    <s v="Van"/>
    <s v="2411000200I"/>
    <n v="11.078428000000001"/>
    <n v="34.867725999999998"/>
    <n v="-83.474017000000003"/>
    <n v="56"/>
    <n v="40"/>
    <n v="99"/>
    <s v="D1_0002_00_I"/>
    <n v="83"/>
    <n v="98"/>
    <s v="simple"/>
    <n v="783.5"/>
    <n v="36.200000000000003"/>
    <n v="494.6"/>
    <n v="-83.474234999999993"/>
    <n v="34.867702000000001"/>
    <n v="-83.472691999999995"/>
    <n v="34.868096999999999"/>
    <s v="2411000200I"/>
    <n v="1"/>
    <n v="241"/>
    <n v="2"/>
    <n v="0"/>
    <n v="50"/>
    <n v="8.33"/>
    <n v="7.66"/>
    <n v="2004.9"/>
    <n v="2011.2"/>
    <n v="2021.7"/>
    <n v="55"/>
    <n v="48.1"/>
    <n v="6.9"/>
    <n v="43091"/>
    <s v="ASV_5+"/>
    <n v="1.616E-3"/>
    <n v="43311"/>
    <n v="42936"/>
    <s v="2411000200I"/>
    <s v="RABUN"/>
    <n v="1"/>
    <n v="200"/>
    <n v="1"/>
    <n v="1"/>
    <n v="2"/>
    <n v="1"/>
    <n v="1"/>
    <n v="2"/>
    <n v="3"/>
    <n v="3"/>
    <s v="N"/>
    <n v="241"/>
    <n v="2"/>
    <n v="0"/>
    <s v="Not Urban"/>
    <s v="Not Urban"/>
    <n v="0"/>
    <n v="50"/>
    <n v="4040"/>
    <s v=" "/>
    <n v="0"/>
    <n v="0.29652299999999998"/>
    <n v="9"/>
    <s v="State Mainline"/>
    <n v="4040"/>
    <n v="452501"/>
    <n v="10.79"/>
    <n v="11.09"/>
    <n v="452501"/>
    <n v="0"/>
    <n v="1565.640797"/>
    <n v="100"/>
    <n v="42960"/>
    <n v="1.2333999999999999E-2"/>
    <n v="0"/>
    <n v="1.616E-3"/>
    <n v="615"/>
    <s v="241-0007"/>
    <s v="3R : Rural Principal Arterial - Other"/>
    <s v="34.863345, -83.495679"/>
    <n v="-83.495678999999996"/>
    <n v="34.863345000000002"/>
    <n v="34.863345000000002"/>
    <n v="-83.495678999999996"/>
    <n v="1.616E-3"/>
    <x v="21"/>
    <x v="0"/>
    <x v="2"/>
    <n v="4260"/>
    <n v="3915"/>
    <n v="345"/>
    <n v="8.8122605363984668E-2"/>
    <n v="4087.5"/>
    <n v="3220"/>
    <n v="13.7"/>
    <n v="4850"/>
    <n v="9.8000000000000007"/>
    <n v="4710"/>
    <n v="9.8000000000000007"/>
    <n v="3720"/>
    <n v="9"/>
    <n v="4040"/>
    <n v="11.4"/>
    <n v="3880"/>
    <n v="11.4"/>
    <n v="3690"/>
    <n v="12"/>
    <n v="4050"/>
    <n v="10"/>
    <n v="4050"/>
    <n v="9.6999999999999993"/>
    <n v="4590"/>
    <n v="9.6999999999999993"/>
    <n v="0"/>
  </r>
  <r>
    <n v="56"/>
    <n v="6612357"/>
    <s v="Rabun Co Sheriff's Office"/>
    <n v="43158.913194444445"/>
    <n v="2018"/>
    <x v="1"/>
    <n v="0"/>
    <n v="1"/>
    <s v="Rabun"/>
    <s v="[&quot;Davis Gap Rd&quot;,&quot;Lookout Mountain Scenic Hwy&quot;,&quot;State Route 2&quot;]"/>
    <s v="Bridge Creek Rd"/>
    <s v="(O) No Injury"/>
    <n v="0"/>
    <n v="0"/>
    <n v="0"/>
    <s v="Not a Collision with Motor Vehicle"/>
    <s v="(None)"/>
    <s v="Tree"/>
    <s v="Tree"/>
    <s v="Other"/>
    <n v="1"/>
    <x v="0"/>
    <x v="2"/>
    <s v="North"/>
    <s v="Dark-Not Lighted"/>
    <x v="2"/>
    <n v="64"/>
    <s v="Lap and Shoulder Belt Used"/>
    <n v="0"/>
    <s v="Van"/>
    <s v="2411000200I"/>
    <n v="11.16"/>
    <n v="34.868143000000003"/>
    <n v="-83.472609000000006"/>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57"/>
    <n v="6443333"/>
    <s v="Rabun Co Sheriff's Office"/>
    <n v="43028.652083333334"/>
    <n v="2017"/>
    <x v="2"/>
    <n v="0"/>
    <n v="0"/>
    <s v="Rabun"/>
    <s v="[&quot;Davis Gap Rd&quot;,&quot;Lookout Mountain Scenic Hwy&quot;,&quot;State Route 2&quot;]"/>
    <s v="Davis Gap Rd"/>
    <s v="(O) No Injury"/>
    <n v="0"/>
    <n v="0"/>
    <n v="0"/>
    <s v="Left Angle Crash"/>
    <s v="On Roadway - Roadway Intersection"/>
    <s v="[&quot;Motor Vehicle in Motion&quot;,&quot;Motor Vehicle in Motion&quot;]"/>
    <s v="[&quot;Motor Vehicle in Motion&quot;,&quot;Motor Vehicle in Motion&quot;]"/>
    <s v="[&quot;Failure to Yield&quot;,&quot;No Contributing Factors&quot;]"/>
    <n v="2"/>
    <x v="1"/>
    <x v="7"/>
    <s v="[&quot;West&quot;,&quot;West&quot;]"/>
    <s v="Daylight"/>
    <x v="0"/>
    <s v="[16,47]"/>
    <s v="[&quot;Lap and Shoulder Belt Used&quot;,&quot;Lap and Shoulder Belt Used&quot;,&quot;Lap and Shoulder Belt Used&quot;,&quot;Lap and Shoulder Belt Used&quot;]"/>
    <n v="0"/>
    <s v="Passenger Car"/>
    <s v="2411000200I"/>
    <n v="11.16"/>
    <n v="34.868143000000003"/>
    <n v="-83.472610000000003"/>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58"/>
    <n v="6242522"/>
    <s v="Rabun Co Sheriff's Office"/>
    <n v="42876.509722222225"/>
    <n v="2017"/>
    <x v="2"/>
    <n v="0"/>
    <n v="0"/>
    <s v="Rabun"/>
    <s v="State Route 2"/>
    <s v="Davis Gap Rd"/>
    <s v="(O) No Injury"/>
    <n v="0"/>
    <n v="0"/>
    <n v="0"/>
    <s v="Not a Collision with Motor Vehicle"/>
    <s v="Off Roadway"/>
    <s v="Ditch"/>
    <s v="Ditch"/>
    <s v="Driver Lost Control"/>
    <n v="1"/>
    <x v="0"/>
    <x v="0"/>
    <s v="West"/>
    <s v="Daylight"/>
    <x v="1"/>
    <n v="80"/>
    <s v="[&quot;Lap and Shoulder Belt Used&quot;,&quot;Lap and Shoulder Belt Used&quot;]"/>
    <n v="0"/>
    <s v="Passenger Car"/>
    <s v="2411000200I"/>
    <n v="11.172898999999999"/>
    <n v="34.868228999999999"/>
    <n v="-83.472448999999997"/>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59"/>
    <n v="4934815"/>
    <s v="Rabun Co Sheriff's Office"/>
    <n v="41836.745138888888"/>
    <n v="2014"/>
    <x v="0"/>
    <n v="1"/>
    <n v="0"/>
    <s v="Rabun"/>
    <s v="[&quot;Davis Gap Rd&quot;,&quot;Lookout Mountain Scenic Hwy&quot;,&quot;State Route 2&quot;]"/>
    <s v="Davis Gap Rd"/>
    <s v="(O) No Injury"/>
    <n v="0"/>
    <n v="0"/>
    <n v="0"/>
    <s v="Angle (Other)"/>
    <s v="On Roadway - Roadway Intersection"/>
    <s v="[&quot;Motor Vehicle in Motion&quot;,&quot;Motor Vehicle in Motion&quot;]"/>
    <s v="Motor Vehicle in Motion"/>
    <s v="[&quot;No Contributing Factors&quot;,&quot;Talking on Hand-Held Device (Distracted)&quot;]"/>
    <n v="2"/>
    <x v="1"/>
    <x v="1"/>
    <s v="[&quot;None&quot;,&quot;South&quot;]"/>
    <s v="Daylight"/>
    <x v="0"/>
    <s v="[0,31]"/>
    <s v="[&quot;Child Restraint System (Properly Used)&quot;,&quot;Lap and Shoulder Belt Used&quot;]"/>
    <n v="0"/>
    <s v=" "/>
    <s v="2411000200I"/>
    <n v="11.16"/>
    <n v="34.868144000000001"/>
    <n v="-83.472606999999996"/>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0"/>
    <n v="4784364"/>
    <s v="Gsp Post 00"/>
    <n v="41734.999305555553"/>
    <n v="2014"/>
    <x v="0"/>
    <n v="1"/>
    <n v="0"/>
    <s v="Rabun"/>
    <s v="State Route 2"/>
    <s v="(none)"/>
    <s v="(O) No Injury"/>
    <n v="0"/>
    <n v="0"/>
    <n v="0"/>
    <s v="Not a Collision with Motor Vehicle"/>
    <s v="On Shoulder"/>
    <s v="Other-Fixed Object"/>
    <s v="Embankment"/>
    <s v="No Contributing Factors"/>
    <n v="1"/>
    <x v="0"/>
    <x v="0"/>
    <s v="South"/>
    <s v="Dark-Not Lighted"/>
    <x v="0"/>
    <n v="28"/>
    <s v="Lap and Shoulder Belt Used"/>
    <n v="0"/>
    <s v="Pickup Truck"/>
    <s v="2411000200I"/>
    <n v="11.190030999999999"/>
    <n v="34.868335999999999"/>
    <n v="-83.472181000000006"/>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1"/>
    <n v="4791583"/>
    <s v="Rabun Co Sheriff's Office"/>
    <n v="41727.019444444442"/>
    <n v="2014"/>
    <x v="0"/>
    <n v="1"/>
    <n v="0"/>
    <s v="Rabun"/>
    <s v="[&quot;Davis Gap Rd&quot;,&quot;Lookout Mountain Scenic Hwy&quot;,&quot;State Route 2&quot;]"/>
    <s v="Davis Gap Rd"/>
    <s v="(O) No Injury"/>
    <n v="0"/>
    <n v="0"/>
    <n v="0"/>
    <s v="Not a Collision with Motor Vehicle"/>
    <s v="On Roadway - Roadway Intersection"/>
    <s v="Motor Vehicle in Motion"/>
    <s v="Motor Vehicle in Motion"/>
    <s v="Driver Lost Control"/>
    <n v="1"/>
    <x v="0"/>
    <x v="2"/>
    <s v="West"/>
    <s v="Dark-Not Lighted"/>
    <x v="1"/>
    <n v="17"/>
    <s v="Lap and Shoulder Belt Used"/>
    <n v="0"/>
    <s v="Passenger Car"/>
    <s v="2411000200I"/>
    <n v="11.162189"/>
    <n v="34.868146000000003"/>
    <n v="-83.472604000000004"/>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2"/>
    <n v="4732887"/>
    <s v="Rabun Co Sheriff's Office"/>
    <n v="41667.713888888888"/>
    <n v="2014"/>
    <x v="0"/>
    <n v="1"/>
    <n v="0"/>
    <s v="Rabun"/>
    <s v="Davis Gap Rd"/>
    <s v="76 Loop"/>
    <s v="(O) No Injury"/>
    <n v="0"/>
    <n v="0"/>
    <n v="0"/>
    <s v="Sideswipe-Same Direction"/>
    <s v="On Roadway - Roadway Intersection"/>
    <s v="[&quot;Motor Vehicle in Motion&quot;,&quot;Motor Vehicle in Motion&quot;]"/>
    <s v="[&quot;Motor Vehicle in Motion&quot;,&quot;Motor Vehicle in Motion&quot;]"/>
    <s v="(None)"/>
    <n v="2"/>
    <x v="1"/>
    <x v="7"/>
    <s v="[&quot;East&quot;,&quot;East&quot;]"/>
    <s v="Daylight"/>
    <x v="3"/>
    <s v="[51,66]"/>
    <s v="[&quot;Lap and Shoulder Belt Used&quot;,&quot;Lap and Shoulder Belt Used&quot;]"/>
    <n v="0"/>
    <s v="[&quot;Pickup Truck&quot;,&quot;Pickup Truck&quot;]"/>
    <s v="2412002200I"/>
    <n v="7.0000000000000001E-3"/>
    <n v="34.868071999999998"/>
    <n v="-83.472549000000001"/>
    <n v="57"/>
    <n v="41"/>
    <n v="100"/>
    <s v="D1_0002_00_I"/>
    <n v="84"/>
    <n v="99"/>
    <s v="simple"/>
    <n v="805.7"/>
    <n v="25.6"/>
    <n v="359.6"/>
    <n v="-83.472650000000002"/>
    <n v="34.868118000000003"/>
    <n v="-83.471556000000007"/>
    <n v="34.868507999999999"/>
    <s v="2411000200I"/>
    <n v="1"/>
    <n v="241"/>
    <n v="2"/>
    <n v="0"/>
    <n v="55"/>
    <n v="4.3499999999999996"/>
    <n v="4.21"/>
    <n v="2019"/>
    <n v="2010.5"/>
    <n v="2002.3"/>
    <n v="55"/>
    <n v="53.3"/>
    <n v="1.7"/>
    <n v="43091"/>
    <s v="ASV_5+"/>
    <n v="1.1659999999999999E-3"/>
    <n v="43312"/>
    <n v="42937"/>
    <s v="2411000200I"/>
    <s v="RABUN"/>
    <n v="1"/>
    <n v="200"/>
    <n v="1"/>
    <n v="1"/>
    <n v="2"/>
    <n v="1"/>
    <n v="1"/>
    <n v="2"/>
    <n v="3"/>
    <n v="3"/>
    <s v="N"/>
    <n v="241"/>
    <n v="2"/>
    <n v="0"/>
    <s v="Not Urban"/>
    <s v="Not Urban"/>
    <n v="0"/>
    <n v="55"/>
    <n v="4040"/>
    <s v=" "/>
    <n v="0"/>
    <n v="7.3228000000000001E-2"/>
    <n v="9"/>
    <s v="State Mainline"/>
    <n v="4040"/>
    <n v="452502"/>
    <n v="11.09"/>
    <n v="11.16"/>
    <n v="452502"/>
    <n v="0"/>
    <n v="386.644474"/>
    <n v="100"/>
    <n v="42961"/>
    <n v="4.4219999999999997E-3"/>
    <n v="0"/>
    <n v="1.1659999999999999E-3"/>
    <n v="615"/>
    <s v="241-0007"/>
    <s v="3R : Rural Principal Arterial - Other"/>
    <s v="34.863345, -83.495679"/>
    <n v="-83.495678999999996"/>
    <n v="34.863345000000002"/>
    <n v="34.863345000000002"/>
    <n v="-83.495678999999996"/>
    <n v="1.1659999999999999E-3"/>
    <x v="22"/>
    <x v="1"/>
    <x v="2"/>
    <n v="4260"/>
    <n v="3915"/>
    <n v="345"/>
    <n v="8.8122605363984668E-2"/>
    <n v="4087.5"/>
    <n v="3220"/>
    <n v="13.7"/>
    <n v="4850"/>
    <n v="9.8000000000000007"/>
    <n v="4710"/>
    <n v="9.8000000000000007"/>
    <n v="3720"/>
    <n v="9"/>
    <n v="4040"/>
    <n v="11.4"/>
    <n v="3880"/>
    <n v="11.4"/>
    <n v="3690"/>
    <n v="12"/>
    <n v="4050"/>
    <n v="10"/>
    <n v="4050"/>
    <n v="9.6999999999999993"/>
    <n v="4590"/>
    <n v="9.6999999999999993"/>
    <n v="9.1000000000000003E-5"/>
  </r>
  <r>
    <n v="63"/>
    <n v="7847627"/>
    <s v="Gsp Post 00"/>
    <n v="44145.463194444441"/>
    <n v="2020"/>
    <x v="1"/>
    <n v="0"/>
    <n v="1"/>
    <s v="Rabun"/>
    <s v="State Route 2"/>
    <s v="Davis Gap Rd"/>
    <s v="(O) No Injury"/>
    <n v="0"/>
    <n v="0"/>
    <n v="0"/>
    <s v="Rear End"/>
    <s v="On Roadway - Non-Intersection"/>
    <s v="[&quot;Motor Vehicle in Motion&quot;,&quot;Motor Vehicle in Motion&quot;,&quot;Motor Vehicle in Motion&quot;]"/>
    <s v="[&quot;Motor Vehicle in Motion&quot;,&quot;Motor Vehicle in Motion&quot;,&quot;Motor Vehicle in Motion&quot;]"/>
    <s v="[&quot;Following Too Close&quot;,&quot;No Contributing Factors&quot;,&quot;No Contributing Factors&quot;]"/>
    <n v="3"/>
    <x v="1"/>
    <x v="12"/>
    <s v="[&quot;East&quot;,&quot;East&quot;,&quot;East&quot;]"/>
    <s v="Daylight"/>
    <x v="1"/>
    <s v="[62,65,77]"/>
    <s v="[&quot;Lap and Shoulder Belt Used&quot;,&quot;Lap and Shoulder Belt Used&quot;,&quot;Lap and Shoulder Belt Used&quot;,&quot;Lap and Shoulder Belt Used&quot;]"/>
    <n v="0"/>
    <s v="[&quot;Pickup Truck&quot;,&quot;Single Unit Truck&quot;,&quot;Single Unit Truck&quot;]"/>
    <s v="2411000200I"/>
    <n v="11.340085999999999"/>
    <n v="34.869225"/>
    <n v="-83.469797999999997"/>
    <n v="58"/>
    <n v="45"/>
    <n v="101"/>
    <s v="D1_0002_00_I"/>
    <n v="85"/>
    <n v="100"/>
    <s v="simple"/>
    <n v="636.20000000000005"/>
    <n v="32.4"/>
    <n v="360.8"/>
    <n v="-83.471508999999998"/>
    <n v="34.868519999999997"/>
    <n v="-83.470420000000004"/>
    <n v="34.86889"/>
    <s v="2411000200I"/>
    <n v="1"/>
    <n v="241"/>
    <n v="2"/>
    <n v="0"/>
    <n v="55"/>
    <n v="7.57"/>
    <n v="7.03"/>
    <n v="2036.7"/>
    <n v="2028.5"/>
    <n v="2021"/>
    <n v="55"/>
    <n v="54.3"/>
    <n v="0.7"/>
    <n v="43091"/>
    <s v="NONE"/>
    <n v="1.168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168E-3"/>
    <n v="615"/>
    <s v="241-0007"/>
    <s v="3R : Rural Principal Arterial - Other"/>
    <s v="34.863345, -83.495679"/>
    <n v="-83.495678999999996"/>
    <n v="34.863345000000002"/>
    <n v="34.863345000000002"/>
    <n v="-83.495678999999996"/>
    <n v="1.168E-3"/>
    <x v="23"/>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7.0799999999999997E-4"/>
  </r>
  <r>
    <n v="64"/>
    <n v="6396457"/>
    <s v="Gsp Post 00"/>
    <n v="42994.541666666664"/>
    <n v="2017"/>
    <x v="2"/>
    <n v="0"/>
    <n v="0"/>
    <s v="Rabun"/>
    <s v="State Route 2"/>
    <s v="Davis Gap Rd"/>
    <s v="(O) No Injury"/>
    <n v="0"/>
    <n v="0"/>
    <n v="0"/>
    <s v="Angle (Other)"/>
    <s v="On Roadway - Non-Intersection"/>
    <s v="[&quot;Motor Vehicle in Motion&quot;,&quot;Motor Vehicle in Motion&quot;]"/>
    <s v="[&quot;Motor Vehicle in Motion&quot;,&quot;Motor Vehicle in Motion&quot;]"/>
    <s v="(None)"/>
    <n v="2"/>
    <x v="1"/>
    <x v="13"/>
    <s v="[&quot;East&quot;,&quot;North&quot;]"/>
    <s v="Daylight"/>
    <x v="0"/>
    <s v="[27,29]"/>
    <s v="[&quot;Lap and Shoulder Belt Used&quot;,&quot;Lap and Shoulder Belt Used&quot;]"/>
    <n v="0"/>
    <s v="[&quot;Passenger Car&quot;,&quot;Van&quot;]"/>
    <s v="2411000200I"/>
    <n v="11.243"/>
    <n v="34.868530999999997"/>
    <n v="-83.471271000000002"/>
    <n v="58"/>
    <n v="45"/>
    <n v="101"/>
    <s v="D1_0002_00_I"/>
    <n v="85"/>
    <n v="100"/>
    <s v="simple"/>
    <n v="636.20000000000005"/>
    <n v="32.4"/>
    <n v="360.8"/>
    <n v="-83.471508999999998"/>
    <n v="34.868519999999997"/>
    <n v="-83.470420000000004"/>
    <n v="34.86889"/>
    <s v="2411000200I"/>
    <n v="1"/>
    <n v="241"/>
    <n v="2"/>
    <n v="0"/>
    <n v="55"/>
    <n v="7.57"/>
    <n v="7.03"/>
    <n v="2036.7"/>
    <n v="2028.5"/>
    <n v="2021"/>
    <n v="55"/>
    <n v="54.3"/>
    <n v="0.7"/>
    <n v="43091"/>
    <s v="NONE"/>
    <n v="1.168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168E-3"/>
    <n v="615"/>
    <s v="241-0007"/>
    <s v="3R : Rural Principal Arterial - Other"/>
    <s v="34.863345, -83.495679"/>
    <n v="-83.495678999999996"/>
    <n v="34.863345000000002"/>
    <n v="34.863345000000002"/>
    <n v="-83.495678999999996"/>
    <n v="1.168E-3"/>
    <x v="23"/>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65"/>
    <n v="7733300"/>
    <s v="Rabun Co Sheriff's Office"/>
    <n v="44053.434027777781"/>
    <n v="2020"/>
    <x v="1"/>
    <n v="0"/>
    <n v="1"/>
    <s v="Rabun"/>
    <s v="Lookout Mountain Scenic Hwy"/>
    <s v="Olas Ln"/>
    <s v="(O) No Injury"/>
    <n v="0"/>
    <n v="0"/>
    <n v="0"/>
    <s v="Not a Collision with Motor Vehicle"/>
    <s v="Off Roadway"/>
    <s v="Culvert"/>
    <s v="Culvert"/>
    <s v="(None)"/>
    <n v="1"/>
    <x v="0"/>
    <x v="0"/>
    <s v="West"/>
    <s v="Daylight"/>
    <x v="0"/>
    <n v="32"/>
    <s v="Lap and Shoulder Belt Used"/>
    <n v="0"/>
    <s v="Pickup Truck"/>
    <s v="2411000200I"/>
    <n v="10.441739999999999"/>
    <n v="34.865783999999998"/>
    <n v="-83.484651999999997"/>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6"/>
    <n v="7628328"/>
    <s v="Rabun Co Sheriff's Office"/>
    <n v="43952.711805555555"/>
    <n v="2020"/>
    <x v="1"/>
    <n v="0"/>
    <n v="1"/>
    <s v="Rabun"/>
    <s v="Lookout Mountain Scenic Hwy"/>
    <s v="Olas Ln"/>
    <s v="(O) No Injury"/>
    <n v="0"/>
    <n v="0"/>
    <n v="0"/>
    <s v="Not a Collision with Motor Vehicle"/>
    <s v="Off Roadway"/>
    <s v="Embankment"/>
    <s v="Embankment"/>
    <s v="(None)"/>
    <n v="1"/>
    <x v="0"/>
    <x v="0"/>
    <s v="West"/>
    <s v="Daylight"/>
    <x v="0"/>
    <n v="75"/>
    <s v="Lap and Shoulder Belt Used"/>
    <n v="0"/>
    <s v="Pickup Truck"/>
    <s v="2411000200I"/>
    <n v="10.443773999999999"/>
    <n v="34.865786"/>
    <n v="-83.484616000000003"/>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7"/>
    <n v="7564038"/>
    <s v="Rabun Co Sheriff's Office"/>
    <n v="43887.201388888891"/>
    <n v="2020"/>
    <x v="1"/>
    <n v="0"/>
    <n v="1"/>
    <s v="Rabun"/>
    <s v="Lookout Mountain Scenic Hwy"/>
    <s v="Olas Ln"/>
    <s v="(O) No Injury"/>
    <n v="0"/>
    <n v="0"/>
    <n v="0"/>
    <s v="Not a Collision with Motor Vehicle"/>
    <s v="On Shoulder"/>
    <s v="Ditch"/>
    <s v="Culvert"/>
    <s v="(None)"/>
    <n v="1"/>
    <x v="0"/>
    <x v="6"/>
    <s v="East"/>
    <s v="Dark-Not Lighted"/>
    <x v="0"/>
    <n v="30"/>
    <s v="Lap and Shoulder Belt Used"/>
    <n v="0"/>
    <s v="Pickup Truck"/>
    <s v="2411000200I"/>
    <n v="10.443604000000001"/>
    <n v="34.865786"/>
    <n v="-83.484618999999995"/>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68"/>
    <n v="6931358"/>
    <s v="Rabun Co Sheriff's Office"/>
    <n v="43399.281944444447"/>
    <n v="2018"/>
    <x v="1"/>
    <n v="0"/>
    <n v="1"/>
    <s v="Rabun"/>
    <s v="Lookout Mountain Scenic Hwy"/>
    <s v="Olas Ln"/>
    <s v="(O) No Injury"/>
    <n v="0"/>
    <n v="0"/>
    <n v="0"/>
    <s v="Not a Collision with Motor Vehicle"/>
    <s v="Off Roadway"/>
    <s v="Utility Pole"/>
    <s v="Utility Pole"/>
    <s v="(None)"/>
    <n v="1"/>
    <x v="0"/>
    <x v="14"/>
    <s v="East"/>
    <s v="Dark-Not Lighted"/>
    <x v="1"/>
    <n v="18"/>
    <s v="Lap and Shoulder Belt Used"/>
    <n v="0"/>
    <s v="Passenger Car"/>
    <s v="2411000200I"/>
    <n v="10.349508999999999"/>
    <n v="34.865631999999998"/>
    <n v="-83.486255999999997"/>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1.274E-3"/>
  </r>
  <r>
    <n v="69"/>
    <n v="6866129"/>
    <s v="Rabun Co Sheriff's Office"/>
    <n v="43349.867361111108"/>
    <n v="2018"/>
    <x v="1"/>
    <n v="0"/>
    <n v="1"/>
    <s v="Rabun"/>
    <s v="Lookout Mountain Scenic Hwy"/>
    <s v="Davis Gap Rd"/>
    <s v="(O) No Injury"/>
    <n v="0"/>
    <n v="0"/>
    <n v="0"/>
    <s v="Rear End"/>
    <s v="On Roadway - Non-Intersection"/>
    <s v="[&quot;Motor Vehicle in Motion&quot;,&quot;Motor Vehicle in Motion&quot;]"/>
    <s v=" "/>
    <s v="[&quot;No Contributing Factors&quot;,&quot;Too Fast for Conditions&quot;]"/>
    <n v="2"/>
    <x v="1"/>
    <x v="10"/>
    <s v="[&quot;West&quot;,&quot;West&quot;]"/>
    <s v="Dark-Not Lighted"/>
    <x v="0"/>
    <s v="[18,46]"/>
    <s v="[&quot;Lap and Shoulder Belt Used&quot;,&quot;Lap and Shoulder Belt Used&quot;]"/>
    <n v="0"/>
    <s v="[&quot;Passenger Car&quot;,&quot;Pickup Truck&quot;]"/>
    <s v="2411000200I"/>
    <n v="10.392427"/>
    <n v="34.865771000000002"/>
    <n v="-83.485513999999995"/>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5.2400000000000005E-4"/>
  </r>
  <r>
    <n v="70"/>
    <n v="6686679"/>
    <s v="Gsp Post 00"/>
    <n v="43216.439583333333"/>
    <n v="2018"/>
    <x v="1"/>
    <n v="0"/>
    <n v="1"/>
    <s v="Rabun"/>
    <s v="Lookout Mountain Scenic Hwy"/>
    <s v="(none)"/>
    <s v="(O) No Injury"/>
    <n v="0"/>
    <n v="0"/>
    <n v="0"/>
    <s v="Not a Collision with Motor Vehicle"/>
    <s v="Off Roadway"/>
    <s v="Culvert"/>
    <s v="Culvert"/>
    <s v="Driver Lost Control"/>
    <n v="1"/>
    <x v="0"/>
    <x v="2"/>
    <s v="West"/>
    <s v="Daylight"/>
    <x v="0"/>
    <n v="23"/>
    <s v="Lap and Shoulder Belt Used"/>
    <n v="0"/>
    <s v="Passenger Car"/>
    <s v="2411000200I"/>
    <n v="10.345147000000001"/>
    <n v="34.865614000000001"/>
    <n v="-83.486328999999998"/>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1.348E-3"/>
  </r>
  <r>
    <n v="71"/>
    <n v="6600941"/>
    <s v="Gsp Post 00"/>
    <n v="43151.335416666669"/>
    <n v="2018"/>
    <x v="1"/>
    <n v="0"/>
    <n v="1"/>
    <s v="Rabun"/>
    <s v="Lookout Mountain Scenic Hwy"/>
    <s v="(none)"/>
    <s v="(O) No Injury"/>
    <n v="0"/>
    <n v="0"/>
    <n v="0"/>
    <s v="Rear End"/>
    <s v="On Roadway - Non-Intersection"/>
    <s v="[&quot;Motor Vehicle in Motion&quot;,&quot;Motor Vehicle in Motion&quot;]"/>
    <s v="[&quot;Motor Vehicle in Motion&quot;,&quot;Motor Vehicle in Motion&quot;]"/>
    <s v="[&quot;Following Too Close&quot;,&quot;No Contributing Factors&quot;]"/>
    <n v="2"/>
    <x v="1"/>
    <x v="10"/>
    <s v="[&quot;East&quot;,&quot;East&quot;]"/>
    <s v="Daylight"/>
    <x v="1"/>
    <s v="[18,42]"/>
    <s v="[&quot;Child Restraint System (Properly Used)&quot;,&quot;Lap and Shoulder Belt Used&quot;,&quot;Lap and Shoulder Belt Used&quot;,&quot;Lap and Shoulder Belt Used&quot;]"/>
    <n v="0"/>
    <s v="[&quot;Passenger Car&quot;,&quot;Sports Utility Vehicle (SUV)&quot;]"/>
    <s v="2411000200I"/>
    <n v="10.302697999999999"/>
    <n v="34.865470999999999"/>
    <n v="-83.487049999999996"/>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2.0820000000000001E-3"/>
  </r>
  <r>
    <n v="72"/>
    <n v="6497590"/>
    <s v="Rabun Co Sheriff's Office"/>
    <n v="43072.587500000001"/>
    <n v="2017"/>
    <x v="2"/>
    <n v="0"/>
    <n v="0"/>
    <s v="Rabun"/>
    <s v="Lookout Mountain Scenic Hwy"/>
    <s v="Olas Ln"/>
    <s v="(O) No Injury"/>
    <n v="0"/>
    <n v="0"/>
    <n v="0"/>
    <s v="Not a Collision with Motor Vehicle"/>
    <s v="On Shoulder"/>
    <s v="Motor Vehicle in Motion"/>
    <s v="Embankment"/>
    <s v="Driver Lost Control"/>
    <n v="1"/>
    <x v="0"/>
    <x v="2"/>
    <s v="East"/>
    <s v="Dark-Not Lighted"/>
    <x v="0"/>
    <n v="46"/>
    <s v="Lap and Shoulder Belt Used"/>
    <n v="0"/>
    <s v="Passenger Car"/>
    <s v="2411000200I"/>
    <n v="10.443604000000001"/>
    <n v="34.865786"/>
    <n v="-83.484618999999995"/>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73"/>
    <n v="5259749"/>
    <s v="Rabun Co Sheriff's Office"/>
    <n v="42080.313888888886"/>
    <n v="2015"/>
    <x v="0"/>
    <n v="1"/>
    <n v="0"/>
    <s v="Rabun"/>
    <s v="Lookout Mountain Scenic Hwy"/>
    <s v="Olas Ln"/>
    <s v="(C) Possible Injury / Complaint"/>
    <n v="0"/>
    <n v="0"/>
    <n v="0"/>
    <s v="Not a Collision with Motor Vehicle"/>
    <s v="Off Roadway"/>
    <s v="Ditch"/>
    <s v="Ditch"/>
    <s v="(None)"/>
    <n v="1"/>
    <x v="0"/>
    <x v="0"/>
    <s v="West"/>
    <s v="Daylight"/>
    <x v="0"/>
    <n v="26"/>
    <s v="Lap and Shoulder Belt Used"/>
    <n v="0"/>
    <s v="Passenger Car"/>
    <s v="2411000200I"/>
    <n v="10.443773999999999"/>
    <n v="34.865786"/>
    <n v="-83.484616000000003"/>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74"/>
    <n v="4675960"/>
    <s v="Rabun Co Sheriff's Office"/>
    <n v="41588.554861111108"/>
    <n v="2013"/>
    <x v="0"/>
    <n v="1"/>
    <n v="0"/>
    <s v="Rabun"/>
    <s v="Lookout Mountain Scenic Hwy"/>
    <s v="Olas Ln"/>
    <s v="(C) Possible Injury / Complaint"/>
    <n v="0"/>
    <n v="0"/>
    <n v="0"/>
    <s v="Not a Collision with Motor Vehicle"/>
    <s v="On Shoulder"/>
    <s v="Over Turn"/>
    <s v="Over Turn"/>
    <s v="(None)"/>
    <n v="1"/>
    <x v="0"/>
    <x v="0"/>
    <s v="West"/>
    <s v="Daylight"/>
    <x v="0"/>
    <n v="40"/>
    <s v="Shoulder Belt Only Used"/>
    <n v="0"/>
    <s v="Pickup Truck"/>
    <s v="2411000200I"/>
    <n v="10.443773999999999"/>
    <n v="34.865786"/>
    <n v="-83.484616000000003"/>
    <n v="59"/>
    <n v="49"/>
    <n v="97"/>
    <s v="D1_0002_00_I"/>
    <n v="81"/>
    <n v="96"/>
    <s v="simple"/>
    <n v="1048.4000000000001"/>
    <n v="48.4"/>
    <n v="883.9"/>
    <n v="-83.484986000000006"/>
    <n v="34.865769999999998"/>
    <n v="-83.482270999999997"/>
    <n v="34.866531000000002"/>
    <s v="2411000200I"/>
    <n v="1"/>
    <n v="241"/>
    <n v="2"/>
    <n v="0"/>
    <n v="55"/>
    <n v="7.17"/>
    <n v="6.18"/>
    <n v="1966.5"/>
    <n v="1960.3"/>
    <n v="1952.8"/>
    <n v="55"/>
    <n v="58.8"/>
    <n v="0"/>
    <n v="43091"/>
    <s v="NONE"/>
    <n v="2.8770000000000002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8770000000000002E-3"/>
    <n v="615"/>
    <s v="241-0007"/>
    <s v="3R : Rural Principal Arterial - Other"/>
    <s v="34.863345, -83.495679"/>
    <n v="-83.495678999999996"/>
    <n v="34.863345000000002"/>
    <n v="34.863345000000002"/>
    <n v="-83.495678999999996"/>
    <n v="2.8770000000000002E-3"/>
    <x v="24"/>
    <x v="1"/>
    <x v="2"/>
    <n v="4260"/>
    <n v="3915"/>
    <n v="345"/>
    <n v="8.8122605363984668E-2"/>
    <n v="4087.5"/>
    <n v="3220"/>
    <n v="13.7"/>
    <n v="4850"/>
    <n v="9.8000000000000007"/>
    <n v="4710"/>
    <n v="9.8000000000000007"/>
    <n v="3720"/>
    <n v="9"/>
    <n v="4040"/>
    <n v="11.4"/>
    <n v="3880"/>
    <n v="11.4"/>
    <n v="3690"/>
    <n v="12"/>
    <n v="4050"/>
    <n v="10"/>
    <n v="4050"/>
    <n v="9.6999999999999993"/>
    <n v="4590"/>
    <n v="9.6999999999999993"/>
    <n v="0"/>
  </r>
  <r>
    <n v="75"/>
    <n v="7372982"/>
    <s v="Rabun Co Sheriff's Office"/>
    <n v="43735.76666666667"/>
    <n v="2019"/>
    <x v="1"/>
    <n v="0"/>
    <n v="1"/>
    <s v="Rabun"/>
    <s v="Lookout Mountain Scenic Hwy"/>
    <s v="76 Loop"/>
    <s v="(B) Suspected Minor/Visible Injury"/>
    <n v="0"/>
    <n v="0"/>
    <n v="2"/>
    <s v="Rear End"/>
    <s v="On Roadway - Non-Intersection"/>
    <s v="[&quot;Motor Vehicle in Motion&quot;,&quot;Motor Vehicle in Motion&quot;]"/>
    <s v="Motor Vehicle in Motion"/>
    <s v="(None)"/>
    <n v="2"/>
    <x v="1"/>
    <x v="1"/>
    <s v="[&quot;West&quot;,&quot;West&quot;]"/>
    <s v="Daylight"/>
    <x v="0"/>
    <s v="[37,49]"/>
    <s v="[&quot;Lap and Shoulder Belt Used&quot;,&quot;Lap and Shoulder Belt Used&quot;]"/>
    <n v="0"/>
    <s v="[&quot;Passenger Car&quot;,&quot;Pickup Truck&quot;]"/>
    <s v="2411000200I"/>
    <n v="10.663653"/>
    <n v="34.867111000000001"/>
    <n v="-83.481199000000004"/>
    <n v="60"/>
    <n v="50"/>
    <n v="98"/>
    <s v="D1_0002_00_I"/>
    <n v="82"/>
    <n v="97"/>
    <s v="simple"/>
    <n v="980.8"/>
    <n v="46.5"/>
    <n v="796"/>
    <n v="-83.482231999999996"/>
    <n v="34.866557"/>
    <n v="-83.479815000000002"/>
    <n v="34.867319000000002"/>
    <s v="2411000200I"/>
    <n v="1"/>
    <n v="241"/>
    <n v="2"/>
    <n v="0"/>
    <n v="55"/>
    <n v="6.23"/>
    <n v="5.6"/>
    <n v="1960.6"/>
    <n v="1961"/>
    <n v="1966.9"/>
    <n v="55"/>
    <n v="57.4"/>
    <n v="0"/>
    <n v="43091"/>
    <s v="NONE"/>
    <n v="2.5820000000000001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5820000000000001E-3"/>
    <n v="615"/>
    <s v="241-0007"/>
    <s v="3R : Rural Principal Arterial - Other"/>
    <s v="34.863345, -83.495679"/>
    <n v="-83.495678999999996"/>
    <n v="34.863345000000002"/>
    <n v="34.863345000000002"/>
    <n v="-83.495678999999996"/>
    <n v="2.5820000000000001E-3"/>
    <x v="25"/>
    <x v="0"/>
    <x v="2"/>
    <n v="4260"/>
    <n v="3915"/>
    <n v="345"/>
    <n v="8.8122605363984668E-2"/>
    <n v="4087.5"/>
    <n v="3220"/>
    <n v="13.7"/>
    <n v="4850"/>
    <n v="9.8000000000000007"/>
    <n v="4710"/>
    <n v="9.8000000000000007"/>
    <n v="3720"/>
    <n v="9"/>
    <n v="4040"/>
    <n v="11.4"/>
    <n v="3880"/>
    <n v="11.4"/>
    <n v="3690"/>
    <n v="12"/>
    <n v="4050"/>
    <n v="10"/>
    <n v="4050"/>
    <n v="9.6999999999999993"/>
    <n v="4590"/>
    <n v="9.6999999999999993"/>
    <n v="0"/>
  </r>
  <r>
    <n v="76"/>
    <n v="7270061"/>
    <s v="Rabun Co Sheriff's Office"/>
    <n v="43647.675000000003"/>
    <n v="2019"/>
    <x v="1"/>
    <n v="0"/>
    <n v="1"/>
    <s v="Rabun"/>
    <s v="Lookout Mountain Scenic Hwy"/>
    <s v="Hwy 76 Loop"/>
    <s v="(O) No Injury"/>
    <n v="0"/>
    <n v="0"/>
    <n v="0"/>
    <s v="Rear End"/>
    <s v="On Roadway - Roadway Intersection"/>
    <s v="[&quot;Motor Vehicle in Motion&quot;,&quot;Motor Vehicle in Motion&quot;]"/>
    <s v="Motor Vehicle in Motion"/>
    <s v="(None)"/>
    <n v="2"/>
    <x v="1"/>
    <x v="15"/>
    <s v="[&quot;East&quot;,&quot;East&quot;]"/>
    <s v="Daylight"/>
    <x v="0"/>
    <s v="[24,24]"/>
    <s v="[&quot;Lap and Shoulder Belt Used&quot;,&quot;Lap and Shoulder Belt Used&quot;]"/>
    <n v="0"/>
    <s v="[&quot;Pickup Truck&quot;,&quot;Pickup Truck&quot;]"/>
    <s v="2411000200I"/>
    <n v="10.787564"/>
    <n v="34.867370000000001"/>
    <n v="-83.479050000000001"/>
    <n v="60"/>
    <n v="50"/>
    <n v="98"/>
    <s v="D1_0002_00_I"/>
    <n v="82"/>
    <n v="97"/>
    <s v="simple"/>
    <n v="980.8"/>
    <n v="46.5"/>
    <n v="796"/>
    <n v="-83.482231999999996"/>
    <n v="34.866557"/>
    <n v="-83.479815000000002"/>
    <n v="34.867319000000002"/>
    <s v="2411000200I"/>
    <n v="1"/>
    <n v="241"/>
    <n v="2"/>
    <n v="0"/>
    <n v="55"/>
    <n v="6.23"/>
    <n v="5.6"/>
    <n v="1960.6"/>
    <n v="1961"/>
    <n v="1966.9"/>
    <n v="55"/>
    <n v="57.4"/>
    <n v="0"/>
    <n v="43091"/>
    <s v="NONE"/>
    <n v="2.5820000000000001E-3"/>
    <n v="43321"/>
    <n v="42946"/>
    <s v="2411000200I"/>
    <s v="RABUN"/>
    <n v="1"/>
    <n v="200"/>
    <n v="1"/>
    <n v="1"/>
    <n v="2"/>
    <n v="1"/>
    <n v="1"/>
    <n v="2"/>
    <n v="3"/>
    <n v="3"/>
    <s v="N"/>
    <n v="241"/>
    <n v="2"/>
    <n v="0"/>
    <s v="Not Urban"/>
    <s v="Not Urban"/>
    <n v="0"/>
    <n v="55"/>
    <n v="4040"/>
    <s v=" "/>
    <n v="0"/>
    <n v="1.979163"/>
    <n v="9"/>
    <s v="State Mainline"/>
    <n v="4040"/>
    <n v="452511"/>
    <n v="8.81"/>
    <n v="10.79"/>
    <n v="452511"/>
    <n v="0"/>
    <n v="10449.979019"/>
    <n v="100"/>
    <n v="42970"/>
    <n v="7.0028999999999994E-2"/>
    <n v="0"/>
    <n v="2.5820000000000001E-3"/>
    <n v="615"/>
    <s v="241-0007"/>
    <s v="3R : Rural Principal Arterial - Other"/>
    <s v="34.863345, -83.495679"/>
    <n v="-83.495678999999996"/>
    <n v="34.863345000000002"/>
    <n v="34.863345000000002"/>
    <n v="-83.495678999999996"/>
    <n v="2.5820000000000001E-3"/>
    <x v="25"/>
    <x v="0"/>
    <x v="2"/>
    <n v="4260"/>
    <n v="3915"/>
    <n v="345"/>
    <n v="8.8122605363984668E-2"/>
    <n v="4087.5"/>
    <n v="3220"/>
    <n v="13.7"/>
    <n v="4850"/>
    <n v="9.8000000000000007"/>
    <n v="4710"/>
    <n v="9.8000000000000007"/>
    <n v="3720"/>
    <n v="9"/>
    <n v="4040"/>
    <n v="11.4"/>
    <n v="3880"/>
    <n v="11.4"/>
    <n v="3690"/>
    <n v="12"/>
    <n v="4050"/>
    <n v="10"/>
    <n v="4050"/>
    <n v="9.6999999999999993"/>
    <n v="4590"/>
    <n v="9.6999999999999993"/>
    <n v="7.6999999999999996E-4"/>
  </r>
  <r>
    <n v="77"/>
    <n v="7332503"/>
    <s v="Rabun Co Sheriff's Office"/>
    <n v="43702.934027777781"/>
    <n v="2019"/>
    <x v="1"/>
    <n v="0"/>
    <n v="1"/>
    <s v="Rabun"/>
    <s v="Lookout Mountain Scenic Hwy"/>
    <s v="Germany Mtn"/>
    <s v="(O) No Injury"/>
    <n v="0"/>
    <n v="0"/>
    <n v="0"/>
    <s v="Not a Collision with Motor Vehicle"/>
    <s v="On Shoulder"/>
    <s v="Ditch"/>
    <s v="Ditch"/>
    <s v="(None)"/>
    <n v="1"/>
    <x v="0"/>
    <x v="2"/>
    <s v="West"/>
    <s v="Dark-Not Lighted"/>
    <x v="0"/>
    <n v="16"/>
    <s v=" "/>
    <n v="0"/>
    <s v="Sports Utility Vehicle (SUV)"/>
    <s v="2411000200I"/>
    <n v="13.848000000000001"/>
    <n v="34.880038999999996"/>
    <n v="-83.429105000000007"/>
    <n v="61"/>
    <n v="35"/>
    <n v="113"/>
    <s v="D1_0002_00_I"/>
    <n v="95"/>
    <n v="112"/>
    <s v="simple"/>
    <n v="846.7"/>
    <n v="51.8"/>
    <n v="765.4"/>
    <n v="-83.431381999999999"/>
    <n v="34.879446999999999"/>
    <n v="-83.429006999999999"/>
    <n v="34.880032999999997"/>
    <s v="2411000200I"/>
    <n v="1"/>
    <n v="241"/>
    <n v="2"/>
    <n v="0"/>
    <n v="55"/>
    <n v="6.44"/>
    <n v="6.18"/>
    <n v="1928.1"/>
    <n v="1914"/>
    <n v="1925.9"/>
    <n v="55"/>
    <n v="51.8"/>
    <n v="3.2"/>
    <n v="43091"/>
    <s v="NONE"/>
    <n v="2.4979999999999998E-3"/>
    <n v="43309"/>
    <n v="42934"/>
    <s v="2411000200I"/>
    <s v="RABUN"/>
    <n v="1"/>
    <n v="200"/>
    <n v="1"/>
    <n v="1"/>
    <n v="2"/>
    <n v="1"/>
    <n v="1"/>
    <n v="2"/>
    <n v="3"/>
    <n v="3"/>
    <s v="N"/>
    <n v="241"/>
    <n v="2"/>
    <n v="0"/>
    <s v="Not Urban"/>
    <s v="Not Urban"/>
    <n v="0"/>
    <n v="55"/>
    <n v="4390"/>
    <s v=" "/>
    <n v="0"/>
    <n v="0.68668099999999999"/>
    <n v="9"/>
    <s v="State Mainline"/>
    <n v="4390"/>
    <n v="452499"/>
    <n v="13.43"/>
    <n v="14.12"/>
    <n v="452499"/>
    <n v="0"/>
    <n v="3625.6779580000002"/>
    <n v="100"/>
    <n v="42958"/>
    <n v="2.5732000000000001E-2"/>
    <n v="0"/>
    <n v="2.4979999999999998E-3"/>
    <n v="616"/>
    <s v="241-0009"/>
    <s v="3R : Rural Principal Arterial - Other"/>
    <s v="34.877027, -83.443733"/>
    <n v="-83.443732999999995"/>
    <n v="34.877026999999998"/>
    <n v="34.877026999999998"/>
    <n v="-83.443732999999995"/>
    <n v="2.4979999999999998E-3"/>
    <x v="26"/>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78"/>
    <n v="6635539"/>
    <s v="Rabun Co Sheriff's Office"/>
    <n v="43174.71875"/>
    <n v="2018"/>
    <x v="1"/>
    <n v="0"/>
    <n v="1"/>
    <s v="Rabun"/>
    <s v="Lookout Mountain Scenic Hwy"/>
    <s v="Welborn Ln"/>
    <s v="(O) No Injury"/>
    <n v="0"/>
    <n v="0"/>
    <n v="0"/>
    <s v="Not a Collision with Motor Vehicle"/>
    <s v="Off Roadway"/>
    <s v="Embankment"/>
    <s v="Embankment"/>
    <s v="(None)"/>
    <n v="1"/>
    <x v="0"/>
    <x v="0"/>
    <s v="East"/>
    <s v="Daylight"/>
    <x v="0"/>
    <n v="48"/>
    <s v=" "/>
    <n v="0"/>
    <s v="Passenger Car"/>
    <s v="2411000200I"/>
    <n v="13.808586999999999"/>
    <n v="34.880034000000002"/>
    <n v="-83.429795999999996"/>
    <n v="61"/>
    <n v="35"/>
    <n v="113"/>
    <s v="D1_0002_00_I"/>
    <n v="95"/>
    <n v="112"/>
    <s v="simple"/>
    <n v="846.7"/>
    <n v="51.8"/>
    <n v="765.4"/>
    <n v="-83.431381999999999"/>
    <n v="34.879446999999999"/>
    <n v="-83.429006999999999"/>
    <n v="34.880032999999997"/>
    <s v="2411000200I"/>
    <n v="1"/>
    <n v="241"/>
    <n v="2"/>
    <n v="0"/>
    <n v="55"/>
    <n v="6.44"/>
    <n v="6.18"/>
    <n v="1928.1"/>
    <n v="1914"/>
    <n v="1925.9"/>
    <n v="55"/>
    <n v="51.8"/>
    <n v="3.2"/>
    <n v="43091"/>
    <s v="NONE"/>
    <n v="2.4979999999999998E-3"/>
    <n v="43309"/>
    <n v="42934"/>
    <s v="2411000200I"/>
    <s v="RABUN"/>
    <n v="1"/>
    <n v="200"/>
    <n v="1"/>
    <n v="1"/>
    <n v="2"/>
    <n v="1"/>
    <n v="1"/>
    <n v="2"/>
    <n v="3"/>
    <n v="3"/>
    <s v="N"/>
    <n v="241"/>
    <n v="2"/>
    <n v="0"/>
    <s v="Not Urban"/>
    <s v="Not Urban"/>
    <n v="0"/>
    <n v="55"/>
    <n v="4390"/>
    <s v=" "/>
    <n v="0"/>
    <n v="0.68668099999999999"/>
    <n v="9"/>
    <s v="State Mainline"/>
    <n v="4390"/>
    <n v="452499"/>
    <n v="13.43"/>
    <n v="14.12"/>
    <n v="452499"/>
    <n v="0"/>
    <n v="3625.6779580000002"/>
    <n v="100"/>
    <n v="42958"/>
    <n v="2.5732000000000001E-2"/>
    <n v="0"/>
    <n v="2.4979999999999998E-3"/>
    <n v="616"/>
    <s v="241-0009"/>
    <s v="3R : Rural Principal Arterial - Other"/>
    <s v="34.877027, -83.443733"/>
    <n v="-83.443732999999995"/>
    <n v="34.877026999999998"/>
    <n v="34.877026999999998"/>
    <n v="-83.443732999999995"/>
    <n v="2.4979999999999998E-3"/>
    <x v="26"/>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79"/>
    <n v="7765092"/>
    <s v="Rabun Co Sheriff's Office"/>
    <n v="44080.80972222222"/>
    <n v="2020"/>
    <x v="1"/>
    <n v="0"/>
    <n v="1"/>
    <s v="Rabun"/>
    <s v="Lookout Mountain Scenic Hwy"/>
    <s v="Shamrock Ln"/>
    <s v="(B) Suspected Minor/Visible Injury"/>
    <n v="0"/>
    <n v="0"/>
    <n v="1"/>
    <s v="Not a Collision with Motor Vehicle"/>
    <s v="Off Roadway"/>
    <s v="Utility Pole"/>
    <s v="Over Turn"/>
    <s v="(None)"/>
    <n v="1"/>
    <x v="0"/>
    <x v="0"/>
    <s v="East"/>
    <s v="Daylight"/>
    <x v="0"/>
    <n v="31"/>
    <s v="Lap and Shoulder Belt Used"/>
    <n v="0"/>
    <s v="Sports Utility Vehicle (SUV)"/>
    <s v="2411000200I"/>
    <n v="12.677498"/>
    <n v="34.875813999999998"/>
    <n v="-83.448330999999996"/>
    <n v="62"/>
    <n v="36"/>
    <n v="108"/>
    <s v="D1_0002_00_I"/>
    <n v="90"/>
    <n v="107"/>
    <s v="simple"/>
    <n v="1014"/>
    <n v="32.200000000000003"/>
    <n v="569.9"/>
    <n v="-83.449667000000005"/>
    <n v="34.875323000000002"/>
    <n v="-83.448014999999998"/>
    <n v="34.876047999999997"/>
    <s v="2411000200I"/>
    <n v="1"/>
    <n v="241"/>
    <n v="2"/>
    <n v="0"/>
    <n v="55"/>
    <n v="5.61"/>
    <n v="5.55"/>
    <n v="1958"/>
    <n v="1970.5"/>
    <n v="1971.1"/>
    <n v="55"/>
    <n v="59.6"/>
    <n v="0"/>
    <n v="43091"/>
    <s v="NONE"/>
    <n v="1.825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8259999999999999E-3"/>
    <n v="616"/>
    <s v="241-0009"/>
    <s v="3R : Rural Principal Arterial - Other"/>
    <s v="34.877027, -83.443733"/>
    <n v="-83.443732999999995"/>
    <n v="34.877026999999998"/>
    <n v="34.877026999999998"/>
    <n v="-83.443732999999995"/>
    <n v="1.8259999999999999E-3"/>
    <x v="27"/>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80"/>
    <n v="4874083"/>
    <s v="Rabun Co Sheriff's Office"/>
    <n v="41784.796527777777"/>
    <n v="2014"/>
    <x v="0"/>
    <n v="1"/>
    <n v="0"/>
    <s v="Rabun"/>
    <s v="Lookout Mountain Scenic Hwy"/>
    <s v="Dan Crane Rd"/>
    <s v="(O) No Injury"/>
    <n v="0"/>
    <n v="0"/>
    <n v="0"/>
    <s v="Not a Collision with Motor Vehicle"/>
    <s v="Off Roadway"/>
    <s v="Motor Vehicle in Motion"/>
    <s v="Motor Vehicle in Motion"/>
    <s v="Driver Lost Control"/>
    <n v="1"/>
    <x v="0"/>
    <x v="0"/>
    <s v="East"/>
    <s v="Daylight"/>
    <x v="0"/>
    <n v="21"/>
    <s v="[&quot;Lap and Shoulder Belt Used&quot;,&quot;Lap and Shoulder Belt Used&quot;]"/>
    <n v="0"/>
    <s v="Pickup Truck"/>
    <s v="2411000200I"/>
    <n v="12.67168"/>
    <n v="34.875768000000001"/>
    <n v="-83.448419999999999"/>
    <n v="62"/>
    <n v="36"/>
    <n v="108"/>
    <s v="D1_0002_00_I"/>
    <n v="90"/>
    <n v="107"/>
    <s v="simple"/>
    <n v="1014"/>
    <n v="32.200000000000003"/>
    <n v="569.9"/>
    <n v="-83.449667000000005"/>
    <n v="34.875323000000002"/>
    <n v="-83.448014999999998"/>
    <n v="34.876047999999997"/>
    <s v="2411000200I"/>
    <n v="1"/>
    <n v="241"/>
    <n v="2"/>
    <n v="0"/>
    <n v="55"/>
    <n v="5.61"/>
    <n v="5.55"/>
    <n v="1958"/>
    <n v="1970.5"/>
    <n v="1971.1"/>
    <n v="55"/>
    <n v="59.6"/>
    <n v="0"/>
    <n v="43091"/>
    <s v="NONE"/>
    <n v="1.825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8259999999999999E-3"/>
    <n v="616"/>
    <s v="241-0009"/>
    <s v="3R : Rural Principal Arterial - Other"/>
    <s v="34.877027, -83.443733"/>
    <n v="-83.443732999999995"/>
    <n v="34.877026999999998"/>
    <n v="34.877026999999998"/>
    <n v="-83.443732999999995"/>
    <n v="1.8259999999999999E-3"/>
    <x v="27"/>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81"/>
    <n v="7597248"/>
    <s v="Gsp Post 00"/>
    <n v="43906.663194444445"/>
    <n v="2020"/>
    <x v="1"/>
    <n v="0"/>
    <n v="1"/>
    <s v="Rabun"/>
    <s v="Lookout Mountain Scenic Hwy"/>
    <s v="Barnyard Ln"/>
    <s v="(O) No Injury"/>
    <n v="0"/>
    <n v="0"/>
    <n v="0"/>
    <s v="Not a Collision with Motor Vehicle"/>
    <s v="Off Roadway"/>
    <s v="Tree"/>
    <s v="Tree"/>
    <s v="Too Fast for Conditions"/>
    <n v="1"/>
    <x v="0"/>
    <x v="0"/>
    <s v="West"/>
    <s v="Daylight"/>
    <x v="0"/>
    <n v="30"/>
    <s v="None Used"/>
    <n v="0"/>
    <s v="Passenger Car"/>
    <s v="2411000200I"/>
    <n v="12.877000000000001"/>
    <n v="34.876978000000001"/>
    <n v="-83.445278000000002"/>
    <n v="63"/>
    <n v="37"/>
    <n v="109"/>
    <s v="D1_0002_00_I"/>
    <n v="91"/>
    <n v="108"/>
    <s v="simple"/>
    <n v="556.1"/>
    <n v="43.3"/>
    <n v="419.5"/>
    <n v="-83.447289999999995"/>
    <n v="34.876555000000003"/>
    <n v="-83.446016"/>
    <n v="34.876949000000003"/>
    <s v="2411000200I"/>
    <n v="1"/>
    <n v="241"/>
    <n v="2"/>
    <n v="0"/>
    <n v="55"/>
    <n v="10.86"/>
    <n v="10.71"/>
    <n v="1948.5"/>
    <n v="1951.4"/>
    <n v="1954.4"/>
    <n v="55"/>
    <n v="44.4"/>
    <n v="10.6"/>
    <n v="43091"/>
    <s v="NONE"/>
    <n v="1.361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3619999999999999E-3"/>
    <n v="616"/>
    <s v="241-0009"/>
    <s v="3R : Rural Principal Arterial - Other"/>
    <s v="34.877027, -83.443733"/>
    <n v="-83.443732999999995"/>
    <n v="34.877026999999998"/>
    <n v="34.877026999999998"/>
    <n v="-83.443732999999995"/>
    <n v="1.3619999999999999E-3"/>
    <x v="28"/>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7.4100000000000001E-4"/>
  </r>
  <r>
    <n v="82"/>
    <n v="6832787"/>
    <s v="Rabun Co Sheriff's Office"/>
    <n v="43326.34652777778"/>
    <n v="2018"/>
    <x v="1"/>
    <n v="0"/>
    <n v="1"/>
    <s v="Rabun"/>
    <s v="Lookout Mountain Scenic Hwy"/>
    <s v="Leatherwood Ln"/>
    <s v="(B) Suspected Minor/Visible Injury"/>
    <n v="0"/>
    <n v="0"/>
    <n v="1"/>
    <s v="Not a Collision with Motor Vehicle"/>
    <s v="On Shoulder"/>
    <s v="Fence"/>
    <s v="Fence"/>
    <s v="Too Fast for Conditions"/>
    <n v="1"/>
    <x v="0"/>
    <x v="16"/>
    <s v="West"/>
    <s v="Daylight"/>
    <x v="0"/>
    <n v="21"/>
    <s v="None Used"/>
    <n v="0"/>
    <s v="Pickup Truck"/>
    <s v="2411000200I"/>
    <n v="12.920120000000001"/>
    <n v="34.877001"/>
    <n v="-83.444535000000002"/>
    <n v="63"/>
    <n v="37"/>
    <n v="109"/>
    <s v="D1_0002_00_I"/>
    <n v="91"/>
    <n v="108"/>
    <s v="simple"/>
    <n v="556.1"/>
    <n v="43.3"/>
    <n v="419.5"/>
    <n v="-83.447289999999995"/>
    <n v="34.876555000000003"/>
    <n v="-83.446016"/>
    <n v="34.876949000000003"/>
    <s v="2411000200I"/>
    <n v="1"/>
    <n v="241"/>
    <n v="2"/>
    <n v="0"/>
    <n v="55"/>
    <n v="10.86"/>
    <n v="10.71"/>
    <n v="1948.5"/>
    <n v="1951.4"/>
    <n v="1954.4"/>
    <n v="55"/>
    <n v="44.4"/>
    <n v="10.6"/>
    <n v="43091"/>
    <s v="NONE"/>
    <n v="1.361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3619999999999999E-3"/>
    <n v="616"/>
    <s v="241-0009"/>
    <s v="3R : Rural Principal Arterial - Other"/>
    <s v="34.877027, -83.443733"/>
    <n v="-83.443732999999995"/>
    <n v="34.877026999999998"/>
    <n v="34.877026999999998"/>
    <n v="-83.443732999999995"/>
    <n v="1.3619999999999999E-3"/>
    <x v="28"/>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1.4840000000000001E-3"/>
  </r>
  <r>
    <n v="83"/>
    <n v="6794032"/>
    <s v="Rabun Co Sheriff's Office"/>
    <n v="43284.574999999997"/>
    <n v="2018"/>
    <x v="1"/>
    <n v="0"/>
    <n v="1"/>
    <s v="Rabun"/>
    <s v="Lookout Mountain Scenic Hwy"/>
    <s v="Leather Wood Ln"/>
    <s v="(C) Possible Injury / Complaint"/>
    <n v="0"/>
    <n v="0"/>
    <n v="0"/>
    <s v="Not a Collision with Motor Vehicle"/>
    <s v="Off Roadway"/>
    <s v="Other Non-Collision"/>
    <s v="Embankment"/>
    <s v="Aggressive Driving"/>
    <n v="1"/>
    <x v="0"/>
    <x v="14"/>
    <s v="East"/>
    <s v="Daylight"/>
    <x v="0"/>
    <n v="27"/>
    <s v="None Used"/>
    <n v="0"/>
    <s v="Passenger Car"/>
    <s v="2411000200I"/>
    <n v="12.918689000000001"/>
    <n v="34.877001"/>
    <n v="-83.444559999999996"/>
    <n v="63"/>
    <n v="37"/>
    <n v="109"/>
    <s v="D1_0002_00_I"/>
    <n v="91"/>
    <n v="108"/>
    <s v="simple"/>
    <n v="556.1"/>
    <n v="43.3"/>
    <n v="419.5"/>
    <n v="-83.447289999999995"/>
    <n v="34.876555000000003"/>
    <n v="-83.446016"/>
    <n v="34.876949000000003"/>
    <s v="2411000200I"/>
    <n v="1"/>
    <n v="241"/>
    <n v="2"/>
    <n v="0"/>
    <n v="55"/>
    <n v="10.86"/>
    <n v="10.71"/>
    <n v="1948.5"/>
    <n v="1951.4"/>
    <n v="1954.4"/>
    <n v="55"/>
    <n v="44.4"/>
    <n v="10.6"/>
    <n v="43091"/>
    <s v="NONE"/>
    <n v="1.361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3619999999999999E-3"/>
    <n v="616"/>
    <s v="241-0009"/>
    <s v="3R : Rural Principal Arterial - Other"/>
    <s v="34.877027, -83.443733"/>
    <n v="-83.443732999999995"/>
    <n v="34.877026999999998"/>
    <n v="34.877026999999998"/>
    <n v="-83.443732999999995"/>
    <n v="1.3619999999999999E-3"/>
    <x v="28"/>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1.459E-3"/>
  </r>
  <r>
    <n v="84"/>
    <n v="5568857"/>
    <s v="Rabun Co Sheriff's Office"/>
    <n v="42317.43472222222"/>
    <n v="2015"/>
    <x v="0"/>
    <n v="1"/>
    <n v="0"/>
    <s v="Rabun"/>
    <s v="Lookout Mountain Scenic Hwy"/>
    <s v="3068 Hwy 76"/>
    <s v="(O) No Injury"/>
    <n v="0"/>
    <n v="0"/>
    <n v="0"/>
    <s v="Not a Collision with Motor Vehicle"/>
    <s v="Off Roadway"/>
    <s v="Embankment"/>
    <s v="Embankment"/>
    <s v="Too Fast for Conditions"/>
    <n v="1"/>
    <x v="0"/>
    <x v="0"/>
    <s v="East"/>
    <s v="Daylight"/>
    <x v="1"/>
    <n v="22"/>
    <s v="Lap and Shoulder Belt Used"/>
    <n v="0"/>
    <s v="Passenger Car"/>
    <s v="2411000200I"/>
    <n v="12.909917999999999"/>
    <n v="34.876995999999998"/>
    <n v="-83.444712999999993"/>
    <n v="63"/>
    <n v="37"/>
    <n v="109"/>
    <s v="D1_0002_00_I"/>
    <n v="91"/>
    <n v="108"/>
    <s v="simple"/>
    <n v="556.1"/>
    <n v="43.3"/>
    <n v="419.5"/>
    <n v="-83.447289999999995"/>
    <n v="34.876555000000003"/>
    <n v="-83.446016"/>
    <n v="34.876949000000003"/>
    <s v="2411000200I"/>
    <n v="1"/>
    <n v="241"/>
    <n v="2"/>
    <n v="0"/>
    <n v="55"/>
    <n v="10.86"/>
    <n v="10.71"/>
    <n v="1948.5"/>
    <n v="1951.4"/>
    <n v="1954.4"/>
    <n v="55"/>
    <n v="44.4"/>
    <n v="10.6"/>
    <n v="43091"/>
    <s v="NONE"/>
    <n v="1.3619999999999999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1.3619999999999999E-3"/>
    <n v="616"/>
    <s v="241-0009"/>
    <s v="3R : Rural Principal Arterial - Other"/>
    <s v="34.877027, -83.443733"/>
    <n v="-83.443732999999995"/>
    <n v="34.877026999999998"/>
    <n v="34.877026999999998"/>
    <n v="-83.443732999999995"/>
    <n v="1.3619999999999999E-3"/>
    <x v="28"/>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1.3060000000000001E-3"/>
  </r>
  <r>
    <n v="85"/>
    <n v="7900823"/>
    <s v="Clayton Police Department"/>
    <n v="44186.572916666664"/>
    <n v="2020"/>
    <x v="1"/>
    <n v="0"/>
    <n v="1"/>
    <s v="Rabun"/>
    <s v="[&quot;Hiawassee St&quot;,&quot;Hiawassee St&quot;,&quot;House St&quot;]"/>
    <s v="Hiawassee St"/>
    <s v="(O) No Injury"/>
    <n v="0"/>
    <n v="0"/>
    <n v="0"/>
    <s v="Rear End"/>
    <s v="On Roadway - Non-Intersection"/>
    <s v="[&quot;Motor Vehicle in Motion&quot;,&quot;Motor Vehicle in Motion&quot;]"/>
    <s v="[&quot;Motor Vehicle in Motion&quot;,&quot;Motor Vehicle in Motion&quot;]"/>
    <s v="(None)"/>
    <n v="2"/>
    <x v="1"/>
    <x v="7"/>
    <s v="[&quot;East&quot;,&quot;East&quot;]"/>
    <s v="Daylight"/>
    <x v="0"/>
    <s v="[34,67]"/>
    <s v="[&quot;Lap and Shoulder Belt Used&quot;,&quot;Lap and Shoulder Belt Used&quot;]"/>
    <n v="0"/>
    <s v="[&quot;Passenger Car&quot;,&quot;Pickup Truck&quot;]"/>
    <s v="2411000200I"/>
    <n v="15.532651"/>
    <n v="34.880045000000003"/>
    <n v="-83.40434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02E-4"/>
  </r>
  <r>
    <n v="86"/>
    <n v="7894325"/>
    <s v="Clayton Police Department"/>
    <n v="44183.638888888891"/>
    <n v="2020"/>
    <x v="1"/>
    <n v="0"/>
    <n v="1"/>
    <s v="Rabun"/>
    <s v="W Savannah St"/>
    <s v="W Savannah St"/>
    <s v="(O) No Injury"/>
    <n v="0"/>
    <n v="0"/>
    <n v="0"/>
    <s v="Not a Collision with Motor Vehicle"/>
    <s v="On Shoulder"/>
    <s v="Highway Traffic Sign Post"/>
    <s v="Highway Traffic Sign Post"/>
    <s v="(None)"/>
    <n v="1"/>
    <x v="0"/>
    <x v="16"/>
    <s v="West"/>
    <s v="Daylight"/>
    <x v="0"/>
    <n v="38"/>
    <s v="Lap and Shoulder Belt Used"/>
    <n v="0"/>
    <s v="Van"/>
    <s v="2411000200I"/>
    <n v="15.753491"/>
    <n v="34.87838"/>
    <n v="-83.401516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8570000000000002E-3"/>
  </r>
  <r>
    <n v="87"/>
    <n v="7894324"/>
    <s v="Clayton Police Department"/>
    <n v="44183.570833333331"/>
    <n v="2020"/>
    <x v="1"/>
    <n v="0"/>
    <n v="1"/>
    <s v="Rabun"/>
    <s v="[&quot;Chechero Rd&quot;,&quot;Savannah St&quot;,&quot;Savannah St&quot;,&quot;War Woman Rd&quot;]"/>
    <s v="Savannah St"/>
    <s v="(O) No Injury"/>
    <n v="0"/>
    <n v="0"/>
    <n v="0"/>
    <s v="Rear End"/>
    <s v="On Roadway - Roadway Intersection"/>
    <s v="[&quot;Motor Vehicle in Motion&quot;,&quot;Motor Vehicle in Motion&quot;]"/>
    <s v="[&quot;Motor Vehicle in Motion&quot;,&quot;Motor Vehicle in Motion&quot;]"/>
    <s v="(None)"/>
    <n v="2"/>
    <x v="1"/>
    <x v="9"/>
    <s v="[&quot;North&quot;,&quot;North&quot;]"/>
    <s v="Daylight"/>
    <x v="0"/>
    <s v="[22,35]"/>
    <s v="[&quot;Lap Belt Only Used&quot;,&quot;Lap and Shoulder Belt Used&quot;]"/>
    <n v="0"/>
    <s v="[&quot;Pickup Truck&quot;,&quot;Pickup Truck&quot;]"/>
    <s v="2413089601I"/>
    <n v="2.3700000000000001E-3"/>
    <n v="34.878244000000002"/>
    <n v="-83.399370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259999999999996E-3"/>
  </r>
  <r>
    <n v="88"/>
    <n v="7836491"/>
    <s v="Clayton Police Department"/>
    <n v="44132.711111111108"/>
    <n v="2020"/>
    <x v="1"/>
    <n v="0"/>
    <n v="1"/>
    <s v="Rabun"/>
    <s v="[&quot;Church St&quot;,&quot;Church St&quot;,&quot;W Savannah St&quot;,&quot;W Savannah St&quot;]"/>
    <s v="Church St"/>
    <s v="(C) Possible Injury / Complaint"/>
    <n v="0"/>
    <n v="0"/>
    <n v="0"/>
    <s v="Rear End"/>
    <s v="On Roadway - Non-Intersection"/>
    <s v="[&quot;Motor Vehicle in Motion&quot;,&quot;Motor Vehicle in Motion&quot;]"/>
    <s v="[&quot;Motor Vehicle in Motion&quot;,&quot;Motor Vehicle in Motion&quot;]"/>
    <s v="(None)"/>
    <n v="2"/>
    <x v="1"/>
    <x v="10"/>
    <s v="[&quot;East&quot;,&quot;East&quot;]"/>
    <s v="Daylight"/>
    <x v="0"/>
    <s v="[17,18]"/>
    <s v="[&quot;Lap and Shoulder Belt Used&quot;,&quot;Lap and Shoulder Belt Used&quot;]"/>
    <n v="0"/>
    <s v="[&quot;Passenger Car&quot;,&quot;Pickup Truck&quot;]"/>
    <s v="2411000200I"/>
    <n v="15.72"/>
    <n v="34.878430999999999"/>
    <n v="-83.40208099999999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3679999999999999E-3"/>
  </r>
  <r>
    <n v="89"/>
    <n v="7764853"/>
    <s v="Clayton Police Department"/>
    <n v="44073.434027777781"/>
    <n v="2020"/>
    <x v="1"/>
    <n v="0"/>
    <n v="1"/>
    <s v="Rabun"/>
    <s v="Hiawassee St"/>
    <s v="Hiawassee St"/>
    <s v="(O) No Injury"/>
    <n v="0"/>
    <n v="0"/>
    <n v="0"/>
    <s v="Rear End"/>
    <s v="On Roadway - Non-Intersection"/>
    <s v="[&quot;Motor Vehicle in Motion&quot;,&quot;Motor Vehicle in Motion&quot;]"/>
    <s v="[&quot;Motor Vehicle in Motion&quot;,&quot;Motor Vehicle in Motion&quot;]"/>
    <s v="(None)"/>
    <n v="2"/>
    <x v="1"/>
    <x v="17"/>
    <s v="[&quot;East&quot;,&quot;East&quot;]"/>
    <s v="Daylight"/>
    <x v="0"/>
    <s v="[16,51]"/>
    <s v="[&quot;Lap and Shoulder Belt Used&quot;,&quot;Lap and Shoulder Belt Used&quot;]"/>
    <n v="0"/>
    <s v="[&quot;Passenger Car&quot;,&quot;Sports Utility Vehicle (SUV)&quot;]"/>
    <s v="2411000200I"/>
    <n v="15.483655000000001"/>
    <n v="34.880595"/>
    <n v="-83.404820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0"/>
  </r>
  <r>
    <n v="90"/>
    <n v="7754224"/>
    <s v="Clayton Police Department"/>
    <n v="44069.331250000003"/>
    <n v="2020"/>
    <x v="1"/>
    <n v="0"/>
    <n v="1"/>
    <s v="Rabun"/>
    <s v="Savannah St"/>
    <s v="Mill St"/>
    <s v="(O) No Injury"/>
    <n v="0"/>
    <n v="0"/>
    <n v="0"/>
    <s v="Left Angle Crash"/>
    <s v="On Roadway - Non-Intersection"/>
    <s v="[&quot;Motor Vehicle in Motion&quot;,&quot;Motor Vehicle in Motion&quot;]"/>
    <s v="[&quot;Motor Vehicle in Motion&quot;,&quot;Motor Vehicle in Motion&quot;]"/>
    <s v="(None)"/>
    <n v="2"/>
    <x v="1"/>
    <x v="7"/>
    <s v="[&quot;East&quot;,&quot;North&quot;]"/>
    <s v="Daylight"/>
    <x v="0"/>
    <s v="[30,56]"/>
    <s v="[&quot;Lap and Shoulder Belt Used&quot;,&quot;Lap and Shoulder Belt Used&quot;]"/>
    <n v="0"/>
    <s v="[&quot;Passenger Car&quot;,&quot;Sports Utility Vehicle (SUV)&quot;]"/>
    <s v="2411000200I"/>
    <n v="15.838193"/>
    <n v="34.878266000000004"/>
    <n v="-83.39996600000000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2719999999999998E-3"/>
  </r>
  <r>
    <n v="91"/>
    <n v="7738567"/>
    <s v="Clayton Police Department"/>
    <n v="44056.427083333336"/>
    <n v="2020"/>
    <x v="1"/>
    <n v="0"/>
    <n v="1"/>
    <s v="Rabun"/>
    <s v="House St"/>
    <s v="Sr 76"/>
    <s v="(O) No Injury"/>
    <n v="0"/>
    <n v="0"/>
    <n v="0"/>
    <s v="Not a Collision with Motor Vehicle"/>
    <s v="Off Roadway"/>
    <s v="Other-Fixed Object"/>
    <s v="Other - Fixed Object"/>
    <s v="(None)"/>
    <n v="1"/>
    <x v="0"/>
    <x v="2"/>
    <s v="West"/>
    <s v="Daylight"/>
    <x v="0"/>
    <n v="45"/>
    <s v="Lap and Shoulder Belt Used"/>
    <n v="0"/>
    <s v="Pickup Truck"/>
    <s v="2411000200I"/>
    <n v="15.535132000000001"/>
    <n v="34.880012000000001"/>
    <n v="-83.404323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3900000000000003E-4"/>
  </r>
  <r>
    <n v="92"/>
    <n v="7679469"/>
    <s v="Clayton Police Department"/>
    <n v="44010.822222222225"/>
    <n v="2020"/>
    <x v="1"/>
    <n v="0"/>
    <n v="1"/>
    <s v="Rabun"/>
    <s v="[&quot;Main St&quot;,&quot;N Main St&quot;,&quot;Savannah St&quot;,&quot;W Savannah St&quot;]"/>
    <s v="S Main St"/>
    <s v="(O) No Injury"/>
    <n v="0"/>
    <n v="0"/>
    <n v="0"/>
    <s v="Left Angle Crash"/>
    <s v="On Roadway - Roadway Intersection"/>
    <s v="[&quot;Motor Vehicle in Motion&quot;,&quot;Motor Vehicle in Motion&quot;]"/>
    <s v="[&quot;Motor Vehicle in Motion&quot;,&quot;Motor Vehicle in Motion&quot;]"/>
    <s v="(None)"/>
    <n v="2"/>
    <x v="1"/>
    <x v="7"/>
    <s v="[&quot;East&quot;,&quot;West&quot;]"/>
    <s v="Daylight"/>
    <x v="0"/>
    <s v="[16,59]"/>
    <s v="[&quot;Lap and Shoulder Belt Used&quot;,&quot;Lap and Shoulder Belt Used&quot;]"/>
    <n v="0"/>
    <s v="[&quot;Sports Utility Vehicle (SUV)&quot;,&quot;Van&quot;]"/>
    <s v="2413089101I"/>
    <n v="1.07"/>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93"/>
    <n v="7416986"/>
    <s v="Clayton Police Department"/>
    <n v="43771.534722222219"/>
    <n v="2019"/>
    <x v="1"/>
    <n v="0"/>
    <n v="1"/>
    <s v="Rabun"/>
    <s v="[&quot;Main St&quot;,&quot;N Main St&quot;,&quot;Savannah St&quot;,&quot;W Savannah St&quot;]"/>
    <s v="W Savannah St"/>
    <s v="(O) No Injury"/>
    <n v="0"/>
    <n v="0"/>
    <n v="0"/>
    <s v="Rear End"/>
    <s v="On Roadway - Roadway Intersection"/>
    <s v="[&quot;Motor Vehicle in Motion&quot;,&quot;Motor Vehicle in Motion&quot;]"/>
    <s v="[&quot;Motor Vehicle in Motion&quot;,&quot;Motor Vehicle in Motion&quot;]"/>
    <s v="(None)"/>
    <n v="2"/>
    <x v="1"/>
    <x v="8"/>
    <s v="[&quot;South&quot;,&quot;South&quot;]"/>
    <s v="Daylight"/>
    <x v="0"/>
    <s v="[24,66]"/>
    <s v="[&quot;Lap and Shoulder Belt Used&quot;,&quot;Lap and Shoulder Belt Used&quot;]"/>
    <n v="0"/>
    <s v="[&quot;Pickup Truck&quot;,&quot;Pickup Truck&quot;]"/>
    <s v="2411000200I"/>
    <n v="15.79"/>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94"/>
    <n v="7335129"/>
    <s v="Clayton Police Department"/>
    <n v="43704.530555555553"/>
    <n v="2019"/>
    <x v="1"/>
    <n v="0"/>
    <n v="1"/>
    <s v="Rabun"/>
    <s v="W Savannah St"/>
    <s v="S Church St"/>
    <s v="(O) No Injury"/>
    <n v="0"/>
    <n v="0"/>
    <n v="0"/>
    <s v="Angle (Other)"/>
    <s v="On Roadway - Roadway Intersection"/>
    <s v="[&quot;Motor Vehicle in Motion&quot;,&quot;Motor Vehicle in Motion&quot;]"/>
    <s v="[&quot;Motor Vehicle in Motion&quot;,&quot;Motor Vehicle in Motion&quot;]"/>
    <s v="(None)"/>
    <n v="2"/>
    <x v="1"/>
    <x v="3"/>
    <s v="[&quot;North&quot;,&quot;West&quot;]"/>
    <s v="Daylight"/>
    <x v="1"/>
    <s v="[25,47]"/>
    <s v="[&quot;Lap and Shoulder Belt Used&quot;,&quot;Lap and Shoulder Belt Used&quot;]"/>
    <n v="0"/>
    <s v="[&quot;Passenger Car&quot;,&quot;Sports Utility Vehicle (SUV)&quot;]"/>
    <s v="2411000200I"/>
    <n v="15.716087"/>
    <n v="34.878435000000003"/>
    <n v="-83.40214400000000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3159999999999999E-3"/>
  </r>
  <r>
    <n v="95"/>
    <n v="7303306"/>
    <s v="Clayton Police Department"/>
    <n v="43670.923611111109"/>
    <n v="2019"/>
    <x v="1"/>
    <n v="0"/>
    <n v="1"/>
    <s v="Rabun"/>
    <s v="House St"/>
    <s v="Hiawassee St"/>
    <s v="(O) No Injury"/>
    <n v="0"/>
    <n v="0"/>
    <n v="0"/>
    <s v="Not a Collision with Motor Vehicle"/>
    <s v="Off Roadway"/>
    <s v="Highway Traffic Sign Post"/>
    <s v="Highway Traffic Sign Post"/>
    <s v="(None)"/>
    <n v="1"/>
    <x v="0"/>
    <x v="0"/>
    <s v="East"/>
    <s v="Dark-Lighted"/>
    <x v="0"/>
    <n v="16"/>
    <s v="None Used"/>
    <n v="0"/>
    <s v="Pickup Truck"/>
    <s v="2411000200I"/>
    <n v="15.551994000000001"/>
    <n v="34.879787"/>
    <n v="-83.40419900000000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8.9099999999999997E-4"/>
  </r>
  <r>
    <n v="96"/>
    <n v="7284202"/>
    <s v="Clayton Police Department"/>
    <n v="43654.504861111112"/>
    <n v="2019"/>
    <x v="1"/>
    <n v="0"/>
    <n v="1"/>
    <s v="Rabun"/>
    <s v="[&quot;Chechero Rd&quot;,&quot;Savannah St&quot;,&quot;Savannah St&quot;,&quot;War Woman Rd&quot;]"/>
    <s v="Savannah St"/>
    <s v="(O) No Injury"/>
    <n v="0"/>
    <n v="0"/>
    <n v="0"/>
    <s v="Rear End"/>
    <s v="On Roadway - Roadway Intersection"/>
    <s v="[&quot;Motor Vehicle in Motion&quot;,&quot;Motor Vehicle in Motion&quot;]"/>
    <s v=" "/>
    <s v="(None)"/>
    <n v="2"/>
    <x v="1"/>
    <x v="18"/>
    <s v="[&quot;North&quot;,&quot;North&quot;]"/>
    <s v="Daylight"/>
    <x v="2"/>
    <s v="[34,60]"/>
    <s v="[&quot;Lap and Shoulder Belt Used&quot;,&quot;Lap and Shoulder Belt Used&quot;]"/>
    <n v="0"/>
    <s v="[&quot;Passenger Car&quot;,&quot;Pickup Truck&quot;]"/>
    <s v="2411000200I"/>
    <n v="0.27"/>
    <n v="34.878211"/>
    <n v="-83.39937500000000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339999999999998E-3"/>
  </r>
  <r>
    <n v="97"/>
    <n v="7271177"/>
    <s v="Clayton Police Department"/>
    <n v="43647.582638888889"/>
    <n v="2019"/>
    <x v="1"/>
    <n v="0"/>
    <n v="1"/>
    <s v="Rabun"/>
    <s v="W Savannah St"/>
    <s v="N Church St"/>
    <s v="(C) Possible Injury / Complaint"/>
    <n v="0"/>
    <n v="0"/>
    <n v="0"/>
    <s v="Rear End"/>
    <s v="On Roadway - Non-Intersection"/>
    <s v="[&quot;Motor Vehicle in Motion&quot;,&quot;Motor Vehicle in Motion&quot;]"/>
    <s v="[&quot;Motor Vehicle in Motion&quot;,&quot;Motor Vehicle in Motion&quot;]"/>
    <s v="(None)"/>
    <n v="2"/>
    <x v="1"/>
    <x v="10"/>
    <s v="[&quot;West&quot;,&quot;West&quot;]"/>
    <s v="Daylight"/>
    <x v="0"/>
    <s v="[47,51]"/>
    <s v="[&quot;Lap and Shoulder Belt Used&quot;,&quot;Lap and Shoulder Belt Used&quot;]"/>
    <n v="0"/>
    <s v="[&quot;Sports Utility Vehicle (SUV)&quot;,&quot;Sports Utility Vehicle (SUV)&quot;]"/>
    <s v="2411000200I"/>
    <n v="15.675115"/>
    <n v="34.878481999999998"/>
    <n v="-83.40280799999999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2.7910000000000001E-3"/>
  </r>
  <r>
    <n v="98"/>
    <n v="7218913"/>
    <s v="Clayton Police Department"/>
    <n v="43608.614583333336"/>
    <n v="2019"/>
    <x v="1"/>
    <n v="0"/>
    <n v="1"/>
    <s v="Rabun"/>
    <s v="W Savannah St"/>
    <s v="S Church St"/>
    <s v="(O) No Injury"/>
    <n v="0"/>
    <n v="0"/>
    <n v="0"/>
    <s v="Rear End"/>
    <s v="On Roadway - Roadway Intersection"/>
    <s v="[&quot;Motor Vehicle in Motion&quot;,&quot;Parked Motor Vehicle&quot;]"/>
    <s v="[&quot;Motor Vehicle in Motion&quot;,&quot;Parked Motor Vehicle&quot;]"/>
    <s v="(None)"/>
    <n v="2"/>
    <x v="1"/>
    <x v="10"/>
    <s v="[&quot;East&quot;,&quot;East&quot;]"/>
    <s v="Daylight"/>
    <x v="0"/>
    <s v="[35,69]"/>
    <s v="Lap and Shoulder Belt Used"/>
    <n v="0"/>
    <s v="[&quot;Passenger Car&quot;,&quot;Sports Utility Vehicle (SUV)&quot;]"/>
    <s v="2411000200I"/>
    <n v="15.71621"/>
    <n v="34.878435000000003"/>
    <n v="-83.402141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3170000000000001E-3"/>
  </r>
  <r>
    <n v="99"/>
    <n v="6872116"/>
    <s v="Clayton Police Department"/>
    <n v="43355.617361111108"/>
    <n v="2018"/>
    <x v="1"/>
    <n v="0"/>
    <n v="1"/>
    <s v="Rabun"/>
    <s v="W Savannah St"/>
    <s v="N Church St"/>
    <s v="(C) Possible Injury / Complaint"/>
    <n v="0"/>
    <n v="0"/>
    <n v="0"/>
    <s v="Left Angle Crash"/>
    <s v="On Roadway - Roadway Intersection"/>
    <s v="[&quot;Motor Vehicle in Motion&quot;,&quot;Motor Vehicle in Motion&quot;]"/>
    <s v="Motor Vehicle in Motion"/>
    <s v="[&quot;Failure to Yield&quot;,&quot;No Contributing Factors&quot;]"/>
    <n v="2"/>
    <x v="1"/>
    <x v="7"/>
    <s v="[&quot;South&quot;,&quot;West&quot;]"/>
    <s v="Daylight"/>
    <x v="0"/>
    <s v="[37,64]"/>
    <s v="[&quot;Lap and Shoulder Belt Used&quot;,&quot;Lap and Shoulder Belt Used&quot;]"/>
    <n v="0"/>
    <s v="[&quot;Passenger Car&quot;,&quot;Passenger Car&quot;]"/>
    <s v="2411000200I"/>
    <n v="15.751911"/>
    <n v="34.878382000000002"/>
    <n v="-83.40154300000000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8349999999999999E-3"/>
  </r>
  <r>
    <n v="100"/>
    <n v="7043170"/>
    <s v="Clayton Police Department"/>
    <n v="43467.663194444445"/>
    <n v="2019"/>
    <x v="1"/>
    <n v="0"/>
    <n v="1"/>
    <s v="Rabun"/>
    <s v="[&quot;Hiawassee St&quot;,&quot;Hiawassee St&quot;,&quot;House St&quot;]"/>
    <s v="Hiawassee St"/>
    <s v="(O) No Injury"/>
    <n v="0"/>
    <n v="0"/>
    <n v="0"/>
    <s v="Sideswipe-Same Direction"/>
    <s v="On Roadway - Roadway Intersection"/>
    <s v="[&quot;Motor Vehicle in Motion&quot;,&quot;Motor Vehicle in Motion&quot;]"/>
    <s v="[&quot;Motor Vehicle in Motion&quot;,&quot;Motor Vehicle in Motion&quot;]"/>
    <s v="(None)"/>
    <n v="2"/>
    <x v="1"/>
    <x v="19"/>
    <s v="[&quot;West&quot;,&quot;West&quot;]"/>
    <s v="Daylight"/>
    <x v="0"/>
    <s v="[63,84]"/>
    <s v="[&quot;Lap and Shoulder Belt Used&quot;,&quot;Lap and Shoulder Belt Used&quot;]"/>
    <n v="0"/>
    <s v="[&quot;Sports Utility Vehicle (SUV)&quot;,&quot;Sports Utility Vehicle (SUV)&quot;]"/>
    <s v="2411000200I"/>
    <n v="15.532712999999999"/>
    <n v="34.880043999999998"/>
    <n v="-83.404341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0300000000000002E-4"/>
  </r>
  <r>
    <n v="101"/>
    <n v="6987149"/>
    <s v="Gsp Post 00"/>
    <n v="43434.669444444444"/>
    <n v="2018"/>
    <x v="1"/>
    <n v="0"/>
    <n v="1"/>
    <s v="Rabun"/>
    <s v="Hiawassee St"/>
    <s v="Meadowstream Ln"/>
    <s v="(B) Suspected Minor/Visible Injury"/>
    <n v="0"/>
    <n v="0"/>
    <n v="1"/>
    <s v="Head On"/>
    <s v="On Roadway - Non-Intersection"/>
    <s v="[&quot;Motor Vehicle in Motion&quot;,&quot;Motor Vehicle in Motion&quot;]"/>
    <s v="[&quot;Motor Vehicle in Motion&quot;,&quot;Motor Vehicle in Motion&quot;]"/>
    <s v="[&quot;Driver Lost Control&quot;,&quot;No Contributing Factors&quot;]"/>
    <n v="2"/>
    <x v="1"/>
    <x v="1"/>
    <s v="[&quot;East&quot;,&quot;West&quot;]"/>
    <s v="Daylight"/>
    <x v="1"/>
    <s v="[53,61]"/>
    <s v="[&quot;Lap and Shoulder Belt Used&quot;,&quot;Lap and Shoulder Belt Used&quot;]"/>
    <n v="0"/>
    <s v="[&quot;Passenger Car&quot;,&quot;Pickup Truck&quot;]"/>
    <s v="2411000200I"/>
    <n v="15.457623"/>
    <n v="34.880813000000003"/>
    <n v="-83.40516499999999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0"/>
  </r>
  <r>
    <n v="102"/>
    <n v="6925374"/>
    <s v="Clayton Police Department"/>
    <n v="43395.313194444447"/>
    <n v="2018"/>
    <x v="1"/>
    <n v="0"/>
    <n v="1"/>
    <s v="Rabun"/>
    <s v="[&quot;Main St&quot;,&quot;N Main St&quot;,&quot;Savannah St&quot;,&quot;W Savannah St&quot;]"/>
    <s v="N Main St"/>
    <s v="(C) Possible Injury / Complaint"/>
    <n v="0"/>
    <n v="0"/>
    <n v="0"/>
    <s v="Rear End"/>
    <s v="On Roadway - Non-Intersection"/>
    <s v="[&quot;Motor Vehicle in Motion&quot;,&quot;Parked Motor Vehicle&quot;]"/>
    <s v="Motor Vehicle in Motion"/>
    <s v="[&quot;Following Too Close&quot;,&quot;No Contributing Factors&quot;]"/>
    <n v="2"/>
    <x v="1"/>
    <x v="10"/>
    <s v="[&quot;South&quot;,&quot;South&quot;]"/>
    <s v="Daylight"/>
    <x v="0"/>
    <s v="[46,68]"/>
    <s v="[&quot;Lap and Shoulder Belt Used&quot;,&quot;Lap and Shoulder Belt Used&quot;]"/>
    <n v="0"/>
    <s v="[&quot;Sports Utility Vehicle (SUV)&quot;,&quot;Sports Utility Vehicle (SUV)&quot;]"/>
    <s v="2411000200I"/>
    <n v="15.79"/>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03"/>
    <n v="6859896"/>
    <s v="Clayton Police Department"/>
    <n v="43344.594444444447"/>
    <n v="2018"/>
    <x v="1"/>
    <n v="0"/>
    <n v="1"/>
    <s v="Rabun"/>
    <s v="[&quot;Main St&quot;,&quot;N Main St&quot;,&quot;Savannah St&quot;,&quot;W Savannah St&quot;]"/>
    <s v="E Savannah"/>
    <s v="(O) No Injury"/>
    <n v="0"/>
    <n v="0"/>
    <n v="0"/>
    <s v="Right Angle Crash"/>
    <s v="On Roadway - Non-Intersection"/>
    <s v="[&quot;Motor Vehicle in Motion&quot;,&quot;Motor Vehicle in Motion&quot;]"/>
    <s v="[&quot;Motor Vehicle in Motion&quot;,&quot;Motor Vehicle in Motion&quot;]"/>
    <s v="[&quot;Following Too Close&quot;,&quot;Reaction to Object or Animal&quot;]"/>
    <n v="2"/>
    <x v="1"/>
    <x v="19"/>
    <s v="[&quot;East&quot;,&quot;North&quot;]"/>
    <s v="Daylight"/>
    <x v="0"/>
    <s v="[16,74]"/>
    <s v="[&quot;Lap and Shoulder Belt Used&quot;,&quot;Lap and Shoulder Belt Used&quot;]"/>
    <n v="0"/>
    <s v="[&quot;Passenger Car&quot;,&quot;Pickup Truck&quot;]"/>
    <s v="2411000200I"/>
    <n v="15.79"/>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04"/>
    <n v="6823396"/>
    <s v="Clayton Police Department"/>
    <n v="43317.754861111112"/>
    <n v="2018"/>
    <x v="1"/>
    <n v="0"/>
    <n v="1"/>
    <s v="Rabun"/>
    <s v="W Savannah St"/>
    <s v="N Church St"/>
    <s v="(O) No Injury"/>
    <n v="0"/>
    <n v="0"/>
    <n v="0"/>
    <s v="Rear End"/>
    <s v="On Roadway - Non-Intersection"/>
    <s v="[&quot;Motor Vehicle in Motion&quot;,&quot;Motor Vehicle in Motion&quot;]"/>
    <s v="[&quot;Motor Vehicle in Motion&quot;,&quot;Motor Vehicle in Motion&quot;]"/>
    <s v="[&quot;No Contributing Factors&quot;,&quot;Vision Obscured&quot;]"/>
    <n v="2"/>
    <x v="1"/>
    <x v="10"/>
    <s v="[&quot;West&quot;,&quot;West&quot;]"/>
    <s v="Daylight"/>
    <x v="0"/>
    <s v="[24,31]"/>
    <s v="[&quot;Lap and Shoulder Belt Used&quot;,&quot;Lap and Shoulder Belt Used&quot;]"/>
    <n v="0"/>
    <s v="[&quot;Passenger Car&quot;,&quot;Pickup Truck&quot;]"/>
    <s v="2411000200I"/>
    <n v="15.695619000000001"/>
    <n v="34.878458000000002"/>
    <n v="-83.40247599999999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0469999999999998E-3"/>
  </r>
  <r>
    <n v="105"/>
    <n v="6795527"/>
    <s v="Clayton Police Department"/>
    <n v="43297.530555555553"/>
    <n v="2018"/>
    <x v="1"/>
    <n v="0"/>
    <n v="1"/>
    <s v="Rabun"/>
    <s v="[&quot;Main St&quot;,&quot;N Main St&quot;,&quot;Savannah St&quot;,&quot;W Savannah St&quot;]"/>
    <s v="Main St"/>
    <s v="(O) No Injury"/>
    <n v="0"/>
    <n v="0"/>
    <n v="0"/>
    <s v="Rear End"/>
    <s v="On Roadway - Non-Intersection"/>
    <s v="[&quot;Motor Vehicle in Motion&quot;,&quot;Motor Vehicle in Motion&quot;]"/>
    <s v="[&quot;Motor Vehicle in Motion&quot;,&quot;Motor Vehicle in Motion&quot;]"/>
    <s v="[&quot;Following Too Close&quot;,&quot;No Contributing Factors&quot;]"/>
    <n v="2"/>
    <x v="1"/>
    <x v="10"/>
    <s v="[&quot;East&quot;,&quot;East&quot;]"/>
    <s v="Daylight"/>
    <x v="0"/>
    <s v="[44,78]"/>
    <s v="[&quot;Lap and Shoulder Belt Used&quot;,&quot;Lap and Shoulder Belt Used&quot;]"/>
    <n v="0"/>
    <s v="[&quot;Passenger Car&quot;,&quot;Sports Utility Vehicle (SUV)&quot;]"/>
    <s v="2411000200I"/>
    <n v="15.79"/>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06"/>
    <n v="6714701"/>
    <s v="Clayton Police Department"/>
    <n v="43236.541666666664"/>
    <n v="2018"/>
    <x v="1"/>
    <n v="0"/>
    <n v="1"/>
    <s v="Rabun"/>
    <s v="House St"/>
    <s v="Shadyside Dr"/>
    <s v="(C) Possible Injury / Complaint"/>
    <n v="0"/>
    <n v="0"/>
    <n v="0"/>
    <s v="Angle (Other)"/>
    <s v="On Roadway - Non-Intersection"/>
    <s v="[&quot;Motor Vehicle in Motion&quot;,&quot;Motor Vehicle in Motion&quot;]"/>
    <s v="Motor Vehicle in Motion"/>
    <s v="[&quot;Failure to Yield&quot;,&quot;No Contributing Factors&quot;]"/>
    <n v="2"/>
    <x v="1"/>
    <x v="13"/>
    <s v="[&quot;East&quot;,&quot;North&quot;]"/>
    <s v="Daylight"/>
    <x v="1"/>
    <s v="[40,65]"/>
    <s v="[&quot;Lap and Shoulder Belt Used&quot;,&quot;Lap and Shoulder Belt Used&quot;]"/>
    <n v="0"/>
    <s v="[&quot;Sports Utility Vehicle (SUV)&quot;,&quot;Sports Utility Vehicle (SUV)&quot;]"/>
    <s v="2411000200I"/>
    <n v="15.631114"/>
    <n v="34.878742000000003"/>
    <n v="-83.40359200000000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2.0950000000000001E-3"/>
  </r>
  <r>
    <n v="107"/>
    <n v="6705304"/>
    <s v="Clayton Police Department"/>
    <n v="43207.765277777777"/>
    <n v="2018"/>
    <x v="1"/>
    <n v="0"/>
    <n v="1"/>
    <s v="Rabun"/>
    <s v="[&quot;Main St&quot;,&quot;N Main St&quot;,&quot;Savannah St&quot;,&quot;W Savannah St&quot;]"/>
    <s v="Sr 2"/>
    <s v="(O) No Injury"/>
    <n v="0"/>
    <n v="0"/>
    <n v="0"/>
    <s v="Not a Collision with Motor Vehicle"/>
    <s v="(None)"/>
    <s v="Other Non-Collision"/>
    <s v="Other Non-Collision"/>
    <s v="No Contributing Factors"/>
    <n v="1"/>
    <x v="0"/>
    <x v="20"/>
    <s v="West"/>
    <s v="Daylight"/>
    <x v="2"/>
    <n v="20"/>
    <s v="Lap and Shoulder Belt Used"/>
    <n v="0"/>
    <s v="Passenger Car"/>
    <s v="2411000200I"/>
    <n v="15.79"/>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08"/>
    <n v="6705246"/>
    <s v="Clayton Police Department"/>
    <n v="43194.616666666669"/>
    <n v="2018"/>
    <x v="1"/>
    <n v="0"/>
    <n v="1"/>
    <s v="Rabun"/>
    <s v="Savannah St"/>
    <s v="N Main"/>
    <s v="(O) No Injury"/>
    <n v="0"/>
    <n v="0"/>
    <n v="0"/>
    <s v="Not a Collision with Motor Vehicle"/>
    <s v="(None)"/>
    <s v="Motor Vehicle in Motion"/>
    <s v="Pedestrian"/>
    <s v="Misjudged Clearance"/>
    <n v="1"/>
    <x v="0"/>
    <x v="2"/>
    <s v="West"/>
    <s v="Daylight"/>
    <x v="0"/>
    <n v="73"/>
    <s v="Lap and Shoulder Belt Used"/>
    <n v="0"/>
    <s v="Sports Utility Vehicle (SUV)"/>
    <s v="2411000200I"/>
    <n v="15.865178999999999"/>
    <n v="34.878219999999999"/>
    <n v="-83.39946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751E-3"/>
  </r>
  <r>
    <n v="109"/>
    <n v="6512852"/>
    <s v="Clayton Police Department"/>
    <n v="43024.413194444445"/>
    <n v="2017"/>
    <x v="2"/>
    <n v="0"/>
    <n v="0"/>
    <s v="Rabun"/>
    <s v="[&quot;Hiawassee St&quot;,&quot;Hiawassee St&quot;,&quot;House St&quot;]"/>
    <s v="Jo Dotson"/>
    <s v="(O) No Injury"/>
    <n v="0"/>
    <n v="0"/>
    <n v="0"/>
    <s v="Rear End"/>
    <s v="On Roadway - Roadway Intersection"/>
    <s v="[&quot;Motor Vehicle in Motion&quot;,&quot;Motor Vehicle in Motion&quot;]"/>
    <s v="[&quot;Motor Vehicle in Motion&quot;,&quot;Motor Vehicle in Motion&quot;]"/>
    <s v="[&quot;Following Too Close&quot;,&quot;No Contributing Factors&quot;]"/>
    <n v="2"/>
    <x v="1"/>
    <x v="17"/>
    <s v="[&quot;West&quot;,&quot;West&quot;]"/>
    <s v="Daylight"/>
    <x v="0"/>
    <s v="[35,36]"/>
    <s v="[&quot;Lap and Shoulder Belt Used&quot;,&quot;Lap and Shoulder Belt Used&quot;]"/>
    <n v="0"/>
    <s v="[&quot;Passenger Car&quot;,&quot;Passenger Car&quot;]"/>
    <s v="2411000200I"/>
    <n v="15.53"/>
    <n v="34.880094999999997"/>
    <n v="-83.40437799999999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4000000000000001E-4"/>
  </r>
  <r>
    <n v="110"/>
    <n v="6544373"/>
    <s v="Clayton Police Department"/>
    <n v="43006.681250000001"/>
    <n v="2017"/>
    <x v="2"/>
    <n v="0"/>
    <n v="0"/>
    <s v="Rabun"/>
    <s v="Chechero Rd"/>
    <s v="E Savannah St"/>
    <s v="(O) No Injury"/>
    <n v="0"/>
    <n v="0"/>
    <n v="0"/>
    <s v="(None)"/>
    <s v="(None)"/>
    <s v="(None)"/>
    <s v="[&quot;Motor Vehicle in Motion&quot;,&quot;Motor Vehicle in Motion&quot;]"/>
    <s v="[&quot;Failure to Yield&quot;,&quot;No Contributing Factors&quot;]"/>
    <n v="2"/>
    <x v="1"/>
    <x v="7"/>
    <s v="[&quot;East&quot;,&quot;North&quot;]"/>
    <s v="Daylight"/>
    <x v="2"/>
    <s v="[18,78]"/>
    <s v="[&quot;Lap and Shoulder Belt Used&quot;,&quot;Lap and Shoulder Belt Used&quot;]"/>
    <n v="0"/>
    <s v="[&quot;Passenger Car&quot;,&quot;Passenger Car&quot;]"/>
    <s v="2413053901I"/>
    <n v="0.24696499999999999"/>
    <n v="34.877952000000001"/>
    <n v="-83.39940199999999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9160000000000003E-3"/>
  </r>
  <r>
    <n v="111"/>
    <n v="6544541"/>
    <s v="Clayton Police Department"/>
    <n v="42913.519444444442"/>
    <n v="2017"/>
    <x v="2"/>
    <n v="0"/>
    <n v="0"/>
    <s v="Rabun"/>
    <s v="Savannah St"/>
    <s v="(none)"/>
    <s v="(O) No Injury"/>
    <n v="0"/>
    <n v="0"/>
    <n v="0"/>
    <s v="(None)"/>
    <s v="(None)"/>
    <s v="(None)"/>
    <s v=" "/>
    <s v="(None)"/>
    <n v="2"/>
    <x v="1"/>
    <x v="6"/>
    <s v="[&quot;None&quot;,&quot;None&quot;]"/>
    <s v="Daylight"/>
    <x v="2"/>
    <s v="[52,52]"/>
    <s v=" "/>
    <n v="0"/>
    <s v=" "/>
    <s v="2411000200I"/>
    <n v="15.846973999999999"/>
    <n v="34.878255000000003"/>
    <n v="-83.39979499999999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4320000000000002E-3"/>
  </r>
  <r>
    <n v="112"/>
    <n v="6178275"/>
    <s v="Clayton Police Department"/>
    <n v="42793.508333333331"/>
    <n v="2017"/>
    <x v="2"/>
    <n v="0"/>
    <n v="0"/>
    <s v="Rabun"/>
    <s v="Savannah St"/>
    <s v="Old Livery St"/>
    <s v="(O) No Injury"/>
    <n v="0"/>
    <n v="0"/>
    <n v="0"/>
    <s v="Rear End"/>
    <s v="On Roadway - Roadway Intersection"/>
    <s v="[&quot;Motor Vehicle in Motion&quot;,&quot;Motor Vehicle in Motion&quot;]"/>
    <s v="[&quot;Motor Vehicle in Motion&quot;,&quot;Motor Vehicle in Motion&quot;]"/>
    <s v="[&quot;Following Too Close&quot;,&quot;No Contributing Factors&quot;]"/>
    <n v="2"/>
    <x v="1"/>
    <x v="19"/>
    <s v="[&quot;West&quot;,&quot;West&quot;]"/>
    <s v="Daylight"/>
    <x v="0"/>
    <s v="[0,0]"/>
    <s v="[&quot;Lap and Shoulder Belt Used&quot;,&quot;Lap and Shoulder Belt Used&quot;]"/>
    <n v="0"/>
    <s v="[&quot;Pickup Truck&quot;,&quot;Pickup Truck&quot;]"/>
    <s v="2411000200I"/>
    <n v="15.872992"/>
    <n v="34.878207000000003"/>
    <n v="-83.399326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809999999999999E-3"/>
  </r>
  <r>
    <n v="113"/>
    <n v="5963178"/>
    <s v="Clayton Police Department"/>
    <n v="42591.443055555559"/>
    <n v="2016"/>
    <x v="0"/>
    <n v="1"/>
    <n v="0"/>
    <s v="Rabun"/>
    <s v="[&quot;Hiawassee St&quot;,&quot;House St&quot;]"/>
    <s v="Hiawassee St"/>
    <s v="(C) Possible Injury / Complaint"/>
    <n v="0"/>
    <n v="0"/>
    <n v="0"/>
    <s v="Angle (Other)"/>
    <s v="On Roadway - Roadway Intersection"/>
    <s v="[&quot;Motor Vehicle in Motion&quot;,&quot;Motor Vehicle in Motion&quot;]"/>
    <s v="[&quot;Motor Vehicle in Motion&quot;,&quot;Motor Vehicle in Motion&quot;]"/>
    <s v="Failure to Yield"/>
    <n v="2"/>
    <x v="1"/>
    <x v="3"/>
    <s v="[&quot;South&quot;,&quot;West&quot;]"/>
    <s v="Daylight"/>
    <x v="0"/>
    <s v="[0,0]"/>
    <s v="[&quot;Lap and Shoulder Belt Used&quot;,&quot;Lap and Shoulder Belt Used&quot;,&quot;Lap and Shoulder Belt Used&quot;]"/>
    <n v="0"/>
    <s v="[&quot;Passenger Car&quot;,&quot;Pickup Truck&quot;]"/>
    <s v="2411000200I"/>
    <n v="15.533208999999999"/>
    <n v="34.880037000000002"/>
    <n v="-83.40433799999999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0999999999999997E-4"/>
  </r>
  <r>
    <n v="114"/>
    <n v="5881268"/>
    <s v="Clayton Police Department"/>
    <n v="42574.464583333334"/>
    <n v="2016"/>
    <x v="0"/>
    <n v="1"/>
    <n v="0"/>
    <s v="Rabun"/>
    <s v="Hiawassee St"/>
    <s v="Highway 76"/>
    <s v="(O) No Injury"/>
    <n v="0"/>
    <n v="0"/>
    <n v="0"/>
    <s v="Rear End"/>
    <s v="On Roadway - Roadway Intersection"/>
    <s v="[&quot;Motor Vehicle in Motion&quot;,&quot;Motor Vehicle in Motion&quot;]"/>
    <s v="[&quot;Motor Vehicle in Motion&quot;,&quot;Parked Motor Vehicle&quot;]"/>
    <s v="[&quot;Following Too Close&quot;,&quot;No Contributing Factors&quot;]"/>
    <n v="2"/>
    <x v="1"/>
    <x v="10"/>
    <s v="[&quot;West&quot;,&quot;West&quot;]"/>
    <s v="Daylight"/>
    <x v="0"/>
    <s v="[0,0]"/>
    <s v="[&quot;Child Restraint System (Properly Used)&quot;,&quot;Child Restraint System (Properly Used)&quot;,&quot;Lap and Shoulder Belt Used&quot;,&quot;Lap and Shoulder Belt Used&quot;,&quot;Unknown&quot;]"/>
    <n v="0"/>
    <s v="[&quot;Passenger Car&quot;,&quot;Sports Utility Vehicle (SUV)&quot;]"/>
    <s v="2413050701I"/>
    <n v="0.200434"/>
    <n v="34.880056000000003"/>
    <n v="-83.404195999999999"/>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7.0100000000000002E-4"/>
  </r>
  <r>
    <n v="115"/>
    <n v="5881216"/>
    <s v="Clayton Police Department"/>
    <n v="42562.508333333331"/>
    <n v="2016"/>
    <x v="0"/>
    <n v="1"/>
    <n v="0"/>
    <s v="Rabun"/>
    <s v="[&quot;Main St&quot;,&quot;N Main St&quot;,&quot;Savannah St&quot;,&quot;W Savannah St&quot;]"/>
    <s v="Savannah St"/>
    <s v="(O) No Injury"/>
    <n v="0"/>
    <n v="0"/>
    <n v="0"/>
    <s v="Rear End"/>
    <s v="On Roadway - Roadway Intersection"/>
    <s v="[&quot;Motor Vehicle in Motion&quot;,&quot;Motor Vehicle in Motion&quot;]"/>
    <s v="[&quot;Motor Vehicle in Motion&quot;,&quot;Motor Vehicle in Motion&quot;]"/>
    <s v="[&quot;Following Too Close&quot;,&quot;No Contributing Factors&quot;]"/>
    <n v="2"/>
    <x v="1"/>
    <x v="21"/>
    <s v="[&quot;South&quot;,&quot;South&quot;]"/>
    <s v="Daylight"/>
    <x v="0"/>
    <s v="[0,0]"/>
    <s v="[&quot;Lap and Shoulder Belt Used&quot;,&quot;Lap and Shoulder Belt Used&quot;]"/>
    <n v="0"/>
    <s v="[&quot;Passenger Car&quot;,&quot;Sports Utility Vehicle (SUV)&quot;]"/>
    <s v="2411000200I"/>
    <n v="15.79"/>
    <n v="34.878323999999999"/>
    <n v="-83.40089600000000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69999999999999E-3"/>
  </r>
  <r>
    <n v="116"/>
    <n v="5881219"/>
    <s v="Clayton Police Department"/>
    <n v="42558.504861111112"/>
    <n v="2016"/>
    <x v="0"/>
    <n v="1"/>
    <n v="0"/>
    <s v="Rabun"/>
    <s v="Savannah St"/>
    <s v="Old Livery"/>
    <s v="(C) Possible Injury / Complaint"/>
    <n v="0"/>
    <n v="0"/>
    <n v="0"/>
    <s v="Angle (Other)"/>
    <s v="On Roadway - Roadway Intersection"/>
    <s v="[&quot;Motor Vehicle in Motion&quot;,&quot;Motor Vehicle in Motion&quot;]"/>
    <s v="[&quot;Motor Vehicle in Motion&quot;,&quot;Motor Vehicle in Motion&quot;]"/>
    <s v="[&quot;Inattentive or Other Distraction (Distracted)&quot;,&quot;No Contributing Factors&quot;]"/>
    <n v="2"/>
    <x v="1"/>
    <x v="22"/>
    <s v="[&quot;North&quot;,&quot;West&quot;]"/>
    <s v="Daylight"/>
    <x v="0"/>
    <s v="[0,0]"/>
    <s v="[&quot;Lap and Shoulder Belt Used&quot;,&quot;Lap and Shoulder Belt Used&quot;]"/>
    <n v="0"/>
    <s v="[&quot;Passenger Car&quot;,&quot;Sports Utility Vehicle (SUV)&quot;]"/>
    <s v="2411000200I"/>
    <n v="15.867433"/>
    <n v="34.878216000000002"/>
    <n v="-83.399422000000001"/>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7889999999999999E-3"/>
  </r>
  <r>
    <n v="117"/>
    <n v="5881251"/>
    <s v="Clayton Police Department"/>
    <n v="42524.470138888886"/>
    <n v="2016"/>
    <x v="0"/>
    <n v="1"/>
    <n v="0"/>
    <s v="Rabun"/>
    <s v="[&quot;Main St&quot;,&quot;N Main St&quot;,&quot;Savannah St&quot;,&quot;W Savannah St&quot;]"/>
    <s v="Savannah St"/>
    <s v="(O) No Injury"/>
    <n v="0"/>
    <n v="0"/>
    <n v="0"/>
    <s v="Sideswipe-Same Direction"/>
    <s v="On Roadway - Roadway Intersection"/>
    <s v="[&quot;Motor Vehicle in Motion&quot;,&quot;Motor Vehicle in Motion&quot;]"/>
    <s v="[&quot;Motor Vehicle in Motion&quot;,&quot;Parked Motor Vehicle&quot;]"/>
    <s v="[&quot;Changed Lanes Improperly&quot;,&quot;No Contributing Factors&quot;]"/>
    <n v="2"/>
    <x v="1"/>
    <x v="23"/>
    <s v="[&quot;South&quot;,&quot;South&quot;]"/>
    <s v="Daylight"/>
    <x v="0"/>
    <s v="[0,0]"/>
    <s v="[&quot;Lap and Shoulder Belt Used&quot;,&quot;Unknown&quot;]"/>
    <n v="0"/>
    <s v="[&quot;Passenger Car&quot;,&quot;Sports Utility Vehicle (SUV)&quot;]"/>
    <s v="2411000200I"/>
    <n v="15.79"/>
    <n v="34.878323999999999"/>
    <n v="-83.40089600000000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69999999999999E-3"/>
  </r>
  <r>
    <n v="118"/>
    <n v="5728446"/>
    <s v="Rabun Co Sheriff's Office"/>
    <n v="42459.430555555555"/>
    <n v="2016"/>
    <x v="0"/>
    <n v="1"/>
    <n v="0"/>
    <s v="Rabun"/>
    <s v="Savannah St"/>
    <s v="Norht Main St"/>
    <s v="(O) No Injury"/>
    <n v="0"/>
    <n v="0"/>
    <n v="0"/>
    <s v="Sideswipe-Same Direction"/>
    <s v="On Roadway - Roadway Intersection"/>
    <s v="[&quot;Motor Vehicle in Motion&quot;,&quot;Motor Vehicle in Motion&quot;]"/>
    <s v="[&quot;Motor Vehicle in Motion&quot;,&quot;Motor Vehicle in Motion&quot;]"/>
    <s v="[&quot;Changed Lanes Improperly&quot;,&quot;No Contributing Factors&quot;]"/>
    <n v="2"/>
    <x v="1"/>
    <x v="24"/>
    <s v="[&quot;West&quot;,&quot;West&quot;]"/>
    <s v="Daylight"/>
    <x v="0"/>
    <s v="[21,55]"/>
    <s v="[&quot;Lap and Shoulder Belt Used&quot;,&quot;Lap and Shoulder Belt Used&quot;]"/>
    <n v="0"/>
    <s v="[&quot;Passenger Car&quot;,&quot;Pickup Truck&quot;]"/>
    <s v="2411000200I"/>
    <n v="15.799243000000001"/>
    <n v="34.878312999999999"/>
    <n v="-83.400722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5750000000000001E-3"/>
  </r>
  <r>
    <n v="119"/>
    <n v="5881221"/>
    <s v="Clayton Police Department"/>
    <n v="42440.338888888888"/>
    <n v="2016"/>
    <x v="0"/>
    <n v="1"/>
    <n v="0"/>
    <s v="Rabun"/>
    <s v="[&quot;Main St&quot;,&quot;N Main St&quot;,&quot;Savannah St&quot;,&quot;W Savannah St&quot;]"/>
    <s v="Savannah St"/>
    <s v="(O) No Injury"/>
    <n v="0"/>
    <n v="0"/>
    <n v="0"/>
    <s v="Angle (Other)"/>
    <s v="On Roadway - Roadway Intersection"/>
    <s v="[&quot;Motor Vehicle in Motion&quot;,&quot;Motor Vehicle in Motion&quot;]"/>
    <s v="[&quot;Motor Vehicle in Motion&quot;,&quot;Motor Vehicle in Motion&quot;]"/>
    <s v="[&quot;Disregard Stop Sign/Signal&quot;,&quot;No Contributing Factors&quot;]"/>
    <n v="2"/>
    <x v="1"/>
    <x v="3"/>
    <s v="[&quot;North&quot;,&quot;West&quot;]"/>
    <s v="Daylight"/>
    <x v="0"/>
    <s v="[0,0]"/>
    <s v="[&quot;Child Restraint System (Properly Used)&quot;,&quot;Lap and Shoulder Belt Used&quot;,&quot;Lap and Shoulder Belt Used&quot;,&quot;Lap and Shoulder Belt Used&quot;]"/>
    <n v="0"/>
    <s v="[&quot;Passenger Car&quot;,&quot;Tractor/Trailer&quot;]"/>
    <s v="2411000200I"/>
    <n v="15.79"/>
    <n v="34.878323999999999"/>
    <n v="-83.40089600000000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69999999999999E-3"/>
  </r>
  <r>
    <n v="120"/>
    <n v="5881225"/>
    <s v="Clayton Police Department"/>
    <n v="42427.381944444445"/>
    <n v="2016"/>
    <x v="0"/>
    <n v="1"/>
    <n v="0"/>
    <s v="Rabun"/>
    <s v="[&quot;Main St&quot;,&quot;N Main St&quot;,&quot;Savannah St&quot;,&quot;W Savannah St&quot;]"/>
    <s v="Main St"/>
    <s v="(O) No Injury"/>
    <n v="0"/>
    <n v="0"/>
    <n v="0"/>
    <s v="Head On"/>
    <s v="On Roadway - Roadway Intersection"/>
    <s v="[&quot;Motor Vehicle in Motion&quot;,&quot;Motor Vehicle in Motion&quot;]"/>
    <s v="[&quot;Motor Vehicle in Motion&quot;,&quot;Motor Vehicle in Motion&quot;]"/>
    <s v="[&quot;Failure to Yield&quot;,&quot;No Contributing Factors&quot;]"/>
    <n v="2"/>
    <x v="1"/>
    <x v="7"/>
    <s v="[&quot;East&quot;,&quot;West&quot;]"/>
    <s v="Daylight"/>
    <x v="0"/>
    <s v="[0,0]"/>
    <s v="[&quot;Lap and Shoulder Belt Used&quot;,&quot;Lap and Shoulder Belt Used&quot;,&quot;Lap and Shoulder Belt Used&quot;]"/>
    <n v="0"/>
    <s v="[&quot;Sports Utility Vehicle (SUV)&quot;,&quot;Sports Utility Vehicle (SUV)&quot;]"/>
    <s v="2413089101I"/>
    <n v="1.07"/>
    <n v="34.878324999999997"/>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21"/>
    <n v="5881228"/>
    <s v="Clayton Police Department"/>
    <n v="42406.739583333336"/>
    <n v="2016"/>
    <x v="0"/>
    <n v="1"/>
    <n v="0"/>
    <s v="Rabun"/>
    <s v="[&quot;Hiawassee St&quot;,&quot;House St&quot;]"/>
    <s v="Sr 2"/>
    <s v="(O) No Injury"/>
    <n v="0"/>
    <n v="0"/>
    <n v="0"/>
    <s v="Rear End"/>
    <s v="On Roadway - Roadway Intersection"/>
    <s v="[&quot;Motor Vehicle in Motion&quot;,&quot;Motor Vehicle in Motion&quot;]"/>
    <s v="[&quot;Motor Vehicle in Motion&quot;,&quot;Motor Vehicle in Motion&quot;]"/>
    <s v="[&quot;Following Too Close&quot;,&quot;No Contributing Factors&quot;]"/>
    <n v="2"/>
    <x v="1"/>
    <x v="18"/>
    <s v="[&quot;West&quot;,&quot;West&quot;]"/>
    <s v="Daylight"/>
    <x v="0"/>
    <s v="[0,0]"/>
    <s v="[&quot;Lap and Shoulder Belt Used&quot;,&quot;Lap and Shoulder Belt Used&quot;]"/>
    <n v="0"/>
    <s v="[&quot;Pickup Truck&quot;,&quot;Sports Utility Vehicle (SUV)&quot;]"/>
    <s v="2411000200I"/>
    <n v="15.533294"/>
    <n v="34.880035999999997"/>
    <n v="-83.404336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1200000000000002E-4"/>
  </r>
  <r>
    <n v="122"/>
    <n v="5453861"/>
    <s v="Rabun Co Sheriff's Office"/>
    <n v="42243.649305555555"/>
    <n v="2015"/>
    <x v="0"/>
    <n v="1"/>
    <n v="0"/>
    <s v="Rabun"/>
    <s v="Savannah St"/>
    <s v="(none)"/>
    <s v="(O) No Injury"/>
    <n v="0"/>
    <n v="0"/>
    <n v="0"/>
    <s v="Not a Collision with Motor Vehicle"/>
    <s v="Off Roadway"/>
    <s v="Ditch"/>
    <s v="Ditch"/>
    <s v="Inattentive or Other Distraction (Distracted)"/>
    <n v="1"/>
    <x v="0"/>
    <x v="2"/>
    <s v="East"/>
    <s v="Daylight"/>
    <x v="0"/>
    <n v="71"/>
    <s v="Lap and Shoulder Belt Used"/>
    <n v="0"/>
    <s v="Pickup Truck"/>
    <s v="2411000200I"/>
    <n v="15.846219"/>
    <n v="34.878256"/>
    <n v="-83.399810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4180000000000001E-3"/>
  </r>
  <r>
    <n v="123"/>
    <n v="5881237"/>
    <s v="Clayton Police Department"/>
    <n v="42373.508333333331"/>
    <n v="2016"/>
    <x v="0"/>
    <n v="1"/>
    <n v="0"/>
    <s v="Rabun"/>
    <s v="W Savannah St"/>
    <s v="Church Stret"/>
    <s v="(O) No Injury"/>
    <n v="0"/>
    <n v="0"/>
    <n v="0"/>
    <s v="Angle (Other)"/>
    <s v="On Roadway - Roadway Intersection"/>
    <s v="[&quot;Motor Vehicle in Motion&quot;,&quot;Motor Vehicle in Motion&quot;]"/>
    <s v="[&quot;Motor Vehicle in Motion&quot;,&quot;Motor Vehicle in Motion&quot;]"/>
    <s v="[&quot;Inattentive or Other Distraction (Distracted)&quot;,&quot;No Contributing Factors&quot;]"/>
    <n v="2"/>
    <x v="1"/>
    <x v="3"/>
    <s v="[&quot;East&quot;,&quot;North&quot;]"/>
    <s v="Daylight"/>
    <x v="0"/>
    <s v="[0,0]"/>
    <s v="[&quot;Lap and Shoulder Belt Used&quot;,&quot;Lap and Shoulder Belt Used&quot;]"/>
    <n v="0"/>
    <s v="[&quot;Passenger Car&quot;,&quot;Sports Utility Vehicle (SUV)&quot;]"/>
    <s v="2411000200I"/>
    <n v="15.716044999999999"/>
    <n v="34.878435000000003"/>
    <n v="-83.40214500000000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3149999999999998E-3"/>
  </r>
  <r>
    <n v="124"/>
    <n v="5071858"/>
    <s v="Clayton Police Department"/>
    <n v="41931.519444444442"/>
    <n v="2014"/>
    <x v="0"/>
    <n v="1"/>
    <n v="0"/>
    <s v="Rabun"/>
    <s v="[&quot;Chechero Rd&quot;,&quot;Savannah St&quot;,&quot;Savannah St&quot;,&quot;War Woman Rd&quot;]"/>
    <s v="Chechero St"/>
    <s v="(O) No Injury"/>
    <n v="0"/>
    <n v="0"/>
    <n v="0"/>
    <s v="Left Angle Crash"/>
    <s v="On Roadway - Roadway Intersection"/>
    <s v="[&quot;Motor Vehicle in Motion&quot;,&quot;Motor Vehicle in Motion&quot;]"/>
    <s v="[&quot;Motor Vehicle in Motion&quot;,&quot;Motor Vehicle in Motion&quot;]"/>
    <s v="[&quot;Inattentive or Other Distraction (Distracted)&quot;,&quot;No Contributing Factors&quot;]"/>
    <n v="2"/>
    <x v="1"/>
    <x v="7"/>
    <s v="[&quot;North&quot;,&quot;West&quot;]"/>
    <s v="Daylight"/>
    <x v="0"/>
    <s v="[39,54]"/>
    <s v="[&quot;Lap and Shoulder Belt Used&quot;,&quot;Lap and Shoulder Belt Used&quot;]"/>
    <n v="0"/>
    <s v="[&quot;Passenger Car&quot;,&quot;Passenger Car&quot;]"/>
    <s v="2411000200I"/>
    <n v="15.87"/>
    <n v="34.878210000000003"/>
    <n v="-83.399371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380000000000003E-3"/>
  </r>
  <r>
    <n v="125"/>
    <n v="4930447"/>
    <s v="Clayton Police Department"/>
    <n v="41857.575694444444"/>
    <n v="2014"/>
    <x v="0"/>
    <n v="1"/>
    <n v="0"/>
    <s v="Rabun"/>
    <s v="W Savannah St"/>
    <s v="Main St"/>
    <s v="(O) No Injury"/>
    <n v="0"/>
    <n v="0"/>
    <n v="0"/>
    <s v="Rear End"/>
    <s v="On Roadway - Roadway Intersection"/>
    <s v="[&quot;Motor Vehicle in Motion&quot;,&quot;Motor Vehicle in Motion&quot;]"/>
    <s v="[&quot;Motor Vehicle in Motion&quot;,&quot;Motor Vehicle in Motion&quot;]"/>
    <s v="[&quot;No Contributing Factors&quot;,&quot;Other&quot;]"/>
    <n v="2"/>
    <x v="1"/>
    <x v="3"/>
    <s v="[&quot;East&quot;,&quot;East&quot;]"/>
    <s v="Daylight"/>
    <x v="0"/>
    <s v="[33,48]"/>
    <s v="[&quot;Lap and Shoulder Belt Used&quot;,&quot;Unknown&quot;]"/>
    <n v="0"/>
    <s v="[&quot;Passenger Car&quot;,&quot;Sports Utility Vehicle (SUV)&quot;]"/>
    <s v="2411000200I"/>
    <n v="15.780416000000001"/>
    <n v="34.878338999999997"/>
    <n v="-83.40106299999999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2649999999999997E-3"/>
  </r>
  <r>
    <n v="126"/>
    <n v="4904912"/>
    <s v="Clayton Police Department"/>
    <n v="41831.029861111114"/>
    <n v="2014"/>
    <x v="0"/>
    <n v="1"/>
    <n v="0"/>
    <s v="Rabun"/>
    <s v="Hiawassee St"/>
    <s v="Jo Dotson Cir"/>
    <s v="(B) Suspected Minor/Visible Injury"/>
    <n v="0"/>
    <n v="0"/>
    <n v="1"/>
    <s v="Not a Collision with Motor Vehicle"/>
    <s v="Off Roadway"/>
    <s v="Utility Pole"/>
    <s v="Utility Pole"/>
    <s v="Driver Lost Control"/>
    <n v="1"/>
    <x v="0"/>
    <x v="0"/>
    <s v="East"/>
    <s v="Dark-Not Lighted"/>
    <x v="1"/>
    <n v="24"/>
    <s v="[&quot;Lap and Shoulder Belt Used&quot;,&quot;Lap and Shoulder Belt Used&quot;]"/>
    <n v="0"/>
    <s v="Passenger Car"/>
    <s v="2411000200I"/>
    <n v="15.463013"/>
    <n v="34.880789999999998"/>
    <n v="-83.40507700000000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0"/>
  </r>
  <r>
    <n v="127"/>
    <n v="4906681"/>
    <s v="Clayton Police Department"/>
    <n v="41827.731944444444"/>
    <n v="2014"/>
    <x v="0"/>
    <n v="1"/>
    <n v="0"/>
    <s v="Rabun"/>
    <s v="[&quot;Main St&quot;,&quot;N Main St&quot;,&quot;Savannah St&quot;,&quot;W Savannah St&quot;]"/>
    <s v="Wall St"/>
    <s v="(O) No Injury"/>
    <n v="0"/>
    <n v="0"/>
    <n v="0"/>
    <s v="Sideswipe-Same Direction"/>
    <s v="On Roadway - Roadway Intersection"/>
    <s v="[&quot;Motor Vehicle in Motion&quot;,&quot;Motor Vehicle in Motion&quot;]"/>
    <s v="[&quot;Motor Vehicle in Motion&quot;,&quot;Motor Vehicle in Motion&quot;]"/>
    <s v="[&quot;Improper Passing&quot;,&quot;No Contributing Factors&quot;]"/>
    <n v="2"/>
    <x v="1"/>
    <x v="19"/>
    <s v="[&quot;North&quot;,&quot;North&quot;]"/>
    <s v="Daylight"/>
    <x v="0"/>
    <s v="[44,46]"/>
    <s v="[&quot;Lap and Shoulder Belt Used&quot;,&quot;Lap and Shoulder Belt Used&quot;]"/>
    <n v="0"/>
    <s v="[&quot;Passenger Car&quot;,&quot;Pickup Truck&quot;]"/>
    <s v="2411000200I"/>
    <n v="1.07"/>
    <n v="34.878323999999999"/>
    <n v="-83.400901000000005"/>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30000000000003E-3"/>
  </r>
  <r>
    <n v="128"/>
    <n v="4895601"/>
    <s v="Clayton Police Department"/>
    <n v="41753.367361111108"/>
    <n v="2014"/>
    <x v="0"/>
    <n v="1"/>
    <n v="0"/>
    <s v="Rabun"/>
    <s v="W Savannah St"/>
    <s v="Shadyside Dr"/>
    <s v="(O) No Injury"/>
    <n v="0"/>
    <n v="0"/>
    <n v="0"/>
    <s v="Angle (Other)"/>
    <s v="On Roadway - Roadway Intersection"/>
    <s v="[&quot;Motor Vehicle in Motion&quot;,&quot;Motor Vehicle in Motion&quot;]"/>
    <s v="[&quot;Motor Vehicle in Motion&quot;,&quot;Motor Vehicle in Motion&quot;]"/>
    <s v="[&quot;Inattentive or Other Distraction (Distracted)&quot;,&quot;No Contributing Factors&quot;]"/>
    <n v="2"/>
    <x v="1"/>
    <x v="1"/>
    <s v="[&quot;East&quot;,&quot;East&quot;]"/>
    <s v="Daylight"/>
    <x v="0"/>
    <s v="[37,37]"/>
    <s v="[&quot;Lap and Shoulder Belt Used&quot;,&quot;Lap and Shoulder Belt Used&quot;,&quot;Lap and Shoulder Belt Used&quot;,&quot;Lap and Shoulder Belt Used&quot;]"/>
    <n v="0"/>
    <s v="[&quot;Passenger Car&quot;,&quot;Van&quot;]"/>
    <s v="2411000200I"/>
    <n v="15.666797000000001"/>
    <n v="34.878490999999997"/>
    <n v="-83.40294199999999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2.6930000000000001E-3"/>
  </r>
  <r>
    <n v="129"/>
    <n v="5881129"/>
    <s v="Clayton Police Department"/>
    <n v="42277.718055555553"/>
    <n v="2015"/>
    <x v="0"/>
    <n v="1"/>
    <n v="0"/>
    <s v="Rabun"/>
    <s v="[&quot;Chechero Rd&quot;,&quot;Savannah St&quot;,&quot;Savannah St&quot;,&quot;War Woman Rd&quot;]"/>
    <s v="E Savannah St"/>
    <s v="(O) No Injury"/>
    <n v="0"/>
    <n v="0"/>
    <n v="0"/>
    <s v="Not a Collision with Motor Vehicle"/>
    <s v="Off Roadway"/>
    <s v="Ditch"/>
    <s v="Ditch"/>
    <s v="Other"/>
    <n v="1"/>
    <x v="0"/>
    <x v="0"/>
    <s v="South"/>
    <s v="Daylight"/>
    <x v="1"/>
    <n v="0"/>
    <s v="Lap and Shoulder Belt Used"/>
    <n v="0"/>
    <s v="Sports Utility Vehicle (SUV)"/>
    <s v="2411000200I"/>
    <n v="15.87"/>
    <n v="34.878210000000003"/>
    <n v="-83.399371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380000000000003E-3"/>
  </r>
  <r>
    <n v="130"/>
    <n v="5881330"/>
    <s v="Clayton Police Department"/>
    <n v="42202.604166666664"/>
    <n v="2015"/>
    <x v="0"/>
    <n v="1"/>
    <n v="0"/>
    <s v="Rabun"/>
    <s v="W Savannah St"/>
    <s v="S Church St"/>
    <s v="(C) Possible Injury / Complaint"/>
    <n v="0"/>
    <n v="0"/>
    <n v="0"/>
    <s v="Rear End"/>
    <s v="On Roadway - Roadway Intersection"/>
    <s v="[&quot;Motor Vehicle in Motion&quot;,&quot;Motor Vehicle in Motion&quot;]"/>
    <s v="[&quot;Motor Vehicle in Motion&quot;,&quot;Motor Vehicle in Motion&quot;]"/>
    <s v="[&quot;Following Too Close&quot;,&quot;No Contributing Factors&quot;]"/>
    <n v="2"/>
    <x v="1"/>
    <x v="10"/>
    <s v="[&quot;East&quot;,&quot;East&quot;]"/>
    <s v="Daylight"/>
    <x v="0"/>
    <s v="[0,0]"/>
    <s v="[&quot;Child Restraint System (Properly Used)&quot;,&quot;Lap and Shoulder Belt Used&quot;,&quot;Lap and Shoulder Belt Used&quot;]"/>
    <n v="0"/>
    <s v="[&quot;Pickup Truck&quot;,&quot;Sports Utility Vehicle (SUV)&quot;]"/>
    <s v="2411000200I"/>
    <n v="15.711122"/>
    <n v="34.878441000000002"/>
    <n v="-83.402225000000001"/>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3.2490000000000002E-3"/>
  </r>
  <r>
    <n v="131"/>
    <n v="5881333"/>
    <s v="Clayton Police Department"/>
    <n v="42196.475694444445"/>
    <n v="2015"/>
    <x v="0"/>
    <n v="1"/>
    <n v="0"/>
    <s v="Rabun"/>
    <s v="[&quot;Hiawassee St&quot;,&quot;Hiawassee St&quot;]"/>
    <s v="Jo Dotson Cr"/>
    <s v="(O) No Injury"/>
    <n v="0"/>
    <n v="0"/>
    <n v="0"/>
    <s v="Rear End"/>
    <s v="On Roadway - Roadway Intersection"/>
    <s v="[&quot;Motor Vehicle in Motion&quot;,&quot;Motor Vehicle in Motion&quot;]"/>
    <s v="[&quot;Motor Vehicle in Motion&quot;,&quot;Motor Vehicle in Motion&quot;]"/>
    <s v="[&quot;Inattentive or Other Distraction (Distracted)&quot;,&quot;No Contributing Factors&quot;]"/>
    <n v="2"/>
    <x v="1"/>
    <x v="10"/>
    <s v="[&quot;West&quot;,&quot;West&quot;]"/>
    <s v="Daylight"/>
    <x v="0"/>
    <s v="[0,0]"/>
    <s v="[&quot;Lap and Shoulder Belt Used&quot;,&quot;Lap and Shoulder Belt Used&quot;]"/>
    <n v="0"/>
    <s v="[&quot;Passenger Car&quot;,&quot;Passenger Car&quot;]"/>
    <s v="2413050701D"/>
    <n v="4.0000000000000001E-3"/>
    <n v="34.880020000000002"/>
    <n v="-83.404120000000006"/>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7.8299999999999995E-4"/>
  </r>
  <r>
    <n v="132"/>
    <n v="4895613"/>
    <s v="Clayton Police Department"/>
    <n v="41779.915277777778"/>
    <n v="2014"/>
    <x v="0"/>
    <n v="1"/>
    <n v="0"/>
    <s v="Rabun"/>
    <s v="Shadyside Dr"/>
    <s v="Hwy 76"/>
    <s v="(O) No Injury"/>
    <n v="0"/>
    <n v="0"/>
    <n v="0"/>
    <s v="Not a Collision with Motor Vehicle"/>
    <s v="Off Roadway"/>
    <s v="Other-Fixed Object"/>
    <s v="Other - Fixed Object"/>
    <s v="Inattentive or Other Distraction (Distracted)"/>
    <n v="1"/>
    <x v="0"/>
    <x v="0"/>
    <s v="East"/>
    <s v="Dark-Not Lighted"/>
    <x v="0"/>
    <n v="51"/>
    <s v="Motorcycle Helmet"/>
    <n v="1"/>
    <s v="Motorcycle"/>
    <s v="2413051901I"/>
    <n v="0.67600000000000005"/>
    <n v="34.878520999999999"/>
    <n v="-83.403593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2.2820000000000002E-3"/>
  </r>
  <r>
    <n v="133"/>
    <n v="4895596"/>
    <s v="Clayton Police Department"/>
    <n v="41743.657638888886"/>
    <n v="2014"/>
    <x v="0"/>
    <n v="1"/>
    <n v="0"/>
    <s v="Rabun"/>
    <s v="Hiawassee St"/>
    <s v="Meadow Strm"/>
    <s v="(O) No Injury"/>
    <n v="0"/>
    <n v="0"/>
    <n v="0"/>
    <s v="Not a Collision with Motor Vehicle"/>
    <s v="Off Roadway"/>
    <s v="Ditch"/>
    <s v="Embankment"/>
    <s v="Driver Lost Control"/>
    <n v="1"/>
    <x v="0"/>
    <x v="0"/>
    <s v="West"/>
    <s v="Daylight"/>
    <x v="1"/>
    <n v="16"/>
    <s v="Lap and Shoulder Belt Used"/>
    <n v="0"/>
    <s v="Pickup Truck"/>
    <s v="2411000200I"/>
    <n v="15.452999999999999"/>
    <n v="34.880834999999998"/>
    <n v="-83.40527299999999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0"/>
  </r>
  <r>
    <n v="134"/>
    <n v="4778943"/>
    <s v="Gsp Post 00"/>
    <n v="41730.722222222219"/>
    <n v="2014"/>
    <x v="0"/>
    <n v="1"/>
    <n v="0"/>
    <s v="Rabun"/>
    <s v="House St"/>
    <s v="(none)"/>
    <s v="(O) No Injury"/>
    <n v="0"/>
    <n v="0"/>
    <n v="0"/>
    <s v="Not a Collision with Motor Vehicle"/>
    <s v="On Shoulder"/>
    <s v="Utility Pole"/>
    <s v="Utility Pole"/>
    <s v="(None)"/>
    <n v="1"/>
    <x v="0"/>
    <x v="0"/>
    <s v="East"/>
    <s v="Daylight"/>
    <x v="0"/>
    <n v="42"/>
    <s v="Lap and Shoulder Belt Used"/>
    <n v="0"/>
    <s v="Tractor/Trailer"/>
    <s v="2411000200I"/>
    <n v="15.53622"/>
    <n v="34.879997000000003"/>
    <n v="-83.40431499999999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5499999999999998E-4"/>
  </r>
  <r>
    <n v="135"/>
    <n v="4895578"/>
    <s v="Clayton Police Department"/>
    <n v="41703.67291666667"/>
    <n v="2014"/>
    <x v="0"/>
    <n v="1"/>
    <n v="0"/>
    <s v="Rabun"/>
    <s v="[&quot;Chechero Rd&quot;,&quot;Savannah St&quot;,&quot;Savannah St&quot;,&quot;War Woman Rd&quot;]"/>
    <s v="Savannah St"/>
    <s v="(O) No Injury"/>
    <n v="0"/>
    <n v="0"/>
    <n v="0"/>
    <s v="Angle (Other)"/>
    <s v="On Roadway - Roadway Intersection"/>
    <s v="[&quot;Motor Vehicle in Motion&quot;,&quot;Motor Vehicle in Motion&quot;]"/>
    <s v="[&quot;Motor Vehicle in Motion&quot;,&quot;Motor Vehicle in Motion&quot;]"/>
    <s v="[&quot;Following Too Close&quot;,&quot;No Contributing Factors&quot;]"/>
    <n v="2"/>
    <x v="1"/>
    <x v="21"/>
    <s v="[&quot;North&quot;,&quot;North&quot;]"/>
    <s v="Daylight"/>
    <x v="0"/>
    <s v="[43,51]"/>
    <s v="[&quot;Lap and Shoulder Belt Used&quot;,&quot;Lap and Shoulder Belt Used&quot;,&quot;Unknown&quot;]"/>
    <n v="0"/>
    <s v="[&quot;Passenger Car&quot;,&quot;Pickup Truck&quot;]"/>
    <s v="2411000200I"/>
    <n v="15.87"/>
    <n v="34.878213000000002"/>
    <n v="-83.39940099999999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100000000000001E-3"/>
  </r>
  <r>
    <n v="136"/>
    <n v="4895575"/>
    <s v="Clayton Police Department"/>
    <n v="41699.67083333333"/>
    <n v="2014"/>
    <x v="0"/>
    <n v="1"/>
    <n v="0"/>
    <s v="Rabun"/>
    <s v="[&quot;Hiawassee St&quot;,&quot;House St&quot;]"/>
    <s v="Hiawassee St"/>
    <s v="(O) No Injury"/>
    <n v="0"/>
    <n v="0"/>
    <n v="0"/>
    <s v="Left Angle Crash"/>
    <s v="On Roadway - Roadway Intersection"/>
    <s v="[&quot;Motor Vehicle in Motion&quot;,&quot;Motor Vehicle in Motion&quot;]"/>
    <s v="[&quot;Motor Vehicle in Motion&quot;,&quot;Motor Vehicle in Motion&quot;]"/>
    <s v="[&quot;Failure to Yield&quot;,&quot;No Contributing Factors&quot;]"/>
    <n v="2"/>
    <x v="1"/>
    <x v="7"/>
    <s v="[&quot;West&quot;,&quot;West&quot;]"/>
    <s v="Daylight"/>
    <x v="0"/>
    <s v="[32,74]"/>
    <s v="[&quot;Unknown&quot;,&quot;Unknown&quot;]"/>
    <n v="0"/>
    <s v="[&quot;Passenger Car&quot;,&quot;Pickup Truck&quot;]"/>
    <s v="2411000200I"/>
    <n v="15.533333000000001"/>
    <n v="34.880035999999997"/>
    <n v="-83.404336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6.1200000000000002E-4"/>
  </r>
  <r>
    <n v="137"/>
    <n v="4895569"/>
    <s v="Clayton Police Department"/>
    <n v="41685.794444444444"/>
    <n v="2014"/>
    <x v="0"/>
    <n v="1"/>
    <n v="0"/>
    <s v="Rabun"/>
    <s v="Hiawassee St"/>
    <s v="Hiawassee St"/>
    <s v="(O) No Injury"/>
    <n v="0"/>
    <n v="0"/>
    <n v="0"/>
    <s v="Rear End"/>
    <s v="On Roadway - Roadway Intersection"/>
    <s v="[&quot;Motor Vehicle in Motion&quot;,&quot;Motor Vehicle in Motion&quot;]"/>
    <s v="[&quot;Motor Vehicle in Motion&quot;,&quot;Motor Vehicle in Motion&quot;]"/>
    <s v="[&quot;Following Too Close&quot;,&quot;Inattentive or Other Distraction (Distracted)&quot;]"/>
    <n v="2"/>
    <x v="1"/>
    <x v="1"/>
    <s v="[&quot;West&quot;,&quot;West&quot;]"/>
    <s v="Dark-Not Lighted"/>
    <x v="0"/>
    <s v="[26,56]"/>
    <s v="[&quot;Shoulder Belt Only Used&quot;,&quot;Shoulder Belt Only Used&quot;]"/>
    <n v="0"/>
    <s v="[&quot;Passenger Car&quot;,&quot;Passenger Car&quot;]"/>
    <s v="2411000200I"/>
    <n v="15.504421000000001"/>
    <n v="34.880355000000002"/>
    <n v="-83.404640999999998"/>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1.7200000000000001E-4"/>
  </r>
  <r>
    <n v="138"/>
    <n v="4660082"/>
    <s v="Gsp Post 00"/>
    <n v="41610.32916666667"/>
    <n v="2013"/>
    <x v="0"/>
    <n v="1"/>
    <n v="0"/>
    <s v="Rabun"/>
    <s v="Savannah St"/>
    <s v="Main St"/>
    <s v="(O) No Injury"/>
    <n v="0"/>
    <n v="0"/>
    <n v="0"/>
    <s v="Left Angle Crash"/>
    <s v="On Roadway - Roadway Intersection"/>
    <s v="[&quot;Motor Vehicle in Motion&quot;,&quot;Motor Vehicle in Motion&quot;]"/>
    <s v="[&quot;Motor Vehicle in Motion&quot;,&quot;Motor Vehicle in Motion&quot;]"/>
    <s v="(None)"/>
    <n v="2"/>
    <x v="1"/>
    <x v="7"/>
    <s v="[&quot;East&quot;,&quot;West&quot;]"/>
    <s v="Daylight"/>
    <x v="0"/>
    <s v="[22,50]"/>
    <s v="[&quot;Child Restraint System (Properly Used)&quot;,&quot;Child Restraint System (Properly Used)&quot;,&quot;Lap and Shoulder Belt Used&quot;,&quot;Lap and Shoulder Belt Used&quot;]"/>
    <n v="0"/>
    <s v="[&quot;Pickup Truck&quot;,&quot;Sports Utility Vehicle (SUV)&quot;]"/>
    <s v="2411000200I"/>
    <n v="15.802301"/>
    <n v="34.878309000000002"/>
    <n v="-83.400661999999997"/>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6299999999999996E-3"/>
  </r>
  <r>
    <n v="139"/>
    <n v="4895508"/>
    <s v="Clayton Police Department"/>
    <n v="41572.697916666664"/>
    <n v="2013"/>
    <x v="0"/>
    <n v="1"/>
    <n v="0"/>
    <s v="Rabun"/>
    <s v="[&quot;Main St&quot;,&quot;N Main St&quot;,&quot;Savannah St&quot;,&quot;W Savannah St&quot;]"/>
    <s v="Savannah St"/>
    <s v="(B) Suspected Minor/Visible Injury"/>
    <n v="0"/>
    <n v="0"/>
    <n v="1"/>
    <s v="Not a Collision with Motor Vehicle"/>
    <s v="On Roadway - Roadway Intersection"/>
    <s v="[&quot;Pedestrian&quot;,&quot;Pedestrian&quot;]"/>
    <s v="Pedestrian"/>
    <s v="[&quot;Failure to Yield&quot;,&quot;No Contributing Factors&quot;]"/>
    <n v="1"/>
    <x v="0"/>
    <x v="20"/>
    <s v="[&quot;None&quot;,&quot;South&quot;]"/>
    <s v="Daylight"/>
    <x v="0"/>
    <n v="32"/>
    <s v="[&quot;Unknown&quot;,&quot;Unknown&quot;,&quot;Unknown&quot;]"/>
    <n v="0"/>
    <s v="Passenger Car"/>
    <s v="2411000200I"/>
    <n v="15.79"/>
    <n v="34.878323999999999"/>
    <n v="-83.400896000000003"/>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169999999999999E-3"/>
  </r>
  <r>
    <n v="140"/>
    <n v="4895488"/>
    <s v="Clayton Police Department"/>
    <n v="41522.709722222222"/>
    <n v="2013"/>
    <x v="0"/>
    <n v="1"/>
    <n v="0"/>
    <s v="Rabun"/>
    <s v="[&quot;Chechero Rd&quot;,&quot;Savannah St&quot;,&quot;Savannah St&quot;,&quot;War Woman Rd&quot;]"/>
    <s v="E Savannah St"/>
    <s v="(B) Suspected Minor/Visible Injury"/>
    <n v="0"/>
    <n v="0"/>
    <n v="1"/>
    <s v="Not a Collision with Motor Vehicle"/>
    <s v="On Roadway - Roadway Intersection"/>
    <s v="[&quot;Pedestrian&quot;,&quot;Pedestrian&quot;]"/>
    <s v="Pedestrian"/>
    <s v="[&quot;Inattentive or Other Distraction (Distracted)&quot;,&quot;Other&quot;]"/>
    <n v="1"/>
    <x v="0"/>
    <x v="2"/>
    <s v="[&quot;None&quot;,&quot;South&quot;]"/>
    <s v="Daylight"/>
    <x v="0"/>
    <n v="74"/>
    <s v="Unknown"/>
    <n v="0"/>
    <s v="Passenger Car"/>
    <s v="2411000200I"/>
    <n v="15.87"/>
    <n v="34.878210000000003"/>
    <n v="-83.399371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380000000000003E-3"/>
  </r>
  <r>
    <n v="141"/>
    <n v="4895475"/>
    <s v="Clayton Police Department"/>
    <n v="41505.503472222219"/>
    <n v="2013"/>
    <x v="0"/>
    <n v="1"/>
    <n v="0"/>
    <s v="Rabun"/>
    <s v="[&quot;Chechero Rd&quot;,&quot;Savannah St&quot;,&quot;Savannah St&quot;,&quot;War Woman Rd&quot;]"/>
    <s v="Savannah St"/>
    <s v="(C) Possible Injury / Complaint"/>
    <n v="0"/>
    <n v="0"/>
    <n v="0"/>
    <s v="Not a Collision with Motor Vehicle"/>
    <s v="Off Roadway"/>
    <s v="Motor Vehicle in Motion"/>
    <s v="Ditch"/>
    <s v="Driver Lost Control"/>
    <n v="1"/>
    <x v="0"/>
    <x v="0"/>
    <s v="East"/>
    <s v="Daylight"/>
    <x v="1"/>
    <n v="59"/>
    <s v="Lap and Shoulder Belt Used"/>
    <n v="0"/>
    <s v="Passenger Car"/>
    <s v="2411000200I"/>
    <n v="15.87"/>
    <n v="34.878210000000003"/>
    <n v="-83.399371000000002"/>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5.8380000000000003E-3"/>
  </r>
  <r>
    <n v="142"/>
    <n v="4466559"/>
    <s v="Clayton Police Department"/>
    <n v="41428.472222222219"/>
    <n v="2013"/>
    <x v="0"/>
    <n v="1"/>
    <n v="0"/>
    <s v="Rabun"/>
    <s v="Savannah St"/>
    <s v="Savannah"/>
    <s v="(O) No Injury"/>
    <n v="0"/>
    <n v="0"/>
    <n v="0"/>
    <s v="Rear End"/>
    <s v="On Roadway - Roadway Intersection"/>
    <s v="[&quot;Motor Vehicle in Motion&quot;,&quot;Motor Vehicle in Motion&quot;]"/>
    <s v="[&quot;Motor Vehicle in Motion&quot;,&quot;Parked Motor Vehicle&quot;]"/>
    <s v="[&quot;Following Too Close&quot;,&quot;No Contributing Factors&quot;]"/>
    <n v="2"/>
    <x v="1"/>
    <x v="10"/>
    <s v="[&quot;North&quot;,&quot;North&quot;]"/>
    <s v="Daylight"/>
    <x v="0"/>
    <s v="[44,59]"/>
    <s v="[&quot;Unknown&quot;,&quot;Unknown&quot;,&quot;Unknown&quot;,&quot;Unknown&quot;]"/>
    <n v="0"/>
    <s v="[&quot;Passenger Car&quot;,&quot;Pickup Truck&quot;]"/>
    <s v="2411000200I"/>
    <n v="15.792871"/>
    <n v="34.878321"/>
    <n v="-83.400845000000004"/>
    <n v="69"/>
    <n v="31"/>
    <n v="118"/>
    <s v="D1_0002_00_I"/>
    <n v="99"/>
    <n v="117"/>
    <s v="simple"/>
    <n v="207.8"/>
    <n v="74.5"/>
    <n v="268.89999999999998"/>
    <n v="-83.405452999999994"/>
    <n v="34.880851999999997"/>
    <n v="-83.404743999999994"/>
    <n v="34.880488999999997"/>
    <s v="2411000200I"/>
    <n v="1"/>
    <n v="241"/>
    <n v="2"/>
    <n v="0"/>
    <n v="25"/>
    <n v="10.17"/>
    <n v="10.02"/>
    <n v="1888.1"/>
    <n v="1888.1"/>
    <n v="1884.5"/>
    <n v="35"/>
    <n v="27.9"/>
    <n v="7.1"/>
    <n v="43091"/>
    <s v="NONE"/>
    <n v="8.4599999999999996E-4"/>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8.4599999999999996E-4"/>
    <n v="617"/>
    <s v="241-0012"/>
    <s v="3R : Rural Principal Arterial - Other"/>
    <s v="34.880933, -83.406328"/>
    <n v="-83.406328000000002"/>
    <n v="34.880932999999999"/>
    <n v="34.880932999999999"/>
    <n v="-83.406328000000002"/>
    <n v="8.4599999999999996E-4"/>
    <x v="29"/>
    <x v="1"/>
    <x v="2"/>
    <n v="6566.666666666667"/>
    <n v="7470"/>
    <n v="-903.33333333333303"/>
    <n v="-0.12092815707273534"/>
    <n v="7018.3333333333339"/>
    <n v="5040"/>
    <n v="8.5"/>
    <n v="7440"/>
    <n v="6.9"/>
    <n v="7220"/>
    <n v="7"/>
    <n v="6850"/>
    <n v="6"/>
    <n v="8020"/>
    <n v="12"/>
    <n v="7700"/>
    <n v="12"/>
    <n v="7330"/>
    <n v="12"/>
    <n v="6830"/>
    <n v="12"/>
    <n v="6830"/>
    <n v="0"/>
    <n v="6930"/>
    <n v="0"/>
    <n v="4.463E-3"/>
  </r>
  <r>
    <n v="143"/>
    <n v="6705308"/>
    <s v="Clayton Police Department"/>
    <n v="43213.001388888886"/>
    <n v="2018"/>
    <x v="1"/>
    <n v="0"/>
    <n v="1"/>
    <s v="Rabun"/>
    <s v="Hiawassee St"/>
    <s v="Holden"/>
    <s v="(O) No Injury"/>
    <n v="0"/>
    <n v="0"/>
    <n v="0"/>
    <s v="Not a Collision with Motor Vehicle"/>
    <s v="(None)"/>
    <s v="Guard Rail Face"/>
    <s v="Guard Rail Fence"/>
    <s v="Too Fast for Conditions"/>
    <n v="1"/>
    <x v="0"/>
    <x v="0"/>
    <s v="West"/>
    <s v="Dark-Not Lighted"/>
    <x v="1"/>
    <n v="26"/>
    <s v="Lap and Shoulder Belt Used"/>
    <n v="0"/>
    <s v="Other"/>
    <s v="2411000200I"/>
    <n v="15.243783000000001"/>
    <n v="34.879671000000002"/>
    <n v="-83.407678000000004"/>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9.9999999999999995E-7"/>
  </r>
  <r>
    <n v="144"/>
    <n v="6606667"/>
    <s v="Clayton Police Department"/>
    <n v="43141.893750000003"/>
    <n v="2018"/>
    <x v="1"/>
    <n v="0"/>
    <n v="1"/>
    <s v="Rabun"/>
    <s v="Hiawassee St"/>
    <s v="Bynum St"/>
    <s v="(O) No Injury"/>
    <n v="0"/>
    <n v="0"/>
    <n v="0"/>
    <s v="Sideswipe-Same Direction"/>
    <s v="On Roadway - Non-Intersection"/>
    <s v="[&quot;Motor Vehicle in Motion&quot;,&quot;Motor Vehicle in Motion&quot;]"/>
    <s v="[&quot;Motor Vehicle in Motion&quot;,&quot;Motor Vehicle in Motion&quot;]"/>
    <s v="[&quot;No Contributing Factors&quot;,&quot;Under the Influence (U.I.)&quot;]"/>
    <n v="2"/>
    <x v="1"/>
    <x v="3"/>
    <s v="[&quot;East&quot;,&quot;West&quot;]"/>
    <s v="Dark-Not Lighted"/>
    <x v="1"/>
    <s v="[58,66]"/>
    <s v="[&quot;Lap and Shoulder Belt Used&quot;,&quot;Lap and Shoulder Belt Used&quot;]"/>
    <n v="0"/>
    <s v="[&quot;Passenger Car&quot;,&quot;Passenger Car&quot;]"/>
    <s v="2411000200I"/>
    <n v="15.077176"/>
    <n v="34.880513999999998"/>
    <n v="-83.409829000000002"/>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1.0369999999999999E-3"/>
  </r>
  <r>
    <n v="145"/>
    <n v="6345036"/>
    <s v="Gsp Post 00"/>
    <n v="42952.880555555559"/>
    <n v="2017"/>
    <x v="2"/>
    <n v="0"/>
    <n v="0"/>
    <s v="Rabun"/>
    <s v="Hiawassee St"/>
    <s v="100 Foot W Of Holden St"/>
    <s v="(O) No Injury"/>
    <n v="0"/>
    <n v="0"/>
    <n v="0"/>
    <s v="Not a Collision with Motor Vehicle"/>
    <s v="On Shoulder"/>
    <s v="[&quot;Motor Vehicle in Motion&quot;,&quot;Motor Vehicle in Motion&quot;]"/>
    <s v="[&quot;Guard Rail Fence&quot;,&quot;Motor Vehicle in Motion&quot;]"/>
    <s v="(None)"/>
    <n v="2"/>
    <x v="1"/>
    <x v="13"/>
    <s v="[&quot;West&quot;,&quot;West&quot;]"/>
    <s v="Dark-Not Lighted"/>
    <x v="0"/>
    <s v="[24,45]"/>
    <s v="[&quot;Lap and Shoulder Belt Used&quot;,&quot;Unknown&quot;]"/>
    <n v="0"/>
    <s v="[&quot;Bus&quot;,&quot;Passenger Car&quot;]"/>
    <s v="2411000200I"/>
    <n v="15.275353000000001"/>
    <n v="34.880097999999997"/>
    <n v="-83.407498000000004"/>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0"/>
  </r>
  <r>
    <n v="146"/>
    <n v="5963169"/>
    <s v="Clayton Police Department"/>
    <n v="42606.696527777778"/>
    <n v="2016"/>
    <x v="0"/>
    <n v="1"/>
    <n v="0"/>
    <s v="Rabun"/>
    <s v="Hiawassee St"/>
    <s v="Bynum St"/>
    <s v="(O) No Injury"/>
    <n v="0"/>
    <n v="0"/>
    <n v="0"/>
    <s v="Not a Collision with Motor Vehicle"/>
    <s v="Off Roadway"/>
    <s v="Over Turn"/>
    <s v="Over Turn"/>
    <s v="Inattentive or Other Distraction (Distracted)"/>
    <n v="1"/>
    <x v="0"/>
    <x v="0"/>
    <s v="East"/>
    <s v="Daylight"/>
    <x v="0"/>
    <n v="0"/>
    <s v="Lap and Shoulder Belt Used"/>
    <n v="0"/>
    <s v="Sports Utility Vehicle (SUV)"/>
    <s v="2411000200I"/>
    <n v="15.110666999999999"/>
    <n v="34.880099000000001"/>
    <n v="-83.409520999999998"/>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5.2099999999999998E-4"/>
  </r>
  <r>
    <n v="147"/>
    <n v="5881367"/>
    <s v="Clayton Police Department"/>
    <n v="42362.75"/>
    <n v="2015"/>
    <x v="0"/>
    <n v="1"/>
    <n v="0"/>
    <s v="Rabun"/>
    <s v="Hiawassee St"/>
    <s v="Meadow Strm"/>
    <s v="(O) No Injury"/>
    <n v="0"/>
    <n v="0"/>
    <n v="0"/>
    <s v="Not a Collision with Motor Vehicle"/>
    <s v="Off Roadway"/>
    <s v="Motor Vehicle in Motion"/>
    <s v="Motor Vehicle in Motion"/>
    <s v="Too Fast for Conditions"/>
    <n v="1"/>
    <x v="0"/>
    <x v="0"/>
    <s v="East"/>
    <s v="Dark-Not Lighted"/>
    <x v="1"/>
    <n v="0"/>
    <s v="Lap and Shoulder Belt Used"/>
    <n v="0"/>
    <s v="Pickup Truck"/>
    <s v="2411000200I"/>
    <n v="15.253280999999999"/>
    <n v="34.879790999999997"/>
    <n v="-83.407604000000006"/>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0"/>
  </r>
  <r>
    <n v="148"/>
    <n v="4964019"/>
    <s v="Clayton Police Department"/>
    <n v="41885.718055555553"/>
    <n v="2014"/>
    <x v="0"/>
    <n v="1"/>
    <n v="0"/>
    <s v="Rabun"/>
    <s v="Hiawassee St"/>
    <s v="Bynum St"/>
    <s v="(O) No Injury"/>
    <n v="0"/>
    <n v="0"/>
    <n v="0"/>
    <s v="Not a Collision with Motor Vehicle"/>
    <s v="On Shoulder"/>
    <s v="Guard Rail End"/>
    <s v="Guard Rail End"/>
    <s v="Driver Lost Control"/>
    <n v="1"/>
    <x v="0"/>
    <x v="0"/>
    <s v="East"/>
    <s v="Daylight"/>
    <x v="0"/>
    <n v="57"/>
    <s v="Lap and Shoulder Belt Used"/>
    <n v="0"/>
    <s v="Tractor/Trailer"/>
    <s v="2411000200I"/>
    <n v="15.105173000000001"/>
    <n v="34.880166000000003"/>
    <n v="-83.409571999999997"/>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6.0499999999999996E-4"/>
  </r>
  <r>
    <n v="149"/>
    <n v="4895646"/>
    <s v="Clayton Police Department"/>
    <n v="41818.736111111109"/>
    <n v="2014"/>
    <x v="0"/>
    <n v="1"/>
    <n v="0"/>
    <s v="Rabun"/>
    <s v="Hiawassee St"/>
    <s v="Bynum St"/>
    <s v="(O) No Injury"/>
    <n v="0"/>
    <n v="0"/>
    <n v="0"/>
    <s v="Not a Collision with Motor Vehicle"/>
    <s v="Off Roadway"/>
    <s v="Ditch"/>
    <s v="Ditch"/>
    <s v="Too Fast for Conditions"/>
    <n v="1"/>
    <x v="0"/>
    <x v="0"/>
    <s v="West"/>
    <s v="Daylight"/>
    <x v="1"/>
    <n v="21"/>
    <s v="Lap and Shoulder Belt Used"/>
    <n v="0"/>
    <s v="Passenger Car"/>
    <s v="2411000200I"/>
    <n v="15.104286999999999"/>
    <n v="34.880177000000003"/>
    <n v="-83.409580000000005"/>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6.1899999999999998E-4"/>
  </r>
  <r>
    <n v="150"/>
    <n v="4526926"/>
    <s v="Gsp Post 00"/>
    <n v="41485.46597222222"/>
    <n v="2013"/>
    <x v="0"/>
    <n v="1"/>
    <n v="0"/>
    <s v="Rabun"/>
    <s v="Hiawassee St"/>
    <s v="(none)"/>
    <s v="(B) Suspected Minor/Visible Injury"/>
    <n v="0"/>
    <n v="0"/>
    <n v="1"/>
    <s v="Not a Collision with Motor Vehicle"/>
    <s v="On Shoulder"/>
    <s v="Over Turn"/>
    <s v="Over Turn"/>
    <s v="(None)"/>
    <n v="1"/>
    <x v="0"/>
    <x v="0"/>
    <s v="East"/>
    <s v="Daylight"/>
    <x v="0"/>
    <n v="60"/>
    <s v="Lap and Shoulder Belt Used"/>
    <n v="0"/>
    <s v="Tractor/Trailer"/>
    <s v="2411000200I"/>
    <n v="15.189484"/>
    <n v="34.879390000000001"/>
    <n v="-83.408520999999993"/>
    <n v="70"/>
    <n v="32"/>
    <n v="116"/>
    <s v="D1_0002_00_I"/>
    <n v="97"/>
    <n v="115"/>
    <s v="simple"/>
    <n v="277"/>
    <n v="152.1"/>
    <n v="733.3"/>
    <n v="-83.409188999999998"/>
    <n v="34.879694000000001"/>
    <n v="-83.407459000000003"/>
    <n v="34.880220999999999"/>
    <s v="2411000200I"/>
    <n v="1"/>
    <n v="241"/>
    <n v="2"/>
    <n v="0"/>
    <n v="35"/>
    <n v="9.6"/>
    <n v="8.66"/>
    <n v="1901.6"/>
    <n v="1889.4"/>
    <n v="1881.9"/>
    <n v="35"/>
    <n v="30.8"/>
    <n v="4.2"/>
    <n v="43091"/>
    <s v="NONE"/>
    <n v="2.2690000000000002E-3"/>
    <n v="43298"/>
    <n v="42923"/>
    <s v="2411000200I"/>
    <s v="RABUN"/>
    <n v="1"/>
    <n v="200"/>
    <n v="1"/>
    <n v="1"/>
    <n v="2"/>
    <n v="1"/>
    <n v="1"/>
    <n v="2"/>
    <n v="3"/>
    <n v="3"/>
    <s v="N"/>
    <n v="241"/>
    <n v="2"/>
    <n v="0"/>
    <s v="Not Urban"/>
    <s v="Not Urban"/>
    <n v="0"/>
    <n v="35"/>
    <n v="8020"/>
    <s v="Clayton"/>
    <n v="1690"/>
    <n v="0.298844"/>
    <n v="9"/>
    <s v="State Mainline"/>
    <n v="8020"/>
    <n v="452488"/>
    <n v="15.01"/>
    <n v="15.31"/>
    <n v="452488"/>
    <n v="0"/>
    <n v="1577.8985210000001"/>
    <n v="100"/>
    <n v="42947"/>
    <n v="1.1332999999999999E-2"/>
    <n v="0"/>
    <n v="2.2690000000000002E-3"/>
    <n v="617"/>
    <s v="241-0012"/>
    <s v="3R : Rural Principal Arterial - Other"/>
    <s v="34.880933, -83.406328"/>
    <n v="-83.406328000000002"/>
    <n v="34.880932999999999"/>
    <n v="34.880932999999999"/>
    <n v="-83.406328000000002"/>
    <n v="2.2690000000000002E-3"/>
    <x v="30"/>
    <x v="1"/>
    <x v="2"/>
    <n v="6566.666666666667"/>
    <n v="7470"/>
    <n v="-903.33333333333303"/>
    <n v="-0.12092815707273534"/>
    <n v="7018.3333333333339"/>
    <n v="5040"/>
    <n v="8.5"/>
    <n v="7440"/>
    <n v="6.9"/>
    <n v="7220"/>
    <n v="7"/>
    <n v="6850"/>
    <n v="6"/>
    <n v="8020"/>
    <n v="12"/>
    <n v="7700"/>
    <n v="12"/>
    <n v="7330"/>
    <n v="12"/>
    <n v="6830"/>
    <n v="12"/>
    <n v="6830"/>
    <n v="0"/>
    <n v="6930"/>
    <n v="0"/>
    <n v="0"/>
  </r>
  <r>
    <n v="151"/>
    <n v="7632816"/>
    <s v="Gsp Post 00"/>
    <n v="43958.461111111108"/>
    <n v="2020"/>
    <x v="1"/>
    <n v="0"/>
    <n v="1"/>
    <s v="Rabun"/>
    <s v="Hiawassee St"/>
    <s v="Rogers St"/>
    <s v="(O) No Injury"/>
    <n v="0"/>
    <n v="0"/>
    <n v="0"/>
    <s v="Rear End"/>
    <s v="On Roadway - Non-Intersection"/>
    <s v="[&quot;Motor Vehicle in Motion&quot;,&quot;Motor Vehicle in Motion&quot;,&quot;Motor Vehicle in Motion&quot;]"/>
    <s v="[&quot;Motor Vehicle in Motion&quot;,&quot;Motor Vehicle in Motion&quot;,&quot;Motor Vehicle in Motion&quot;]"/>
    <s v="[&quot;Following Too Close&quot;,&quot;Following Too Close&quot;,&quot;No Contributing Factors&quot;]"/>
    <n v="3"/>
    <x v="1"/>
    <x v="5"/>
    <s v="[&quot;West&quot;,&quot;West&quot;,&quot;West&quot;]"/>
    <s v="Daylight"/>
    <x v="0"/>
    <s v="[57,65,73]"/>
    <s v="[&quot;Lap and Shoulder Belt Used&quot;,&quot;Lap and Shoulder Belt Used&quot;,&quot;Motorcycle Helmet&quot;,&quot;Motorcycle Helmet&quot;]"/>
    <n v="1"/>
    <s v="[&quot;Motorcycle&quot;,&quot;Motorcycle&quot;,&quot;Pickup Truck&quot;]"/>
    <s v="2411000200I"/>
    <n v="14.931043000000001"/>
    <n v="34.882381000000002"/>
    <n v="-83.411130999999997"/>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1.35E-4"/>
  </r>
  <r>
    <n v="152"/>
    <n v="7315329"/>
    <s v="Clayton Police Department"/>
    <n v="43687.166666666664"/>
    <n v="2019"/>
    <x v="1"/>
    <n v="0"/>
    <n v="1"/>
    <s v="Rabun"/>
    <s v="Hiawassee St"/>
    <s v="Rogers St"/>
    <s v="(B) Suspected Minor/Visible Injury"/>
    <n v="0"/>
    <n v="0"/>
    <n v="1"/>
    <s v="Not a Collision with Motor Vehicle"/>
    <s v="Off Roadway"/>
    <s v="Ditch"/>
    <s v="Other Non-Collision"/>
    <s v="(None)"/>
    <n v="1"/>
    <x v="0"/>
    <x v="0"/>
    <s v="West"/>
    <s v="Dusk"/>
    <x v="4"/>
    <n v="55"/>
    <s v="Motorcycle Helmet"/>
    <n v="1"/>
    <s v="Motorcycle"/>
    <s v="2411000200I"/>
    <n v="14.859985999999999"/>
    <n v="34.883071999999999"/>
    <n v="-83.411964999999995"/>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0"/>
  </r>
  <r>
    <n v="153"/>
    <n v="6332810"/>
    <s v="Clayton Police Department"/>
    <n v="42907.595833333333"/>
    <n v="2017"/>
    <x v="2"/>
    <n v="0"/>
    <n v="0"/>
    <s v="Rabun"/>
    <s v="[&quot;Hiawassee St&quot;,&quot;Hiawassee St&quot;,&quot;Rogers St&quot;]"/>
    <s v="Rogers St"/>
    <s v="(O) No Injury"/>
    <n v="0"/>
    <n v="0"/>
    <n v="0"/>
    <s v="Sideswipe-Opposite Direction"/>
    <s v="On Roadway - Roadway Intersection"/>
    <s v="[&quot;Motor Vehicle in Motion&quot;,&quot;Motor Vehicle in Motion&quot;]"/>
    <s v="[&quot;Motor Vehicle in Motion&quot;,&quot;Motor Vehicle in Motion&quot;]"/>
    <s v="[&quot;No Contributing Factors&quot;,&quot;Reaction to Object or Animal&quot;]"/>
    <n v="2"/>
    <x v="1"/>
    <x v="1"/>
    <s v="[&quot;East&quot;,&quot;West&quot;]"/>
    <s v="Daylight"/>
    <x v="0"/>
    <s v="[0,0]"/>
    <s v="[&quot;Lap and Shoulder Belt Used&quot;,&quot;Lap and Shoulder Belt Used&quot;]"/>
    <n v="0"/>
    <s v="[&quot;Passenger Car&quot;,&quot;Van&quot;]"/>
    <s v="2411000200I"/>
    <n v="14.9"/>
    <n v="34.882801000000001"/>
    <n v="-83.411393000000004"/>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0"/>
  </r>
  <r>
    <n v="154"/>
    <n v="6336465"/>
    <s v="Clayton Police Department"/>
    <n v="42824.791666666664"/>
    <n v="2017"/>
    <x v="2"/>
    <n v="0"/>
    <n v="0"/>
    <s v="Rabun"/>
    <s v="[&quot;Bynum St&quot;,&quot;Hiawassee St&quot;,&quot;Hiawassee St&quot;]"/>
    <s v="Bynum St"/>
    <s v="(O) No Injury"/>
    <n v="0"/>
    <n v="0"/>
    <n v="0"/>
    <s v="(None)"/>
    <s v="(None)"/>
    <s v="(None)"/>
    <s v=" "/>
    <s v="(None)"/>
    <n v="2"/>
    <x v="1"/>
    <x v="6"/>
    <s v="[&quot;None&quot;,&quot;None&quot;]"/>
    <s v="Dark-Not Lighted"/>
    <x v="2"/>
    <s v="[0,0]"/>
    <s v="[&quot;Unknown&quot;,&quot;Unknown&quot;]"/>
    <n v="0"/>
    <s v=" "/>
    <s v="2411000200I"/>
    <n v="15.01"/>
    <n v="34.881362000000003"/>
    <n v="-83.410431000000003"/>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1.371E-3"/>
  </r>
  <r>
    <n v="155"/>
    <n v="5881220"/>
    <s v="Clayton Police Department"/>
    <n v="42555.740277777775"/>
    <n v="2016"/>
    <x v="0"/>
    <n v="1"/>
    <n v="0"/>
    <s v="Rabun"/>
    <s v="Hiawassee St"/>
    <s v="Rogers St"/>
    <s v="(A) Suspected Serious Injury"/>
    <n v="0"/>
    <n v="1"/>
    <n v="0"/>
    <s v="Angle (Other)"/>
    <s v="On Roadway - Roadway Intersection"/>
    <s v="[&quot;Motor Vehicle in Motion&quot;,&quot;Motor Vehicle in Motion&quot;]"/>
    <s v="[&quot;Motor Vehicle in Motion&quot;,&quot;Motor Vehicle in Motion&quot;]"/>
    <s v="[&quot;No Contributing Factors&quot;,&quot;Wrong Side of Road&quot;]"/>
    <n v="2"/>
    <x v="1"/>
    <x v="1"/>
    <s v="[&quot;East&quot;,&quot;West&quot;]"/>
    <s v="Daylight"/>
    <x v="0"/>
    <s v="[0,0]"/>
    <s v="[&quot;Lap and Shoulder Belt Used&quot;,&quot;Lap and Shoulder Belt Used&quot;,&quot;Lap and Shoulder Belt Used&quot;]"/>
    <n v="0"/>
    <s v="[&quot;Passenger Car&quot;,&quot;Pickup Truck&quot;]"/>
    <s v="2411000200I"/>
    <n v="14.883198"/>
    <n v="34.882955000000003"/>
    <n v="-83.411590000000004"/>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0"/>
  </r>
  <r>
    <n v="156"/>
    <n v="4470442"/>
    <s v="Clayton Police Department"/>
    <n v="41429.298611111109"/>
    <n v="2013"/>
    <x v="0"/>
    <n v="1"/>
    <n v="0"/>
    <s v="Rabun"/>
    <s v="Hiawassee St"/>
    <s v="1077 Hwy 76"/>
    <s v="(O) No Injury"/>
    <n v="0"/>
    <n v="0"/>
    <n v="0"/>
    <s v="Not a Collision with Motor Vehicle"/>
    <s v="Off Roadway"/>
    <s v="Fence"/>
    <s v="Fence"/>
    <s v="(None)"/>
    <n v="1"/>
    <x v="0"/>
    <x v="0"/>
    <s v="East"/>
    <s v="Daylight"/>
    <x v="0"/>
    <n v="69"/>
    <s v="Lap and Shoulder Belt Used"/>
    <n v="0"/>
    <s v="Passenger Car"/>
    <s v="2411000200I"/>
    <n v="14.920442"/>
    <n v="34.882522000000002"/>
    <n v="-83.411219000000003"/>
    <n v="71"/>
    <n v="33"/>
    <n v="114"/>
    <s v="D1_0002_00_I"/>
    <n v="96"/>
    <n v="113"/>
    <s v="split"/>
    <n v="300.8"/>
    <n v="82.9"/>
    <n v="436.7"/>
    <n v="-83.412318999999997"/>
    <n v="34.883101000000003"/>
    <n v="-83.411201000000005"/>
    <n v="34.882492999999997"/>
    <s v="2411000200I"/>
    <n v="1"/>
    <n v="241"/>
    <n v="2"/>
    <n v="0"/>
    <n v="35"/>
    <n v="7.48"/>
    <n v="7.01"/>
    <n v="1930.1"/>
    <n v="1930.8"/>
    <n v="1927.5"/>
    <n v="35"/>
    <n v="35.299999999999997"/>
    <n v="0"/>
    <n v="43091"/>
    <s v="NONE"/>
    <n v="1.3669999999999999E-3"/>
    <n v="43302"/>
    <n v="42927"/>
    <s v="2411000200I"/>
    <s v="RABUN"/>
    <n v="1"/>
    <n v="200"/>
    <n v="1"/>
    <n v="1"/>
    <n v="2"/>
    <n v="1"/>
    <n v="1"/>
    <n v="2"/>
    <n v="3"/>
    <n v="3"/>
    <s v="N"/>
    <n v="241"/>
    <n v="2"/>
    <n v="0"/>
    <s v="Not Urban"/>
    <s v="Not Urban"/>
    <n v="0"/>
    <n v="35"/>
    <n v="8020"/>
    <s v="Clayton"/>
    <n v="1690"/>
    <n v="0.11316"/>
    <n v="9"/>
    <s v="State Mainline"/>
    <n v="8020"/>
    <n v="452492"/>
    <n v="14.9"/>
    <n v="15.01"/>
    <n v="452492"/>
    <n v="0"/>
    <n v="597.48636499999998"/>
    <n v="100"/>
    <n v="42951"/>
    <n v="5.372E-3"/>
    <n v="0"/>
    <n v="1.3669999999999999E-3"/>
    <n v="617"/>
    <s v="241-0012"/>
    <s v="3R : Rural Principal Arterial - Other"/>
    <s v="34.880933, -83.406328"/>
    <n v="-83.406328000000002"/>
    <n v="34.880932999999999"/>
    <n v="34.880932999999999"/>
    <n v="-83.406328000000002"/>
    <n v="1.3669999999999999E-3"/>
    <x v="31"/>
    <x v="1"/>
    <x v="2"/>
    <n v="6566.666666666667"/>
    <n v="7470"/>
    <n v="-903.33333333333303"/>
    <n v="-0.12092815707273534"/>
    <n v="7018.3333333333339"/>
    <n v="5040"/>
    <n v="8.5"/>
    <n v="7440"/>
    <n v="6.9"/>
    <n v="7220"/>
    <n v="7"/>
    <n v="6850"/>
    <n v="6"/>
    <n v="8020"/>
    <n v="12"/>
    <n v="7700"/>
    <n v="12"/>
    <n v="7330"/>
    <n v="12"/>
    <n v="6830"/>
    <n v="12"/>
    <n v="6830"/>
    <n v="0"/>
    <n v="6930"/>
    <n v="0"/>
    <n v="0"/>
  </r>
  <r>
    <n v="157"/>
    <n v="7260134"/>
    <s v="Rabun Co Sheriff's Office"/>
    <n v="43635.847916666666"/>
    <n v="2019"/>
    <x v="1"/>
    <n v="0"/>
    <n v="1"/>
    <s v="Rabun"/>
    <s v="Hiawassee St"/>
    <s v="English Gap Rd"/>
    <s v="(O) No Injury"/>
    <n v="0"/>
    <n v="0"/>
    <n v="0"/>
    <s v="Angle (Other)"/>
    <s v="On Roadway - Non-Intersection"/>
    <s v="[&quot;Motor Vehicle in Motion&quot;,&quot;Motor Vehicle in Motion&quot;]"/>
    <s v="[&quot;Motor Vehicle in Motion&quot;,&quot;Motor Vehicle in Motion&quot;]"/>
    <s v="(None)"/>
    <n v="2"/>
    <x v="1"/>
    <x v="25"/>
    <s v="[&quot;East&quot;,&quot;East&quot;]"/>
    <s v="Dusk"/>
    <x v="1"/>
    <s v="[19,62]"/>
    <s v="[&quot;Lap and Shoulder Belt Used&quot;,&quot;Lap and Shoulder Belt Used&quot;]"/>
    <n v="0"/>
    <s v="[&quot;Passenger Car&quot;,&quot;Pickup Truck&quot;]"/>
    <s v="2411000200I"/>
    <n v="14.736723"/>
    <n v="34.882623000000002"/>
    <n v="-83.413979999999995"/>
    <n v="72"/>
    <n v="34"/>
    <n v="115"/>
    <s v="D1_0002_00_I"/>
    <n v="96"/>
    <n v="114"/>
    <s v="split"/>
    <n v="888.5"/>
    <n v="33.9"/>
    <n v="523.9"/>
    <n v="-83.413939999999997"/>
    <n v="34.882638999999998"/>
    <n v="-83.412318999999997"/>
    <n v="34.883101000000003"/>
    <s v="2411000200I"/>
    <n v="1"/>
    <n v="241"/>
    <n v="2"/>
    <n v="0"/>
    <n v="35"/>
    <n v="6.64"/>
    <n v="6.03"/>
    <n v="1927.2"/>
    <n v="1920.6"/>
    <n v="1925.9"/>
    <n v="35"/>
    <n v="44.3"/>
    <n v="0"/>
    <n v="43091"/>
    <s v="NONE"/>
    <n v="1.7080000000000001E-3"/>
    <n v="43305"/>
    <n v="42930"/>
    <s v="2411000200I"/>
    <s v="RABUN"/>
    <n v="1"/>
    <n v="200"/>
    <n v="1"/>
    <n v="1"/>
    <n v="2"/>
    <n v="1"/>
    <n v="1"/>
    <n v="2"/>
    <n v="3"/>
    <n v="3"/>
    <s v="N"/>
    <n v="241"/>
    <n v="2"/>
    <n v="0"/>
    <s v="Not Urban"/>
    <s v="Not Urban"/>
    <n v="0"/>
    <n v="35"/>
    <n v="8020"/>
    <s v="Clayton"/>
    <n v="1690"/>
    <n v="0.247337"/>
    <n v="9"/>
    <s v="State Mainline"/>
    <n v="8020"/>
    <n v="452495"/>
    <n v="14.65"/>
    <n v="14.9"/>
    <n v="452495"/>
    <n v="0"/>
    <n v="1305.93895"/>
    <n v="100"/>
    <n v="42954"/>
    <n v="1.0345999999999999E-2"/>
    <n v="0"/>
    <n v="1.7080000000000001E-3"/>
    <n v="617"/>
    <s v="241-0012"/>
    <s v="3R : Rural Principal Arterial - Other"/>
    <s v="34.880933, -83.406328"/>
    <n v="-83.406328000000002"/>
    <n v="34.880932999999999"/>
    <n v="34.880932999999999"/>
    <n v="-83.406328000000002"/>
    <n v="1.7080000000000001E-3"/>
    <x v="32"/>
    <x v="0"/>
    <x v="2"/>
    <n v="6566.666666666667"/>
    <n v="7470"/>
    <n v="-903.33333333333303"/>
    <n v="-0.12092815707273534"/>
    <n v="7018.3333333333339"/>
    <n v="5040"/>
    <n v="8.5"/>
    <n v="7440"/>
    <n v="6.9"/>
    <n v="7220"/>
    <n v="7"/>
    <n v="6850"/>
    <n v="6"/>
    <n v="8020"/>
    <n v="12"/>
    <n v="7700"/>
    <n v="12"/>
    <n v="7330"/>
    <n v="12"/>
    <n v="6830"/>
    <n v="12"/>
    <n v="6830"/>
    <n v="0"/>
    <n v="6930"/>
    <n v="0"/>
    <n v="4.1999999999999998E-5"/>
  </r>
  <r>
    <n v="158"/>
    <n v="7183840"/>
    <s v="Clayton Police Department"/>
    <n v="43585.592361111114"/>
    <n v="2019"/>
    <x v="1"/>
    <n v="0"/>
    <n v="1"/>
    <s v="Rabun"/>
    <s v="Hiawassee St"/>
    <s v="Lenora Ln"/>
    <s v="(A) Suspected Serious Injury"/>
    <n v="0"/>
    <n v="1"/>
    <n v="1"/>
    <s v="Not a Collision with Motor Vehicle"/>
    <s v="Off Roadway"/>
    <s v="Over Turn"/>
    <s v="Over Turn"/>
    <s v="Too Fast for Conditions"/>
    <n v="1"/>
    <x v="0"/>
    <x v="0"/>
    <s v="East"/>
    <s v="Daylight"/>
    <x v="0"/>
    <n v="34"/>
    <s v="None Used"/>
    <n v="0"/>
    <s v="Sports Utility Vehicle (SUV)"/>
    <s v="2411000200I"/>
    <n v="14.821161999999999"/>
    <n v="34.883096000000002"/>
    <n v="-83.412632000000002"/>
    <n v="72"/>
    <n v="34"/>
    <n v="115"/>
    <s v="D1_0002_00_I"/>
    <n v="96"/>
    <n v="114"/>
    <s v="split"/>
    <n v="888.5"/>
    <n v="33.9"/>
    <n v="523.9"/>
    <n v="-83.413939999999997"/>
    <n v="34.882638999999998"/>
    <n v="-83.412318999999997"/>
    <n v="34.883101000000003"/>
    <s v="2411000200I"/>
    <n v="1"/>
    <n v="241"/>
    <n v="2"/>
    <n v="0"/>
    <n v="35"/>
    <n v="6.64"/>
    <n v="6.03"/>
    <n v="1927.2"/>
    <n v="1920.6"/>
    <n v="1925.9"/>
    <n v="35"/>
    <n v="44.3"/>
    <n v="0"/>
    <n v="43091"/>
    <s v="NONE"/>
    <n v="1.7080000000000001E-3"/>
    <n v="43305"/>
    <n v="42930"/>
    <s v="2411000200I"/>
    <s v="RABUN"/>
    <n v="1"/>
    <n v="200"/>
    <n v="1"/>
    <n v="1"/>
    <n v="2"/>
    <n v="1"/>
    <n v="1"/>
    <n v="2"/>
    <n v="3"/>
    <n v="3"/>
    <s v="N"/>
    <n v="241"/>
    <n v="2"/>
    <n v="0"/>
    <s v="Not Urban"/>
    <s v="Not Urban"/>
    <n v="0"/>
    <n v="35"/>
    <n v="8020"/>
    <s v="Clayton"/>
    <n v="1690"/>
    <n v="0.247337"/>
    <n v="9"/>
    <s v="State Mainline"/>
    <n v="8020"/>
    <n v="452495"/>
    <n v="14.65"/>
    <n v="14.9"/>
    <n v="452495"/>
    <n v="0"/>
    <n v="1305.93895"/>
    <n v="100"/>
    <n v="42954"/>
    <n v="1.0345999999999999E-2"/>
    <n v="0"/>
    <n v="1.7080000000000001E-3"/>
    <n v="617"/>
    <s v="241-0012"/>
    <s v="3R : Rural Principal Arterial - Other"/>
    <s v="34.880933, -83.406328"/>
    <n v="-83.406328000000002"/>
    <n v="34.880932999999999"/>
    <n v="34.880932999999999"/>
    <n v="-83.406328000000002"/>
    <n v="1.7080000000000001E-3"/>
    <x v="32"/>
    <x v="0"/>
    <x v="2"/>
    <n v="6566.666666666667"/>
    <n v="7470"/>
    <n v="-903.33333333333303"/>
    <n v="-0.12092815707273534"/>
    <n v="7018.3333333333339"/>
    <n v="5040"/>
    <n v="8.5"/>
    <n v="7440"/>
    <n v="6.9"/>
    <n v="7220"/>
    <n v="7"/>
    <n v="6850"/>
    <n v="6"/>
    <n v="8020"/>
    <n v="12"/>
    <n v="7700"/>
    <n v="12"/>
    <n v="7330"/>
    <n v="12"/>
    <n v="6830"/>
    <n v="12"/>
    <n v="6830"/>
    <n v="0"/>
    <n v="6930"/>
    <n v="0"/>
    <n v="0"/>
  </r>
  <r>
    <n v="159"/>
    <n v="7038774"/>
    <s v="Rabun Co Sheriff's Office"/>
    <n v="43454.819444444445"/>
    <n v="2018"/>
    <x v="1"/>
    <n v="0"/>
    <n v="1"/>
    <s v="Rabun"/>
    <s v="State Route 2"/>
    <s v="Dud Crk"/>
    <s v="(O) No Injury"/>
    <n v="0"/>
    <n v="0"/>
    <n v="0"/>
    <s v="Not a Collision with Motor Vehicle"/>
    <s v="Off Roadway"/>
    <s v="Ditch"/>
    <s v="Ditch"/>
    <s v="(None)"/>
    <n v="1"/>
    <x v="0"/>
    <x v="0"/>
    <s v="East"/>
    <s v="Dark-Not Lighted"/>
    <x v="1"/>
    <n v="30"/>
    <s v="Lap and Shoulder Belt Used"/>
    <n v="0"/>
    <s v="Sports Utility Vehicle (SUV)"/>
    <s v="2411000200I"/>
    <n v="20.836462000000001"/>
    <n v="34.845101999999997"/>
    <n v="-83.340096000000003"/>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1019999999999999E-3"/>
  </r>
  <r>
    <n v="160"/>
    <n v="7038818"/>
    <s v="Rabun Co Sheriff's Office"/>
    <n v="43470.932638888888"/>
    <n v="2019"/>
    <x v="1"/>
    <n v="0"/>
    <n v="1"/>
    <s v="Rabun"/>
    <s v="State Route 2"/>
    <s v="Hwy 76"/>
    <s v="(O) No Injury"/>
    <n v="0"/>
    <n v="0"/>
    <n v="0"/>
    <s v="Not a Collision with Motor Vehicle"/>
    <s v="Off Roadway"/>
    <s v="Over Turn"/>
    <s v="Over Turn"/>
    <s v="(None)"/>
    <n v="1"/>
    <x v="0"/>
    <x v="2"/>
    <s v="North"/>
    <s v="Dark-Not Lighted"/>
    <x v="0"/>
    <n v="41"/>
    <s v="Lap and Shoulder Belt Used"/>
    <n v="0"/>
    <s v="Sports Utility Vehicle (SUV)"/>
    <s v="2411000200I"/>
    <n v="20.704802000000001"/>
    <n v="34.845705000000002"/>
    <n v="-83.342264999999998"/>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0"/>
  </r>
  <r>
    <n v="161"/>
    <n v="7038813"/>
    <s v="Rabun Co Sheriff's Office"/>
    <n v="43468.684027777781"/>
    <n v="2019"/>
    <x v="1"/>
    <n v="0"/>
    <n v="1"/>
    <s v="Rabun"/>
    <s v="State Route 2"/>
    <s v="Fire Station Cir"/>
    <s v="(B) Suspected Minor/Visible Injury"/>
    <n v="0"/>
    <n v="0"/>
    <n v="1"/>
    <s v="Not a Collision with Motor Vehicle"/>
    <s v="Off Roadway"/>
    <s v="Mail Box"/>
    <s v="Embankment"/>
    <s v="(None)"/>
    <n v="1"/>
    <x v="0"/>
    <x v="2"/>
    <s v="East"/>
    <s v="Daylight"/>
    <x v="0"/>
    <n v="61"/>
    <s v="Lap and Shoulder Belt Used"/>
    <n v="0"/>
    <s v="Passenger Car"/>
    <s v="2411000200I"/>
    <n v="19.893616999999999"/>
    <n v="34.846376999999997"/>
    <n v="-83.355647000000005"/>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2508E-2"/>
  </r>
  <r>
    <n v="162"/>
    <n v="6697757"/>
    <s v="Rabun Co Sheriff's Office"/>
    <n v="43225.561111111114"/>
    <n v="2018"/>
    <x v="1"/>
    <n v="0"/>
    <n v="1"/>
    <s v="Rabun"/>
    <s v="[&quot;New Hope Church Rd&quot;,&quot;State Route 2&quot;,&quot;State Route 2&quot;]"/>
    <s v="New Hope Church Rd"/>
    <s v="(O) No Injury"/>
    <n v="0"/>
    <n v="0"/>
    <n v="0"/>
    <s v="Rear End"/>
    <s v="On Roadway - Non-Intersection"/>
    <s v="[&quot;Motor Vehicle in Motion&quot;,&quot;Motor Vehicle in Motion&quot;]"/>
    <s v="Motor Vehicle in Motion"/>
    <s v="[&quot;Following Too Close&quot;,&quot;No Contributing Factors&quot;]"/>
    <n v="2"/>
    <x v="1"/>
    <x v="3"/>
    <s v="[&quot;West&quot;,&quot;West&quot;]"/>
    <s v="Daylight"/>
    <x v="0"/>
    <s v="[40,71]"/>
    <s v="[&quot;Lap and Shoulder Belt Used&quot;,&quot;Lap and Shoulder Belt Used&quot;]"/>
    <n v="0"/>
    <s v="[&quot;Passenger Car&quot;,&quot;Pickup Truck&quot;]"/>
    <s v="2411000200I"/>
    <n v="19.721747000000001"/>
    <n v="34.847462999999998"/>
    <n v="-83.358377000000004"/>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5330999999999999E-2"/>
  </r>
  <r>
    <n v="163"/>
    <n v="6025646"/>
    <s v="Gsp Post 00"/>
    <n v="42704.565972222219"/>
    <n v="2016"/>
    <x v="0"/>
    <n v="1"/>
    <n v="0"/>
    <s v="Rabun"/>
    <s v="State Route 2"/>
    <s v="(none)"/>
    <s v="(O) No Injury"/>
    <n v="0"/>
    <n v="0"/>
    <n v="0"/>
    <s v="Not a Collision with Motor Vehicle"/>
    <s v="On Shoulder"/>
    <s v="Other-Fixed Object"/>
    <s v="Embankment"/>
    <s v="No Contributing Factors"/>
    <n v="1"/>
    <x v="0"/>
    <x v="2"/>
    <s v="North"/>
    <s v="Daylight"/>
    <x v="1"/>
    <n v="55"/>
    <s v="Lap and Shoulder Belt Used"/>
    <n v="0"/>
    <s v="Pickup Truck"/>
    <s v="2411000200I"/>
    <n v="19.544930999999998"/>
    <n v="34.848813999999997"/>
    <n v="-83.360944000000003"/>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8075999999999998E-2"/>
  </r>
  <r>
    <n v="164"/>
    <n v="5878994"/>
    <s v="Rabun Co Sheriff's Office"/>
    <n v="42552.304166666669"/>
    <n v="2016"/>
    <x v="0"/>
    <n v="1"/>
    <n v="0"/>
    <s v="Rabun"/>
    <s v="State Route 2"/>
    <s v="Clade Smith"/>
    <s v="(C) Possible Injury / Complaint"/>
    <n v="0"/>
    <n v="0"/>
    <n v="0"/>
    <s v="Sideswipe-Opposite Direction"/>
    <s v="On Roadway - Roadway Intersection"/>
    <s v="[&quot;Motor Vehicle in Motion&quot;,&quot;Motor Vehicle in Motion&quot;]"/>
    <s v="[&quot;Motor Vehicle in Motion&quot;,&quot;Motor Vehicle in Motion&quot;]"/>
    <s v="[&quot;No Contributing Factors&quot;,&quot;Wrong Side of Road&quot;]"/>
    <n v="2"/>
    <x v="1"/>
    <x v="3"/>
    <s v="[&quot;East&quot;,&quot;West&quot;]"/>
    <s v="Daylight"/>
    <x v="0"/>
    <s v="[40,68]"/>
    <s v="[&quot;Lap and Shoulder Belt Used&quot;,&quot;Lap and Shoulder Belt Used&quot;,&quot;Lap and Shoulder Belt Used&quot;]"/>
    <n v="0"/>
    <s v="[&quot;Passenger Car&quot;,&quot;Pickup Truck&quot;]"/>
    <s v="2411000200I"/>
    <n v="19.569552000000002"/>
    <n v="34.848605999999997"/>
    <n v="-83.360538000000005"/>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7639999999999999E-2"/>
  </r>
  <r>
    <n v="165"/>
    <n v="5608825"/>
    <s v="Gsp Post 00"/>
    <n v="42391.722222222219"/>
    <n v="2016"/>
    <x v="0"/>
    <n v="1"/>
    <n v="0"/>
    <s v="Rabun"/>
    <s v="State Route 2"/>
    <s v="Sr 500"/>
    <s v="(B) Suspected Minor/Visible Injury"/>
    <n v="0"/>
    <n v="0"/>
    <n v="1"/>
    <s v="Not a Collision with Motor Vehicle"/>
    <s v="On Roadway - Non-Intersection"/>
    <s v="Over Turn"/>
    <s v="Over Turn"/>
    <s v="No Contributing Factors"/>
    <n v="1"/>
    <x v="0"/>
    <x v="0"/>
    <s v="North"/>
    <s v="Dusk"/>
    <x v="5"/>
    <n v="85"/>
    <s v="Unknown"/>
    <n v="0"/>
    <s v="Passenger Car"/>
    <s v="2411000200I"/>
    <n v="20.714504999999999"/>
    <n v="34.845700999999998"/>
    <n v="-83.342101"/>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0"/>
  </r>
  <r>
    <n v="166"/>
    <n v="5575714"/>
    <s v="Gsp Post 00"/>
    <n v="42361.815972222219"/>
    <n v="2015"/>
    <x v="0"/>
    <n v="1"/>
    <n v="0"/>
    <s v="Rabun"/>
    <s v="State Route 2"/>
    <s v="10 Feet E Of Levee Ln"/>
    <s v="(O) No Injury"/>
    <n v="0"/>
    <n v="0"/>
    <n v="0"/>
    <s v="Not a Collision with Motor Vehicle"/>
    <s v="Off Roadway"/>
    <s v="Ditch"/>
    <s v="Ditch"/>
    <s v="Changed Lanes Improperly"/>
    <n v="1"/>
    <x v="0"/>
    <x v="0"/>
    <s v="East"/>
    <s v="Dark-Not Lighted"/>
    <x v="1"/>
    <n v="35"/>
    <s v="Lap and Shoulder Belt Used"/>
    <n v="0"/>
    <s v="Passenger Car"/>
    <s v="2411000200I"/>
    <n v="19.57019"/>
    <n v="34.848601000000002"/>
    <n v="-83.360529"/>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763E-2"/>
  </r>
  <r>
    <n v="167"/>
    <n v="5537536"/>
    <s v="Gsp Post 00"/>
    <n v="42338.9375"/>
    <n v="2015"/>
    <x v="0"/>
    <n v="1"/>
    <n v="0"/>
    <s v="Rabun"/>
    <s v="State Route 2"/>
    <s v="(none)"/>
    <s v="(O) No Injury"/>
    <n v="0"/>
    <n v="0"/>
    <n v="0"/>
    <s v="Not a Collision with Motor Vehicle"/>
    <s v="On Shoulder"/>
    <s v="Mail Box"/>
    <s v="Mail Box"/>
    <s v="No Contributing Factors"/>
    <n v="1"/>
    <x v="0"/>
    <x v="0"/>
    <s v="East"/>
    <s v="Dark-Not Lighted"/>
    <x v="1"/>
    <n v="18"/>
    <s v="Lap and Shoulder Belt Used"/>
    <n v="0"/>
    <s v="Sports Utility Vehicle (SUV)"/>
    <s v="2411000200I"/>
    <n v="20.135815999999998"/>
    <n v="34.844884999999998"/>
    <n v="-83.351752000000005"/>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8.6110000000000006E-3"/>
  </r>
  <r>
    <n v="168"/>
    <n v="5393966"/>
    <s v="Rabun Co Sheriff's Office"/>
    <n v="42199.258333333331"/>
    <n v="2015"/>
    <x v="0"/>
    <n v="1"/>
    <n v="0"/>
    <s v="Rabun"/>
    <s v="[&quot;Smith Rd&quot;,&quot;State Route 2&quot;,&quot;State Route 2&quot;]"/>
    <s v="Clade Smith Rd"/>
    <s v="(O) No Injury"/>
    <n v="0"/>
    <n v="0"/>
    <n v="0"/>
    <s v="Not a Collision with Motor Vehicle"/>
    <s v="Off Roadway"/>
    <s v="Embankment"/>
    <s v="Embankment"/>
    <s v="Driver Lost Control"/>
    <n v="1"/>
    <x v="0"/>
    <x v="0"/>
    <s v="West"/>
    <s v="Dawn"/>
    <x v="0"/>
    <n v="25"/>
    <s v="Unknown"/>
    <n v="0"/>
    <s v="Passenger Car"/>
    <s v="2411000200I"/>
    <n v="19.559999999999999"/>
    <n v="34.848677000000002"/>
    <n v="-83.360673000000006"/>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7784999999999999E-2"/>
  </r>
  <r>
    <n v="169"/>
    <n v="5881166"/>
    <s v="Clayton Police Department"/>
    <n v="42118.538888888892"/>
    <n v="2015"/>
    <x v="0"/>
    <n v="1"/>
    <n v="0"/>
    <s v="Rabun"/>
    <s v="[&quot;New Hope Church Rd&quot;,&quot;State Route 2&quot;,&quot;State Route 2&quot;]"/>
    <s v="N Church St"/>
    <s v="(O) No Injury"/>
    <n v="0"/>
    <n v="0"/>
    <n v="0"/>
    <s v="Left Angle Crash"/>
    <s v="On Roadway - Roadway Intersection"/>
    <s v="[&quot;Motor Vehicle in Motion&quot;,&quot;Motor Vehicle in Motion&quot;]"/>
    <s v="[&quot;Motor Vehicle in Motion&quot;,&quot;Motor Vehicle in Motion&quot;]"/>
    <s v="[&quot;Failure to Yield&quot;,&quot;No Contributing Factors&quot;]"/>
    <n v="2"/>
    <x v="1"/>
    <x v="7"/>
    <s v="[&quot;East&quot;,&quot;East&quot;]"/>
    <s v="Daylight"/>
    <x v="0"/>
    <s v="[0,0]"/>
    <s v="[&quot;Lap and Shoulder Belt Used&quot;,&quot;Lap and Shoulder Belt Used&quot;]"/>
    <n v="0"/>
    <s v="[&quot;Passenger Car&quot;,&quot;Van&quot;]"/>
    <s v="2411000200I"/>
    <n v="19.720027999999999"/>
    <n v="34.847476"/>
    <n v="-83.358401999999998"/>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5358E-2"/>
  </r>
  <r>
    <n v="170"/>
    <n v="6091982"/>
    <s v="Rabun Co Sheriff's Office"/>
    <n v="41967.809027777781"/>
    <n v="2014"/>
    <x v="0"/>
    <n v="1"/>
    <n v="0"/>
    <s v="Rabun"/>
    <s v="State Route 2"/>
    <s v="Clade Smith Rd"/>
    <s v="(B) Suspected Minor/Visible Injury"/>
    <n v="0"/>
    <n v="0"/>
    <n v="1"/>
    <s v="Not a Collision with Motor Vehicle"/>
    <s v="On Roadway - Roadway Intersection"/>
    <s v="Over Turn"/>
    <s v="Over Turn"/>
    <s v="Driver Condition"/>
    <n v="1"/>
    <x v="0"/>
    <x v="0"/>
    <s v="East"/>
    <s v="Dawn"/>
    <x v="0"/>
    <n v="46"/>
    <s v="Unknown"/>
    <n v="0"/>
    <s v="Pickup Truck"/>
    <s v="2411000200I"/>
    <n v="19.554511000000002"/>
    <n v="34.848730000000003"/>
    <n v="-83.360780000000005"/>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7899999999999999E-2"/>
  </r>
  <r>
    <n v="171"/>
    <n v="5259756"/>
    <s v="Rabun Co Sheriff's Office"/>
    <n v="42064.322222222225"/>
    <n v="2015"/>
    <x v="0"/>
    <n v="1"/>
    <n v="0"/>
    <s v="Rabun"/>
    <s v="State Route 2"/>
    <s v="Hope Chrch Rd"/>
    <s v="(C) Possible Injury / Complaint"/>
    <n v="0"/>
    <n v="0"/>
    <n v="0"/>
    <s v="Not a Collision with Motor Vehicle"/>
    <s v="Off Roadway"/>
    <s v="Ditch"/>
    <s v="Motor Vehicle in Motion"/>
    <s v="Driver Lost Control"/>
    <n v="1"/>
    <x v="0"/>
    <x v="0"/>
    <s v="West"/>
    <s v="Daylight"/>
    <x v="0"/>
    <n v="39"/>
    <s v="[&quot;Shoulder Belt Only Used&quot;,&quot;Shoulder Belt Only Used&quot;]"/>
    <n v="0"/>
    <s v="Van"/>
    <s v="2411000200I"/>
    <n v="19.631913999999998"/>
    <n v="34.848137999999999"/>
    <n v="-83.359652999999994"/>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669E-2"/>
  </r>
  <r>
    <n v="172"/>
    <n v="5184781"/>
    <s v="Gsp Post 00"/>
    <n v="42050.765972222223"/>
    <n v="2015"/>
    <x v="0"/>
    <n v="1"/>
    <n v="0"/>
    <s v="Rabun"/>
    <s v="[&quot;Seed Tick Rd&quot;,&quot;State Route 2&quot;,&quot;State Route 2&quot;]"/>
    <s v="(none)"/>
    <s v="(O) No Injury"/>
    <n v="0"/>
    <n v="0"/>
    <n v="0"/>
    <s v="Rear End"/>
    <s v="On Roadway - Non-Intersection"/>
    <s v="[&quot;Motor Vehicle in Motion&quot;,&quot;Motor Vehicle in Motion&quot;]"/>
    <s v="[&quot;Motor Vehicle in Motion&quot;,&quot;Motor Vehicle in Motion&quot;]"/>
    <s v="[&quot;Following Too Close&quot;,&quot;No Contributing Factors&quot;]"/>
    <n v="2"/>
    <x v="1"/>
    <x v="10"/>
    <s v="[&quot;East&quot;,&quot;East&quot;]"/>
    <s v="Dark-Not Lighted"/>
    <x v="0"/>
    <s v="[34,66]"/>
    <s v="[&quot;Lap and Shoulder Belt Used&quot;,&quot;Lap and Shoulder Belt Used&quot;,&quot;Lap and Shoulder Belt Used&quot;,&quot;Lap and Shoulder Belt Used&quot;]"/>
    <n v="0"/>
    <s v="[&quot;Passenger Car&quot;,&quot;Sports Utility Vehicle (SUV)&quot;]"/>
    <s v="2411000200I"/>
    <n v="19.55"/>
    <n v="34.848759999999999"/>
    <n v="-83.360840999999994"/>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7964999999999998E-2"/>
  </r>
  <r>
    <n v="173"/>
    <n v="5124571"/>
    <s v="Gsp Post 00"/>
    <n v="42013.890277777777"/>
    <n v="2015"/>
    <x v="0"/>
    <n v="1"/>
    <n v="0"/>
    <s v="Rabun"/>
    <s v="State Route 2"/>
    <s v="(none)"/>
    <s v="(O) No Injury"/>
    <n v="0"/>
    <n v="0"/>
    <n v="0"/>
    <s v="Not a Collision with Motor Vehicle"/>
    <s v="On Shoulder"/>
    <s v="Other-Fixed Object"/>
    <s v="Over Turn"/>
    <s v="No Contributing Factors"/>
    <n v="1"/>
    <x v="0"/>
    <x v="2"/>
    <s v="South"/>
    <s v="Dark-Not Lighted"/>
    <x v="0"/>
    <n v="21"/>
    <s v="[&quot;Lap and Shoulder Belt Used&quot;,&quot;Lap and Shoulder Belt Used&quot;]"/>
    <n v="0"/>
    <s v="Pickup Truck"/>
    <s v="2411000200I"/>
    <n v="20.725601000000001"/>
    <n v="34.845675999999997"/>
    <n v="-83.341909999999999"/>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9.9999999999999995E-7"/>
  </r>
  <r>
    <n v="174"/>
    <n v="4644709"/>
    <s v="Gsp Post 00"/>
    <n v="41591.867361111108"/>
    <n v="2013"/>
    <x v="0"/>
    <n v="1"/>
    <n v="0"/>
    <s v="Rabun"/>
    <s v="State Route 2"/>
    <s v="Rainey Mtn Rd"/>
    <s v="(O) No Injury"/>
    <n v="0"/>
    <n v="0"/>
    <n v="0"/>
    <s v="Rear End"/>
    <s v="On Shoulder"/>
    <s v="Other-Fixed Object"/>
    <s v="Embankment"/>
    <s v="(None)"/>
    <n v="1"/>
    <x v="0"/>
    <x v="0"/>
    <s v="East"/>
    <s v="Dark-Not Lighted"/>
    <x v="0"/>
    <n v="31"/>
    <s v="Lap and Shoulder Belt Used"/>
    <n v="0"/>
    <s v="Sports Utility Vehicle (SUV)"/>
    <s v="2411000200I"/>
    <n v="20.714499"/>
    <n v="34.845700999999998"/>
    <n v="-83.342101"/>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0"/>
  </r>
  <r>
    <n v="175"/>
    <n v="4643109"/>
    <s v="Rabun Co Sheriff's Office"/>
    <n v="41558.991666666669"/>
    <n v="2013"/>
    <x v="0"/>
    <n v="1"/>
    <n v="0"/>
    <s v="Rabun"/>
    <s v="State Route 2"/>
    <s v="Rainey Mtn Rd"/>
    <s v="(O) No Injury"/>
    <n v="0"/>
    <n v="0"/>
    <n v="0"/>
    <s v="Not a Collision with Motor Vehicle"/>
    <s v="On Shoulder"/>
    <s v="Motor Vehicle in Motion"/>
    <s v="Motor Vehicle in Motion"/>
    <s v="(None)"/>
    <n v="1"/>
    <x v="0"/>
    <x v="0"/>
    <s v="East"/>
    <s v="Dark-Not Lighted"/>
    <x v="0"/>
    <n v="26"/>
    <s v="Shoulder Belt Only Used"/>
    <n v="0"/>
    <s v="Passenger Car"/>
    <s v="2411000200I"/>
    <n v="20.704656"/>
    <n v="34.845705000000002"/>
    <n v="-83.342267000000007"/>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0"/>
  </r>
  <r>
    <n v="176"/>
    <n v="4579510"/>
    <s v="Rabun Co Sheriff's Office"/>
    <n v="41507.382638888892"/>
    <n v="2013"/>
    <x v="0"/>
    <n v="1"/>
    <n v="0"/>
    <s v="Rabun"/>
    <s v="State Route 2"/>
    <s v="Kolby Rd"/>
    <s v="(B) Suspected Minor/Visible Injury"/>
    <n v="0"/>
    <n v="0"/>
    <n v="3"/>
    <s v="Not a Collision with Motor Vehicle"/>
    <s v="Off Roadway"/>
    <s v="Embankment"/>
    <s v="Ditch"/>
    <s v="(None)"/>
    <n v="1"/>
    <x v="0"/>
    <x v="0"/>
    <s v="East"/>
    <s v="Daylight"/>
    <x v="1"/>
    <n v="0"/>
    <s v="[&quot;Lap and Shoulder Belt Used&quot;,&quot;Lap and Shoulder Belt Used&quot;,&quot;Lap and Shoulder Belt Used&quot;,&quot;Lap and Shoulder Belt Used&quot;]"/>
    <n v="0"/>
    <s v="Passenger Car"/>
    <s v="2411000200I"/>
    <n v="20.675999999999998"/>
    <n v="34.845647"/>
    <n v="-83.342716999999993"/>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0"/>
  </r>
  <r>
    <n v="177"/>
    <n v="4580160"/>
    <s v="Rabun Co Sheriff's Office"/>
    <n v="41502.719444444447"/>
    <n v="2013"/>
    <x v="0"/>
    <n v="1"/>
    <n v="0"/>
    <s v="Rabun"/>
    <s v="[&quot;Seed Tick Rd&quot;,&quot;State Route 2&quot;,&quot;State Route 2&quot;]"/>
    <s v="Clade Smith Rd"/>
    <s v="(C) Possible Injury / Complaint"/>
    <n v="0"/>
    <n v="0"/>
    <n v="0"/>
    <s v="Rear End"/>
    <s v="On Roadway - Roadway Intersection"/>
    <s v="[&quot;Motor Vehicle in Motion&quot;,&quot;Motor Vehicle in Motion&quot;]"/>
    <s v="[&quot;Motor Vehicle in Motion&quot;,&quot;Motor Vehicle in Motion&quot;]"/>
    <s v="(None)"/>
    <n v="2"/>
    <x v="1"/>
    <x v="26"/>
    <s v="[&quot;East&quot;,&quot;East&quot;]"/>
    <s v="Daylight"/>
    <x v="0"/>
    <s v="[19,43]"/>
    <s v="[&quot;Lap and Shoulder Belt Used&quot;,&quot;Lap and Shoulder Belt Used&quot;]"/>
    <n v="0"/>
    <s v="[&quot;Passenger Car&quot;,&quot;Pickup Truck&quot;]"/>
    <s v="2411000200I"/>
    <n v="19.55"/>
    <n v="34.848787000000002"/>
    <n v="-83.360893000000004"/>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8020999999999999E-2"/>
  </r>
  <r>
    <n v="178"/>
    <n v="4489993"/>
    <s v="Gsp Post 00"/>
    <n v="41453.57708333333"/>
    <n v="2013"/>
    <x v="0"/>
    <n v="1"/>
    <n v="0"/>
    <s v="Rabun"/>
    <s v="State Route 2"/>
    <s v="(none)"/>
    <s v="(B) Suspected Minor/Visible Injury"/>
    <n v="0"/>
    <n v="0"/>
    <n v="2"/>
    <s v="Head On"/>
    <s v="On Roadway - Non-Intersection"/>
    <s v="[&quot;Motor Vehicle in Motion&quot;,&quot;Motor Vehicle in Motion&quot;]"/>
    <s v="[&quot;Motor Vehicle in Motion&quot;,&quot;Motor Vehicle in Motion&quot;]"/>
    <s v="(None)"/>
    <n v="2"/>
    <x v="1"/>
    <x v="3"/>
    <s v="[&quot;South&quot;,&quot;West&quot;]"/>
    <s v="Daylight"/>
    <x v="0"/>
    <s v="[42,65]"/>
    <s v="[&quot;Lap and Shoulder Belt Used&quot;,&quot;Lap and Shoulder Belt Used&quot;,&quot;Lap and Shoulder Belt Used&quot;,&quot;Lap and Shoulder Belt Used&quot;,&quot;Lap and Shoulder Belt Used&quot;]"/>
    <n v="0"/>
    <s v="[&quot;Pickup Truck&quot;,&quot;Sports Utility Vehicle (SUV)&quot;]"/>
    <s v="2411000200I"/>
    <n v="19.732626"/>
    <n v="34.847385000000003"/>
    <n v="-83.358217999999994"/>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5164E-2"/>
  </r>
  <r>
    <n v="179"/>
    <n v="4395042"/>
    <s v="Gsp Post 00"/>
    <n v="41352.567361111112"/>
    <n v="2013"/>
    <x v="0"/>
    <n v="1"/>
    <n v="0"/>
    <s v="Rabun"/>
    <s v="State Route 2"/>
    <s v="(none)"/>
    <s v="(K) Fatal Injury"/>
    <n v="1"/>
    <n v="0"/>
    <n v="2"/>
    <s v="Head On"/>
    <s v="On Roadway - Non-Intersection"/>
    <s v="[&quot;Motor Vehicle in Motion&quot;,&quot;Motor Vehicle in Motion&quot;]"/>
    <s v="[&quot;Motor Vehicle in Motion&quot;,&quot;Motor Vehicle in Motion&quot;]"/>
    <s v="(None)"/>
    <n v="2"/>
    <x v="1"/>
    <x v="3"/>
    <s v="[&quot;East&quot;,&quot;West&quot;]"/>
    <s v="Daylight"/>
    <x v="0"/>
    <s v="[60,64]"/>
    <s v="[&quot;Lap and Shoulder Belt Used&quot;,&quot;None Used&quot;,&quot;None Used&quot;]"/>
    <n v="0"/>
    <s v="[&quot;Passenger Car&quot;,&quot;Pickup Truck&quot;]"/>
    <s v="2411000200I"/>
    <n v="19.705448000000001"/>
    <n v="34.847586"/>
    <n v="-83.358609000000001"/>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5577000000000001E-2"/>
  </r>
  <r>
    <n v="180"/>
    <n v="4350911"/>
    <s v="Gsp Post 00"/>
    <n v="41314.633333333331"/>
    <n v="2013"/>
    <x v="0"/>
    <n v="1"/>
    <n v="0"/>
    <s v="Rabun"/>
    <s v="State Route 2"/>
    <s v="(none)"/>
    <s v="(K) Fatal Injury"/>
    <n v="1"/>
    <n v="0"/>
    <n v="3"/>
    <s v="Head On"/>
    <s v="On Roadway - Non-Intersection"/>
    <s v="[&quot;Motor Vehicle in Motion&quot;,&quot;Motor Vehicle in Motion&quot;]"/>
    <s v="[&quot;Motor Vehicle in Motion&quot;,&quot;Motor Vehicle in Motion&quot;]"/>
    <s v="(None)"/>
    <n v="2"/>
    <x v="1"/>
    <x v="3"/>
    <s v="[&quot;East&quot;,&quot;West&quot;]"/>
    <s v="Daylight"/>
    <x v="0"/>
    <s v="[28,64]"/>
    <s v="[&quot;Lap and Shoulder Belt Used&quot;,&quot;Lap and Shoulder Belt Used&quot;,&quot;Lap and Shoulder Belt Used&quot;,&quot;None Used&quot;]"/>
    <n v="0"/>
    <s v="[&quot;Passenger Car&quot;,&quot;Sports Utility Vehicle (SUV)&quot;]"/>
    <s v="2411000200I"/>
    <n v="19.967624000000001"/>
    <n v="34.845927000000003"/>
    <n v="-83.354455000000002"/>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1294999999999999E-2"/>
  </r>
  <r>
    <n v="181"/>
    <n v="4388302"/>
    <s v="Rabun Co Sheriff's Office"/>
    <n v="41306.760416666664"/>
    <n v="2013"/>
    <x v="0"/>
    <n v="1"/>
    <n v="0"/>
    <s v="Rabun"/>
    <s v="New Hope Church Rd"/>
    <s v="New Hope Chrch Rd"/>
    <s v="(O) No Injury"/>
    <n v="0"/>
    <n v="0"/>
    <n v="0"/>
    <s v="Sideswipe-Same Direction"/>
    <s v="On Roadway - Roadway Intersection"/>
    <s v="[&quot;Motor Vehicle in Motion&quot;,&quot;Motor Vehicle in Motion&quot;]"/>
    <s v="[&quot;Motor Vehicle in Motion&quot;,&quot;Motor Vehicle in Motion&quot;]"/>
    <s v="(None)"/>
    <n v="2"/>
    <x v="1"/>
    <x v="7"/>
    <s v="[&quot;East&quot;,&quot;East&quot;]"/>
    <s v="Dusk"/>
    <x v="0"/>
    <s v="[64,75]"/>
    <s v="[&quot;Lap and Shoulder Belt Used&quot;,&quot;Lap and Shoulder Belt Used&quot;]"/>
    <n v="0"/>
    <s v="[&quot;Passenger Car&quot;,&quot;Sports Utility Vehicle (SUV)&quot;]"/>
    <s v="2412016700I"/>
    <n v="6.3790000000000001E-3"/>
    <n v="34.847551000000003"/>
    <n v="-83.358348000000007"/>
    <n v="74"/>
    <n v="59"/>
    <n v="132"/>
    <s v="D1_0002_00_I"/>
    <n v="113"/>
    <n v="131"/>
    <s v="simple"/>
    <n v="683.2"/>
    <n v="52.9"/>
    <n v="630.5"/>
    <n v="-83.343164999999999"/>
    <n v="34.84554"/>
    <n v="-83.341132000000002"/>
    <n v="34.845472000000001"/>
    <s v="2411000200I"/>
    <n v="1"/>
    <n v="241"/>
    <n v="2"/>
    <n v="0"/>
    <n v="55"/>
    <n v="7.44"/>
    <n v="6.68"/>
    <n v="1559.4"/>
    <n v="1580.1"/>
    <n v="1588.6"/>
    <n v="55"/>
    <n v="50.4"/>
    <n v="4.5999999999999996"/>
    <n v="43091"/>
    <s v="NONE"/>
    <n v="2.0799999999999998E-3"/>
    <n v="43329"/>
    <n v="42954"/>
    <s v="2411000200I"/>
    <s v="RABUN"/>
    <n v="1"/>
    <n v="200"/>
    <n v="1"/>
    <n v="1"/>
    <n v="2"/>
    <n v="1"/>
    <n v="1"/>
    <n v="2"/>
    <n v="0"/>
    <n v="4"/>
    <s v="N"/>
    <n v="241"/>
    <n v="2"/>
    <n v="0"/>
    <s v="Not Urban"/>
    <s v="Not Urban"/>
    <n v="0"/>
    <n v="55"/>
    <n v="4660"/>
    <s v=" "/>
    <n v="0"/>
    <n v="0.21953800000000001"/>
    <n v="9"/>
    <s v="State Mainline"/>
    <n v="4660"/>
    <n v="452519"/>
    <n v="20.71"/>
    <n v="20.93"/>
    <n v="452519"/>
    <n v="0"/>
    <n v="1159.1591599999999"/>
    <n v="100"/>
    <n v="42978"/>
    <n v="9.4669999999999997E-3"/>
    <n v="0"/>
    <n v="2.0799999999999998E-3"/>
    <n v="622"/>
    <s v="241-0023"/>
    <s v="4R : Rural Minor Arterial"/>
    <s v="34.834712, -83.329078"/>
    <n v="-83.329077999999996"/>
    <n v="34.834712000000003"/>
    <n v="34.834712000000003"/>
    <n v="-83.329077999999996"/>
    <n v="2.0799999999999998E-3"/>
    <x v="33"/>
    <x v="1"/>
    <x v="1"/>
    <n v="3510"/>
    <n v="3890"/>
    <n v="-380"/>
    <n v="-9.7686375321336755E-2"/>
    <n v="3700"/>
    <n v="2650"/>
    <n v="12.3"/>
    <n v="4000"/>
    <n v="0"/>
    <n v="3880"/>
    <n v="0"/>
    <n v="3880"/>
    <n v="9"/>
    <n v="4660"/>
    <n v="9"/>
    <n v="4480"/>
    <n v="9"/>
    <n v="4260"/>
    <n v="9"/>
    <n v="2160"/>
    <n v="9"/>
    <n v="2160"/>
    <n v="9"/>
    <n v="4290"/>
    <n v="9"/>
    <n v="1.5313999999999999E-2"/>
  </r>
  <r>
    <n v="182"/>
    <n v="7277338"/>
    <s v="Rabun Co Sheriff's Office"/>
    <n v="43655.363888888889"/>
    <n v="2019"/>
    <x v="1"/>
    <n v="0"/>
    <n v="1"/>
    <s v="Rabun"/>
    <s v="State Route 2"/>
    <s v="She Creek Ln"/>
    <s v="(O) No Injury"/>
    <n v="0"/>
    <n v="0"/>
    <n v="0"/>
    <s v="Not a Collision with Motor Vehicle"/>
    <s v="Off Roadway"/>
    <s v="Mail Box"/>
    <s v="Mail Box"/>
    <s v="(None)"/>
    <n v="1"/>
    <x v="0"/>
    <x v="0"/>
    <s v="East"/>
    <s v="Daylight"/>
    <x v="0"/>
    <n v="20"/>
    <s v="Lap and Shoulder Belt Used"/>
    <n v="0"/>
    <s v="Passenger Car"/>
    <s v="2411000200I"/>
    <n v="21.584686000000001"/>
    <n v="34.837178999999999"/>
    <n v="-83.332014999999998"/>
    <n v="75"/>
    <n v="60"/>
    <n v="134"/>
    <s v="D1_0002_00_I"/>
    <n v="115"/>
    <n v="133"/>
    <s v="simple"/>
    <n v="742.4"/>
    <n v="45.2"/>
    <n v="585.4"/>
    <n v="-83.330858000000006"/>
    <n v="34.835808999999998"/>
    <n v="-83.329374999999999"/>
    <n v="34.834823999999998"/>
    <s v="2411000200I"/>
    <n v="1"/>
    <n v="241"/>
    <n v="2"/>
    <n v="0"/>
    <n v="55"/>
    <n v="5.14"/>
    <n v="5.07"/>
    <n v="1505.6"/>
    <n v="1531.8"/>
    <n v="1552.2"/>
    <n v="55"/>
    <n v="52.2"/>
    <n v="2.8"/>
    <n v="43091"/>
    <s v="NONE"/>
    <n v="1.8190000000000001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1.8190000000000001E-3"/>
    <n v="622"/>
    <s v="241-0023"/>
    <s v="4R : Rural Minor Arterial"/>
    <s v="34.834712, -83.329078"/>
    <n v="-83.329077999999996"/>
    <n v="34.834712000000003"/>
    <n v="34.834712000000003"/>
    <n v="-83.329077999999996"/>
    <n v="1.8190000000000001E-3"/>
    <x v="34"/>
    <x v="1"/>
    <x v="1"/>
    <n v="2100"/>
    <n v="2082.5"/>
    <n v="17.5"/>
    <n v="8.4033613445378148E-3"/>
    <n v="2091.25"/>
    <n v="1920"/>
    <n v="0"/>
    <n v="2020"/>
    <n v="0"/>
    <n v="2360"/>
    <n v="0"/>
    <n v="2350"/>
    <n v="0"/>
    <n v="2280"/>
    <n v="10.5"/>
    <n v="2190"/>
    <n v="10.5"/>
    <n v="1930"/>
    <n v="10.5"/>
    <n v="1930"/>
    <n v="10.5"/>
    <n v="1930"/>
    <n v="10.5"/>
    <n v="1940"/>
    <n v="10.5"/>
    <n v="1.7910000000000001E-3"/>
  </r>
  <r>
    <n v="183"/>
    <n v="6434979"/>
    <s v="Rabun Co Sheriff's Office"/>
    <n v="43014.448611111111"/>
    <n v="2017"/>
    <x v="2"/>
    <n v="0"/>
    <n v="0"/>
    <s v="Rabun"/>
    <s v="[&quot;Pool Creek Rd&quot;,&quot;State Route 2&quot;,&quot;State Route 2&quot;]"/>
    <s v="Pool Creek Rd"/>
    <s v="(O) No Injury"/>
    <n v="0"/>
    <n v="0"/>
    <n v="0"/>
    <s v="Rear End"/>
    <s v="On Roadway - Roadway Intersection"/>
    <s v="[&quot;Motor Vehicle in Motion&quot;,&quot;Motor Vehicle in Motion&quot;]"/>
    <s v="[&quot;Motor Vehicle in Motion&quot;,&quot;Motor Vehicle in Motion&quot;]"/>
    <s v="[&quot;Inattentive or Other Distraction (Distracted)&quot;,&quot;No Contributing Factors&quot;]"/>
    <n v="2"/>
    <x v="1"/>
    <x v="10"/>
    <s v="[&quot;East&quot;,&quot;East&quot;]"/>
    <s v="Daylight"/>
    <x v="0"/>
    <s v="[51,59]"/>
    <s v="[&quot;Lap and Shoulder Belt Used&quot;,&quot;Lap and Shoulder Belt Used&quot;]"/>
    <n v="0"/>
    <s v="[&quot;Passenger Car&quot;,&quot;Sports Utility Vehicle (SUV)&quot;]"/>
    <s v="2411000200I"/>
    <n v="21.56"/>
    <n v="34.837457999999998"/>
    <n v="-83.332239000000001"/>
    <n v="75"/>
    <n v="60"/>
    <n v="134"/>
    <s v="D1_0002_00_I"/>
    <n v="115"/>
    <n v="133"/>
    <s v="simple"/>
    <n v="742.4"/>
    <n v="45.2"/>
    <n v="585.4"/>
    <n v="-83.330858000000006"/>
    <n v="34.835808999999998"/>
    <n v="-83.329374999999999"/>
    <n v="34.834823999999998"/>
    <s v="2411000200I"/>
    <n v="1"/>
    <n v="241"/>
    <n v="2"/>
    <n v="0"/>
    <n v="55"/>
    <n v="5.14"/>
    <n v="5.07"/>
    <n v="1505.6"/>
    <n v="1531.8"/>
    <n v="1552.2"/>
    <n v="55"/>
    <n v="52.2"/>
    <n v="2.8"/>
    <n v="43091"/>
    <s v="NONE"/>
    <n v="1.8190000000000001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1.8190000000000001E-3"/>
    <n v="622"/>
    <s v="241-0023"/>
    <s v="4R : Rural Minor Arterial"/>
    <s v="34.834712, -83.329078"/>
    <n v="-83.329077999999996"/>
    <n v="34.834712000000003"/>
    <n v="34.834712000000003"/>
    <n v="-83.329077999999996"/>
    <n v="1.8190000000000001E-3"/>
    <x v="34"/>
    <x v="1"/>
    <x v="1"/>
    <n v="2100"/>
    <n v="2082.5"/>
    <n v="17.5"/>
    <n v="8.4033613445378148E-3"/>
    <n v="2091.25"/>
    <n v="1920"/>
    <n v="0"/>
    <n v="2020"/>
    <n v="0"/>
    <n v="2360"/>
    <n v="0"/>
    <n v="2350"/>
    <n v="0"/>
    <n v="2280"/>
    <n v="10.5"/>
    <n v="2190"/>
    <n v="10.5"/>
    <n v="1930"/>
    <n v="10.5"/>
    <n v="1930"/>
    <n v="10.5"/>
    <n v="1930"/>
    <n v="10.5"/>
    <n v="1940"/>
    <n v="10.5"/>
    <n v="2.1480000000000002E-3"/>
  </r>
  <r>
    <n v="184"/>
    <n v="5581393"/>
    <s v="Gsp Post 00"/>
    <n v="42369.822916666664"/>
    <n v="2015"/>
    <x v="0"/>
    <n v="1"/>
    <n v="0"/>
    <s v="Rabun"/>
    <s v="State Route 2"/>
    <s v="(none)"/>
    <s v="(B) Suspected Minor/Visible Injury"/>
    <n v="0"/>
    <n v="0"/>
    <n v="1"/>
    <s v="Not a Collision with Motor Vehicle"/>
    <s v="On Shoulder"/>
    <s v="Tree"/>
    <s v="Tree"/>
    <s v="No Contributing Factors"/>
    <n v="1"/>
    <x v="0"/>
    <x v="0"/>
    <s v="East"/>
    <s v="Dark-Not Lighted"/>
    <x v="0"/>
    <n v="59"/>
    <s v="Lap and Shoulder Belt Used"/>
    <n v="0"/>
    <s v="Passenger Car"/>
    <s v="2411000200I"/>
    <n v="21.719110000000001"/>
    <n v="34.835566999999998"/>
    <n v="-83.330652000000001"/>
    <n v="75"/>
    <n v="60"/>
    <n v="134"/>
    <s v="D1_0002_00_I"/>
    <n v="115"/>
    <n v="133"/>
    <s v="simple"/>
    <n v="742.4"/>
    <n v="45.2"/>
    <n v="585.4"/>
    <n v="-83.330858000000006"/>
    <n v="34.835808999999998"/>
    <n v="-83.329374999999999"/>
    <n v="34.834823999999998"/>
    <s v="2411000200I"/>
    <n v="1"/>
    <n v="241"/>
    <n v="2"/>
    <n v="0"/>
    <n v="55"/>
    <n v="5.14"/>
    <n v="5.07"/>
    <n v="1505.6"/>
    <n v="1531.8"/>
    <n v="1552.2"/>
    <n v="55"/>
    <n v="52.2"/>
    <n v="2.8"/>
    <n v="43091"/>
    <s v="NONE"/>
    <n v="1.8190000000000001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1.8190000000000001E-3"/>
    <n v="622"/>
    <s v="241-0023"/>
    <s v="4R : Rural Minor Arterial"/>
    <s v="34.834712, -83.329078"/>
    <n v="-83.329077999999996"/>
    <n v="34.834712000000003"/>
    <n v="34.834712000000003"/>
    <n v="-83.329077999999996"/>
    <n v="1.8190000000000001E-3"/>
    <x v="34"/>
    <x v="1"/>
    <x v="1"/>
    <n v="2100"/>
    <n v="2082.5"/>
    <n v="17.5"/>
    <n v="8.4033613445378148E-3"/>
    <n v="2091.25"/>
    <n v="1920"/>
    <n v="0"/>
    <n v="2020"/>
    <n v="0"/>
    <n v="2360"/>
    <n v="0"/>
    <n v="2350"/>
    <n v="0"/>
    <n v="2280"/>
    <n v="10.5"/>
    <n v="2190"/>
    <n v="10.5"/>
    <n v="1930"/>
    <n v="10.5"/>
    <n v="1930"/>
    <n v="10.5"/>
    <n v="1930"/>
    <n v="10.5"/>
    <n v="1940"/>
    <n v="10.5"/>
    <n v="0"/>
  </r>
  <r>
    <n v="185"/>
    <n v="5603396"/>
    <s v="Rabun Co Sheriff's Office"/>
    <n v="42367.342361111114"/>
    <n v="2015"/>
    <x v="0"/>
    <n v="1"/>
    <n v="0"/>
    <s v="Rabun"/>
    <s v="State Route 2"/>
    <s v="Highway 76"/>
    <s v="(O) No Injury"/>
    <n v="0"/>
    <n v="0"/>
    <n v="0"/>
    <s v="Not a Collision with Motor Vehicle"/>
    <s v="Off Roadway"/>
    <s v="Tree"/>
    <s v="Tree"/>
    <s v="Too Fast for Conditions"/>
    <n v="1"/>
    <x v="0"/>
    <x v="0"/>
    <s v="West"/>
    <s v="Dark-Lighted"/>
    <x v="1"/>
    <n v="26"/>
    <s v="[&quot;Lap and Shoulder Belt Used&quot;,&quot;Lap and Shoulder Belt Used&quot;]"/>
    <n v="0"/>
    <s v="Pickup Truck"/>
    <s v="2411000200I"/>
    <n v="21.634530000000002"/>
    <n v="34.836581000000002"/>
    <n v="-83.331513000000001"/>
    <n v="75"/>
    <n v="60"/>
    <n v="134"/>
    <s v="D1_0002_00_I"/>
    <n v="115"/>
    <n v="133"/>
    <s v="simple"/>
    <n v="742.4"/>
    <n v="45.2"/>
    <n v="585.4"/>
    <n v="-83.330858000000006"/>
    <n v="34.835808999999998"/>
    <n v="-83.329374999999999"/>
    <n v="34.834823999999998"/>
    <s v="2411000200I"/>
    <n v="1"/>
    <n v="241"/>
    <n v="2"/>
    <n v="0"/>
    <n v="55"/>
    <n v="5.14"/>
    <n v="5.07"/>
    <n v="1505.6"/>
    <n v="1531.8"/>
    <n v="1552.2"/>
    <n v="55"/>
    <n v="52.2"/>
    <n v="2.8"/>
    <n v="43091"/>
    <s v="NONE"/>
    <n v="1.8190000000000001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1.8190000000000001E-3"/>
    <n v="622"/>
    <s v="241-0023"/>
    <s v="4R : Rural Minor Arterial"/>
    <s v="34.834712, -83.329078"/>
    <n v="-83.329077999999996"/>
    <n v="34.834712000000003"/>
    <n v="34.834712000000003"/>
    <n v="-83.329077999999996"/>
    <n v="1.8190000000000001E-3"/>
    <x v="34"/>
    <x v="1"/>
    <x v="1"/>
    <n v="2100"/>
    <n v="2082.5"/>
    <n v="17.5"/>
    <n v="8.4033613445378148E-3"/>
    <n v="2091.25"/>
    <n v="1920"/>
    <n v="0"/>
    <n v="2020"/>
    <n v="0"/>
    <n v="2360"/>
    <n v="0"/>
    <n v="2350"/>
    <n v="0"/>
    <n v="2280"/>
    <n v="10.5"/>
    <n v="2190"/>
    <n v="10.5"/>
    <n v="1930"/>
    <n v="10.5"/>
    <n v="1930"/>
    <n v="10.5"/>
    <n v="1930"/>
    <n v="10.5"/>
    <n v="1940"/>
    <n v="10.5"/>
    <n v="1.01E-3"/>
  </r>
  <r>
    <n v="186"/>
    <n v="4322955"/>
    <s v="Gsp Post 00"/>
    <n v="41285.652777777781"/>
    <n v="2013"/>
    <x v="0"/>
    <n v="1"/>
    <n v="0"/>
    <s v="Rabun"/>
    <s v="State Route 2"/>
    <s v="She Creek Ln"/>
    <s v="(O) No Injury"/>
    <n v="0"/>
    <n v="0"/>
    <n v="0"/>
    <s v="Rear End"/>
    <s v="On Roadway - Roadway Intersection"/>
    <s v="[&quot;Motor Vehicle in Motion&quot;,&quot;Motor Vehicle in Motion&quot;]"/>
    <s v="[&quot;Motor Vehicle in Motion&quot;,&quot;Motor Vehicle in Motion&quot;]"/>
    <s v="(None)"/>
    <n v="2"/>
    <x v="1"/>
    <x v="26"/>
    <s v="[&quot;East&quot;,&quot;East&quot;]"/>
    <s v="Daylight"/>
    <x v="1"/>
    <s v="[22,48]"/>
    <s v="[&quot;Lap Belt Only Used&quot;,&quot;Lap and Shoulder Belt Used&quot;]"/>
    <n v="0"/>
    <s v="[&quot;Tractor/Trailer&quot;,&quot;Tractor/Trailer&quot;]"/>
    <s v="2411000200I"/>
    <n v="21.576076"/>
    <n v="34.837282999999999"/>
    <n v="-83.332098000000002"/>
    <n v="75"/>
    <n v="60"/>
    <n v="134"/>
    <s v="D1_0002_00_I"/>
    <n v="115"/>
    <n v="133"/>
    <s v="simple"/>
    <n v="742.4"/>
    <n v="45.2"/>
    <n v="585.4"/>
    <n v="-83.330858000000006"/>
    <n v="34.835808999999998"/>
    <n v="-83.329374999999999"/>
    <n v="34.834823999999998"/>
    <s v="2411000200I"/>
    <n v="1"/>
    <n v="241"/>
    <n v="2"/>
    <n v="0"/>
    <n v="55"/>
    <n v="5.14"/>
    <n v="5.07"/>
    <n v="1505.6"/>
    <n v="1531.8"/>
    <n v="1552.2"/>
    <n v="55"/>
    <n v="52.2"/>
    <n v="2.8"/>
    <n v="43091"/>
    <s v="NONE"/>
    <n v="1.8190000000000001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1.8190000000000001E-3"/>
    <n v="622"/>
    <s v="241-0023"/>
    <s v="4R : Rural Minor Arterial"/>
    <s v="34.834712, -83.329078"/>
    <n v="-83.329077999999996"/>
    <n v="34.834712000000003"/>
    <n v="34.834712000000003"/>
    <n v="-83.329077999999996"/>
    <n v="1.8190000000000001E-3"/>
    <x v="34"/>
    <x v="1"/>
    <x v="1"/>
    <n v="2100"/>
    <n v="2082.5"/>
    <n v="17.5"/>
    <n v="8.4033613445378148E-3"/>
    <n v="2091.25"/>
    <n v="1920"/>
    <n v="0"/>
    <n v="2020"/>
    <n v="0"/>
    <n v="2360"/>
    <n v="0"/>
    <n v="2350"/>
    <n v="0"/>
    <n v="2280"/>
    <n v="10.5"/>
    <n v="2190"/>
    <n v="10.5"/>
    <n v="1930"/>
    <n v="10.5"/>
    <n v="1930"/>
    <n v="10.5"/>
    <n v="1930"/>
    <n v="10.5"/>
    <n v="1940"/>
    <n v="10.5"/>
    <n v="1.9239999999999999E-3"/>
  </r>
  <r>
    <n v="187"/>
    <n v="6092056"/>
    <s v="Rabun Co Sheriff's Office"/>
    <n v="42623.680555555555"/>
    <n v="2016"/>
    <x v="0"/>
    <n v="1"/>
    <n v="0"/>
    <s v="Rabun"/>
    <s v="State Route 2"/>
    <s v="Mcworter Ln"/>
    <s v="(O) No Injury"/>
    <n v="0"/>
    <n v="0"/>
    <n v="0"/>
    <s v="Not a Collision with Motor Vehicle"/>
    <s v="On Roadway - Non-Intersection"/>
    <s v="Over Turn"/>
    <s v="Over Turn"/>
    <s v="Driver Lost Control"/>
    <n v="1"/>
    <x v="0"/>
    <x v="0"/>
    <s v="East"/>
    <s v="Daylight"/>
    <x v="0"/>
    <n v="54"/>
    <s v="Lap and Shoulder Belt Used"/>
    <n v="0"/>
    <s v="Passenger Car"/>
    <s v="2411000200I"/>
    <n v="22.085968999999999"/>
    <n v="34.833264999999997"/>
    <n v="-83.324894"/>
    <n v="76"/>
    <n v="61"/>
    <n v="135"/>
    <s v="D1_0002_00_I"/>
    <n v="116"/>
    <n v="134"/>
    <s v="simple"/>
    <n v="770.1"/>
    <n v="91.6"/>
    <n v="1230.2"/>
    <n v="-83.324376999999998"/>
    <n v="34.833177999999997"/>
    <n v="-83.321924999999993"/>
    <n v="34.830888000000002"/>
    <s v="2411000200I"/>
    <n v="1"/>
    <n v="241"/>
    <n v="2"/>
    <n v="0"/>
    <n v="55"/>
    <n v="7.63"/>
    <n v="6.62"/>
    <n v="1647"/>
    <n v="1620.1"/>
    <n v="1620.7"/>
    <n v="55"/>
    <n v="52.8"/>
    <n v="2.2000000000000002"/>
    <n v="43091"/>
    <s v="NONE"/>
    <n v="3.720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3.7200000000000002E-3"/>
    <n v="622"/>
    <s v="241-0023"/>
    <s v="4R : Rural Minor Arterial"/>
    <s v="34.834712, -83.329078"/>
    <n v="-83.329077999999996"/>
    <n v="34.834712000000003"/>
    <n v="34.834712000000003"/>
    <n v="-83.329077999999996"/>
    <n v="3.7200000000000002E-3"/>
    <x v="35"/>
    <x v="0"/>
    <x v="1"/>
    <n v="2100"/>
    <n v="2082.5"/>
    <n v="17.5"/>
    <n v="8.4033613445378148E-3"/>
    <n v="2091.25"/>
    <n v="1920"/>
    <n v="0"/>
    <n v="2020"/>
    <n v="0"/>
    <n v="2360"/>
    <n v="0"/>
    <n v="2350"/>
    <n v="0"/>
    <n v="2280"/>
    <n v="10.5"/>
    <n v="2190"/>
    <n v="10.5"/>
    <n v="1930"/>
    <n v="10.5"/>
    <n v="1930"/>
    <n v="10.5"/>
    <n v="1930"/>
    <n v="10.5"/>
    <n v="1940"/>
    <n v="10.5"/>
    <n v="5.22E-4"/>
  </r>
  <r>
    <n v="188"/>
    <n v="4934808"/>
    <s v="Rabun Co Sheriff's Office"/>
    <n v="41849.37777777778"/>
    <n v="2014"/>
    <x v="0"/>
    <n v="1"/>
    <n v="0"/>
    <s v="Rabun"/>
    <s v="State Route 2"/>
    <s v="Sotheastern Expeditions"/>
    <s v="(C) Possible Injury / Complaint"/>
    <n v="0"/>
    <n v="0"/>
    <n v="0"/>
    <s v="Angle (Other)"/>
    <s v="On Roadway - Roadway Intersection"/>
    <s v="[&quot;Motor Vehicle in Motion&quot;,&quot;Motor Vehicle in Motion&quot;]"/>
    <s v="[&quot;Motor Vehicle in Motion&quot;,&quot;Motor Vehicle in Motion&quot;]"/>
    <s v="(None)"/>
    <n v="2"/>
    <x v="1"/>
    <x v="13"/>
    <s v="[&quot;East&quot;,&quot;West&quot;]"/>
    <s v="Daylight"/>
    <x v="0"/>
    <s v="[19,52]"/>
    <s v="[&quot;Shoulder Belt Only Used&quot;,&quot;Shoulder Belt Only Used&quot;,&quot;Shoulder Belt Only Used&quot;,&quot;Shoulder Belt Only Used&quot;,&quot;Shoulder Belt Only Used&quot;,&quot;Shoulder Belt Only Used&quot;,&quot;Shoulder Belt Only Used&quot;,&quot;Shoulder Belt Only Used&quot;]"/>
    <n v="0"/>
    <s v="[&quot;Passenger Car&quot;,&quot;Passenger Car&quot;]"/>
    <s v="2411000200I"/>
    <n v="23.378502999999998"/>
    <n v="34.816434999999998"/>
    <n v="-83.319074000000001"/>
    <n v="77"/>
    <n v="62"/>
    <n v="138"/>
    <s v="D1_0002_00_I"/>
    <n v="119"/>
    <n v="137"/>
    <s v="simple"/>
    <n v="2266.4"/>
    <n v="26.9"/>
    <n v="1065.0999999999999"/>
    <n v="-83.319029999999998"/>
    <n v="34.818447999999997"/>
    <n v="-83.319361000000001"/>
    <n v="34.815559"/>
    <s v="2411000200I"/>
    <n v="1"/>
    <n v="241"/>
    <n v="2"/>
    <n v="0"/>
    <n v="55"/>
    <n v="3.5"/>
    <n v="3.27"/>
    <n v="1479"/>
    <n v="1469.8"/>
    <n v="1464.9"/>
    <n v="55"/>
    <n v="70.900000000000006"/>
    <n v="0"/>
    <n v="43091"/>
    <s v="NONE"/>
    <n v="2.944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944E-3"/>
    <n v="622"/>
    <s v="241-0023"/>
    <s v="4R : Rural Minor Arterial"/>
    <s v="34.834712, -83.329078"/>
    <n v="-83.329077999999996"/>
    <n v="34.834712000000003"/>
    <n v="34.834712000000003"/>
    <n v="-83.329077999999996"/>
    <n v="2.944E-3"/>
    <x v="36"/>
    <x v="0"/>
    <x v="1"/>
    <n v="2100"/>
    <n v="2082.5"/>
    <n v="17.5"/>
    <n v="8.4033613445378148E-3"/>
    <n v="2091.25"/>
    <n v="1920"/>
    <n v="0"/>
    <n v="2020"/>
    <n v="0"/>
    <n v="2360"/>
    <n v="0"/>
    <n v="2350"/>
    <n v="0"/>
    <n v="2280"/>
    <n v="10.5"/>
    <n v="2190"/>
    <n v="10.5"/>
    <n v="1930"/>
    <n v="10.5"/>
    <n v="1930"/>
    <n v="10.5"/>
    <n v="1930"/>
    <n v="10.5"/>
    <n v="1940"/>
    <n v="10.5"/>
    <n v="0"/>
  </r>
  <r>
    <n v="189"/>
    <n v="7390825"/>
    <s v="Rabun Co Sheriff's Office"/>
    <n v="43747.354166666664"/>
    <n v="2019"/>
    <x v="1"/>
    <n v="0"/>
    <n v="1"/>
    <s v="Rabun"/>
    <s v="State Route 2"/>
    <s v="S Carolina State Line"/>
    <s v="(O) No Injury"/>
    <n v="0"/>
    <n v="0"/>
    <n v="0"/>
    <s v="Not a Collision with Motor Vehicle"/>
    <s v="Off Roadway"/>
    <s v="Embankment"/>
    <s v="Embankment"/>
    <s v="(None)"/>
    <n v="1"/>
    <x v="0"/>
    <x v="0"/>
    <s v="West"/>
    <s v="Daylight"/>
    <x v="0"/>
    <n v="76"/>
    <s v="Lap and Shoulder Belt Used"/>
    <n v="0"/>
    <s v="Passenger Car"/>
    <s v="2411000200I"/>
    <n v="23.709838999999999"/>
    <n v="34.812109999999997"/>
    <n v="-83.318267000000006"/>
    <n v="78"/>
    <n v="63"/>
    <n v="139"/>
    <s v="D1_0002_00_I"/>
    <n v="120"/>
    <n v="138"/>
    <s v="split"/>
    <n v="464.2"/>
    <n v="87.1"/>
    <n v="704.2"/>
    <n v="-83.319338999999999"/>
    <n v="34.813139999999997"/>
    <n v="-83.317683000000002"/>
    <n v="34.812033"/>
    <s v="2411000200I"/>
    <n v="1"/>
    <n v="241"/>
    <n v="2"/>
    <n v="0"/>
    <n v="55"/>
    <n v="8.9600000000000009"/>
    <n v="8.61"/>
    <n v="1423.6"/>
    <n v="1394"/>
    <n v="1376.3"/>
    <n v="55"/>
    <n v="42"/>
    <n v="13"/>
    <n v="43091"/>
    <s v="ASV_10+"/>
    <n v="2.174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740000000000002E-3"/>
    <n v="622"/>
    <s v="241-0023"/>
    <s v="4R : Rural Minor Arterial"/>
    <s v="34.834712, -83.329078"/>
    <n v="-83.329077999999996"/>
    <n v="34.834712000000003"/>
    <n v="34.834712000000003"/>
    <n v="-83.329077999999996"/>
    <n v="2.1740000000000002E-3"/>
    <x v="37"/>
    <x v="1"/>
    <x v="1"/>
    <n v="2100"/>
    <n v="2082.5"/>
    <n v="17.5"/>
    <n v="8.4033613445378148E-3"/>
    <n v="2091.25"/>
    <n v="1920"/>
    <n v="0"/>
    <n v="2020"/>
    <n v="0"/>
    <n v="2360"/>
    <n v="0"/>
    <n v="2350"/>
    <n v="0"/>
    <n v="2280"/>
    <n v="10.5"/>
    <n v="2190"/>
    <n v="10.5"/>
    <n v="1930"/>
    <n v="10.5"/>
    <n v="1930"/>
    <n v="10.5"/>
    <n v="1930"/>
    <n v="10.5"/>
    <n v="1940"/>
    <n v="10.5"/>
    <n v="0"/>
  </r>
  <r>
    <n v="190"/>
    <n v="6313445"/>
    <s v="Gsp Post 00"/>
    <n v="42931.923611111109"/>
    <n v="2017"/>
    <x v="2"/>
    <n v="0"/>
    <n v="0"/>
    <s v="Rabun"/>
    <s v="State Route 2"/>
    <s v="(none)"/>
    <s v="(A) Suspected Serious Injury"/>
    <n v="0"/>
    <n v="1"/>
    <n v="0"/>
    <s v="Not a Collision with Motor Vehicle"/>
    <s v="On Shoulder"/>
    <s v="Other-Fixed Object"/>
    <s v="Embankment"/>
    <s v="Changed Lanes Improperly"/>
    <n v="1"/>
    <x v="0"/>
    <x v="0"/>
    <s v="West"/>
    <s v="Dark-Not Lighted"/>
    <x v="0"/>
    <n v="85"/>
    <s v="[&quot;Lap and Shoulder Belt Used&quot;,&quot;Lap and Shoulder Belt Used&quot;]"/>
    <n v="0"/>
    <s v="Passenger Car"/>
    <s v="2411000200I"/>
    <n v="23.664795000000002"/>
    <n v="34.812440000000002"/>
    <n v="-83.318934999999996"/>
    <n v="78"/>
    <n v="63"/>
    <n v="139"/>
    <s v="D1_0002_00_I"/>
    <n v="120"/>
    <n v="138"/>
    <s v="split"/>
    <n v="464.2"/>
    <n v="87.1"/>
    <n v="704.2"/>
    <n v="-83.319338999999999"/>
    <n v="34.813139999999997"/>
    <n v="-83.317683000000002"/>
    <n v="34.812033"/>
    <s v="2411000200I"/>
    <n v="1"/>
    <n v="241"/>
    <n v="2"/>
    <n v="0"/>
    <n v="55"/>
    <n v="8.9600000000000009"/>
    <n v="8.61"/>
    <n v="1423.6"/>
    <n v="1394"/>
    <n v="1376.3"/>
    <n v="55"/>
    <n v="42"/>
    <n v="13"/>
    <n v="43091"/>
    <s v="ASV_10+"/>
    <n v="2.174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740000000000002E-3"/>
    <n v="622"/>
    <s v="241-0023"/>
    <s v="4R : Rural Minor Arterial"/>
    <s v="34.834712, -83.329078"/>
    <n v="-83.329077999999996"/>
    <n v="34.834712000000003"/>
    <n v="34.834712000000003"/>
    <n v="-83.329077999999996"/>
    <n v="2.1740000000000002E-3"/>
    <x v="37"/>
    <x v="1"/>
    <x v="1"/>
    <n v="2100"/>
    <n v="2082.5"/>
    <n v="17.5"/>
    <n v="8.4033613445378148E-3"/>
    <n v="2091.25"/>
    <n v="1920"/>
    <n v="0"/>
    <n v="2020"/>
    <n v="0"/>
    <n v="2360"/>
    <n v="0"/>
    <n v="2350"/>
    <n v="0"/>
    <n v="2280"/>
    <n v="10.5"/>
    <n v="2190"/>
    <n v="10.5"/>
    <n v="1930"/>
    <n v="10.5"/>
    <n v="1930"/>
    <n v="10.5"/>
    <n v="1930"/>
    <n v="10.5"/>
    <n v="1940"/>
    <n v="10.5"/>
    <n v="0"/>
  </r>
  <r>
    <n v="191"/>
    <n v="5536836"/>
    <s v="Gsp Post 00"/>
    <n v="42337.569444444445"/>
    <n v="2015"/>
    <x v="0"/>
    <n v="1"/>
    <n v="0"/>
    <s v="Rabun"/>
    <s v="State Route 2"/>
    <s v="3 Miles W Of Mize Lanes"/>
    <s v="(B) Suspected Minor/Visible Injury"/>
    <n v="0"/>
    <n v="0"/>
    <n v="1"/>
    <s v="Not a Collision with Motor Vehicle"/>
    <s v="Off Roadway"/>
    <s v="Other-Fixed Object"/>
    <s v="Embankment"/>
    <s v="Changed Lanes Improperly"/>
    <n v="1"/>
    <x v="0"/>
    <x v="0"/>
    <s v="East"/>
    <s v="Daylight"/>
    <x v="1"/>
    <n v="68"/>
    <s v="Lap and Shoulder Belt Used"/>
    <n v="0"/>
    <s v="Sports Utility Vehicle (SUV)"/>
    <s v="2411000200I"/>
    <n v="23.707000000000001"/>
    <n v="34.812126999999997"/>
    <n v="-83.318323000000007"/>
    <n v="78"/>
    <n v="63"/>
    <n v="139"/>
    <s v="D1_0002_00_I"/>
    <n v="120"/>
    <n v="138"/>
    <s v="split"/>
    <n v="464.2"/>
    <n v="87.1"/>
    <n v="704.2"/>
    <n v="-83.319338999999999"/>
    <n v="34.813139999999997"/>
    <n v="-83.317683000000002"/>
    <n v="34.812033"/>
    <s v="2411000200I"/>
    <n v="1"/>
    <n v="241"/>
    <n v="2"/>
    <n v="0"/>
    <n v="55"/>
    <n v="8.9600000000000009"/>
    <n v="8.61"/>
    <n v="1423.6"/>
    <n v="1394"/>
    <n v="1376.3"/>
    <n v="55"/>
    <n v="42"/>
    <n v="13"/>
    <n v="43091"/>
    <s v="ASV_10+"/>
    <n v="2.174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740000000000002E-3"/>
    <n v="622"/>
    <s v="241-0023"/>
    <s v="4R : Rural Minor Arterial"/>
    <s v="34.834712, -83.329078"/>
    <n v="-83.329077999999996"/>
    <n v="34.834712000000003"/>
    <n v="34.834712000000003"/>
    <n v="-83.329077999999996"/>
    <n v="2.1740000000000002E-3"/>
    <x v="37"/>
    <x v="1"/>
    <x v="1"/>
    <n v="2100"/>
    <n v="2082.5"/>
    <n v="17.5"/>
    <n v="8.4033613445378148E-3"/>
    <n v="2091.25"/>
    <n v="1920"/>
    <n v="0"/>
    <n v="2020"/>
    <n v="0"/>
    <n v="2360"/>
    <n v="0"/>
    <n v="2350"/>
    <n v="0"/>
    <n v="2280"/>
    <n v="10.5"/>
    <n v="2190"/>
    <n v="10.5"/>
    <n v="1930"/>
    <n v="10.5"/>
    <n v="1930"/>
    <n v="10.5"/>
    <n v="1930"/>
    <n v="10.5"/>
    <n v="1940"/>
    <n v="10.5"/>
    <n v="0"/>
  </r>
  <r>
    <n v="192"/>
    <n v="5081316"/>
    <s v="Gsp Post 00"/>
    <n v="41981.677777777775"/>
    <n v="2014"/>
    <x v="0"/>
    <n v="1"/>
    <n v="0"/>
    <s v="Rabun"/>
    <s v="State Route 2"/>
    <s v="(none)"/>
    <s v="(C) Possible Injury / Complaint"/>
    <n v="0"/>
    <n v="0"/>
    <n v="0"/>
    <s v="Not a Collision with Motor Vehicle"/>
    <s v="On Shoulder"/>
    <s v="Tree"/>
    <s v="Tree"/>
    <s v="(None)"/>
    <n v="1"/>
    <x v="0"/>
    <x v="0"/>
    <s v="East"/>
    <s v="Daylight"/>
    <x v="0"/>
    <n v="53"/>
    <s v="[&quot;Lap and Shoulder Belt Used&quot;,&quot;Lap and Shoulder Belt Used&quot;]"/>
    <n v="0"/>
    <s v="Sports Utility Vehicle (SUV)"/>
    <s v="2411000200I"/>
    <n v="23.727219999999999"/>
    <n v="34.812038999999999"/>
    <n v="-83.317983999999996"/>
    <n v="78"/>
    <n v="63"/>
    <n v="139"/>
    <s v="D1_0002_00_I"/>
    <n v="120"/>
    <n v="138"/>
    <s v="split"/>
    <n v="464.2"/>
    <n v="87.1"/>
    <n v="704.2"/>
    <n v="-83.319338999999999"/>
    <n v="34.813139999999997"/>
    <n v="-83.317683000000002"/>
    <n v="34.812033"/>
    <s v="2411000200I"/>
    <n v="1"/>
    <n v="241"/>
    <n v="2"/>
    <n v="0"/>
    <n v="55"/>
    <n v="8.9600000000000009"/>
    <n v="8.61"/>
    <n v="1423.6"/>
    <n v="1394"/>
    <n v="1376.3"/>
    <n v="55"/>
    <n v="42"/>
    <n v="13"/>
    <n v="43091"/>
    <s v="ASV_10+"/>
    <n v="2.174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740000000000002E-3"/>
    <n v="622"/>
    <s v="241-0023"/>
    <s v="4R : Rural Minor Arterial"/>
    <s v="34.834712, -83.329078"/>
    <n v="-83.329077999999996"/>
    <n v="34.834712000000003"/>
    <n v="34.834712000000003"/>
    <n v="-83.329077999999996"/>
    <n v="2.1740000000000002E-3"/>
    <x v="37"/>
    <x v="1"/>
    <x v="1"/>
    <n v="2100"/>
    <n v="2082.5"/>
    <n v="17.5"/>
    <n v="8.4033613445378148E-3"/>
    <n v="2091.25"/>
    <n v="1920"/>
    <n v="0"/>
    <n v="2020"/>
    <n v="0"/>
    <n v="2360"/>
    <n v="0"/>
    <n v="2350"/>
    <n v="0"/>
    <n v="2280"/>
    <n v="10.5"/>
    <n v="2190"/>
    <n v="10.5"/>
    <n v="1930"/>
    <n v="10.5"/>
    <n v="1930"/>
    <n v="10.5"/>
    <n v="1930"/>
    <n v="10.5"/>
    <n v="1940"/>
    <n v="10.5"/>
    <n v="0"/>
  </r>
  <r>
    <n v="193"/>
    <n v="4664849"/>
    <s v="Gsp Post 00"/>
    <n v="41613.666666666664"/>
    <n v="2013"/>
    <x v="0"/>
    <n v="1"/>
    <n v="0"/>
    <s v="Rabun"/>
    <s v="State Route 2"/>
    <s v="(none)"/>
    <s v="(B) Suspected Minor/Visible Injury"/>
    <n v="0"/>
    <n v="0"/>
    <n v="1"/>
    <s v="Not a Collision with Motor Vehicle"/>
    <s v="On Shoulder"/>
    <s v="Tree"/>
    <s v="Tree"/>
    <s v="(None)"/>
    <n v="1"/>
    <x v="0"/>
    <x v="0"/>
    <s v="East"/>
    <s v="Daylight"/>
    <x v="1"/>
    <n v="27"/>
    <s v="None Used"/>
    <n v="0"/>
    <s v="Passenger Car"/>
    <s v="2411000200I"/>
    <n v="23.707000000000001"/>
    <n v="34.812120999999998"/>
    <n v="-83.318303"/>
    <n v="78"/>
    <n v="63"/>
    <n v="139"/>
    <s v="D1_0002_00_I"/>
    <n v="120"/>
    <n v="138"/>
    <s v="split"/>
    <n v="464.2"/>
    <n v="87.1"/>
    <n v="704.2"/>
    <n v="-83.319338999999999"/>
    <n v="34.813139999999997"/>
    <n v="-83.317683000000002"/>
    <n v="34.812033"/>
    <s v="2411000200I"/>
    <n v="1"/>
    <n v="241"/>
    <n v="2"/>
    <n v="0"/>
    <n v="55"/>
    <n v="8.9600000000000009"/>
    <n v="8.61"/>
    <n v="1423.6"/>
    <n v="1394"/>
    <n v="1376.3"/>
    <n v="55"/>
    <n v="42"/>
    <n v="13"/>
    <n v="43091"/>
    <s v="ASV_10+"/>
    <n v="2.1740000000000002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740000000000002E-3"/>
    <n v="622"/>
    <s v="241-0023"/>
    <s v="4R : Rural Minor Arterial"/>
    <s v="34.834712, -83.329078"/>
    <n v="-83.329077999999996"/>
    <n v="34.834712000000003"/>
    <n v="34.834712000000003"/>
    <n v="-83.329077999999996"/>
    <n v="2.1740000000000002E-3"/>
    <x v="37"/>
    <x v="1"/>
    <x v="1"/>
    <n v="2100"/>
    <n v="2082.5"/>
    <n v="17.5"/>
    <n v="8.4033613445378148E-3"/>
    <n v="2091.25"/>
    <n v="1920"/>
    <n v="0"/>
    <n v="2020"/>
    <n v="0"/>
    <n v="2360"/>
    <n v="0"/>
    <n v="2350"/>
    <n v="0"/>
    <n v="2280"/>
    <n v="10.5"/>
    <n v="2190"/>
    <n v="10.5"/>
    <n v="1930"/>
    <n v="10.5"/>
    <n v="1930"/>
    <n v="10.5"/>
    <n v="1930"/>
    <n v="10.5"/>
    <n v="1940"/>
    <n v="10.5"/>
    <n v="0"/>
  </r>
  <r>
    <n v="194"/>
    <n v="6658205"/>
    <s v="Rabun Co Sheriff's Office"/>
    <n v="43183.333333333336"/>
    <n v="2018"/>
    <x v="1"/>
    <n v="0"/>
    <n v="1"/>
    <s v="Rabun"/>
    <s v="State Route 2"/>
    <s v="Sc Line"/>
    <s v="(C) Possible Injury / Complaint"/>
    <n v="0"/>
    <n v="0"/>
    <n v="0"/>
    <s v="Not a Collision with Motor Vehicle"/>
    <s v="(None)"/>
    <s v="Embankment"/>
    <s v="Embankment"/>
    <s v="Driver Lost Control"/>
    <n v="1"/>
    <x v="0"/>
    <x v="2"/>
    <s v="East"/>
    <s v="Daylight"/>
    <x v="0"/>
    <n v="20"/>
    <s v="Lap and Shoulder Belt Used"/>
    <n v="0"/>
    <s v="Passenger Car"/>
    <s v="2411000200I"/>
    <n v="23.462516000000001"/>
    <n v="34.815261999999997"/>
    <n v="-83.319470999999993"/>
    <n v="79"/>
    <n v="64"/>
    <n v="140"/>
    <s v="D1_0002_00_I"/>
    <n v="120"/>
    <n v="139"/>
    <s v="split"/>
    <n v="1046.4000000000001"/>
    <n v="42.7"/>
    <n v="781.1"/>
    <n v="-83.319376000000005"/>
    <n v="34.815519000000002"/>
    <n v="-83.319444000000004"/>
    <n v="34.813414000000002"/>
    <s v="2411000200I"/>
    <n v="1"/>
    <n v="241"/>
    <n v="2"/>
    <n v="0"/>
    <n v="55"/>
    <n v="7.63"/>
    <n v="6.83"/>
    <n v="1464.6"/>
    <n v="1455.1"/>
    <n v="1426.2"/>
    <n v="55"/>
    <n v="52.7"/>
    <n v="2.2999999999999998"/>
    <n v="43091"/>
    <s v="ASV_10+"/>
    <n v="2.1649999999999998E-3"/>
    <n v="43332"/>
    <n v="42957"/>
    <s v="2411000200I"/>
    <s v="RABUN"/>
    <n v="1"/>
    <n v="200"/>
    <n v="1"/>
    <n v="1"/>
    <n v="2"/>
    <n v="1"/>
    <n v="1"/>
    <n v="2"/>
    <n v="0"/>
    <n v="4"/>
    <s v="N"/>
    <n v="241"/>
    <n v="2"/>
    <n v="0"/>
    <s v="Not Urban"/>
    <s v="Not Urban"/>
    <n v="0"/>
    <n v="55"/>
    <n v="2280"/>
    <s v=" "/>
    <n v="0"/>
    <n v="2.839718"/>
    <n v="9"/>
    <s v="State Mainline"/>
    <n v="2280"/>
    <n v="452522"/>
    <n v="21.56"/>
    <n v="24.39"/>
    <n v="452522"/>
    <n v="0"/>
    <n v="14993.712771"/>
    <n v="100"/>
    <n v="42981"/>
    <n v="9.2135999999999996E-2"/>
    <n v="0"/>
    <n v="2.1649999999999998E-3"/>
    <n v="622"/>
    <s v="241-0023"/>
    <s v="4R : Rural Minor Arterial"/>
    <s v="34.834712, -83.329078"/>
    <n v="-83.329077999999996"/>
    <n v="34.834712000000003"/>
    <n v="34.834712000000003"/>
    <n v="-83.329077999999996"/>
    <n v="2.1649999999999998E-3"/>
    <x v="38"/>
    <x v="0"/>
    <x v="1"/>
    <n v="2100"/>
    <n v="2082.5"/>
    <n v="17.5"/>
    <n v="8.4033613445378148E-3"/>
    <n v="2091.25"/>
    <n v="1920"/>
    <n v="0"/>
    <n v="2020"/>
    <n v="0"/>
    <n v="2360"/>
    <n v="0"/>
    <n v="2350"/>
    <n v="0"/>
    <n v="2280"/>
    <n v="10.5"/>
    <n v="2190"/>
    <n v="10.5"/>
    <n v="1930"/>
    <n v="10.5"/>
    <n v="1930"/>
    <n v="10.5"/>
    <n v="1930"/>
    <n v="10.5"/>
    <n v="1940"/>
    <n v="10.5"/>
    <n v="0"/>
  </r>
  <r>
    <n v="195"/>
    <n v="7430820"/>
    <s v="Towns County Sheriff's Office"/>
    <n v="43773.773611111108"/>
    <n v="2019"/>
    <x v="1"/>
    <n v="0"/>
    <n v="1"/>
    <s v="Towns"/>
    <s v="US Highway 76"/>
    <s v="Jay Tee Rd"/>
    <s v="(O) No Injury"/>
    <n v="0"/>
    <n v="0"/>
    <n v="0"/>
    <s v="Not a Collision with Motor Vehicle"/>
    <s v="Off Roadway"/>
    <s v="Motor Vehicle in Motion"/>
    <s v="Tree"/>
    <s v="(None)"/>
    <n v="1"/>
    <x v="0"/>
    <x v="0"/>
    <s v="East"/>
    <s v="Dark-Not Lighted"/>
    <x v="0"/>
    <n v="52"/>
    <s v="Lap and Shoulder Belt Used"/>
    <n v="0"/>
    <s v="Pickup Truck"/>
    <s v="2811000200I"/>
    <n v="17.076283"/>
    <n v="34.931019999999997"/>
    <n v="-83.663247999999996"/>
    <n v="82"/>
    <n v="74"/>
    <n v="20"/>
    <s v="D1_0002_00_I"/>
    <n v="17"/>
    <n v="19"/>
    <s v="simple"/>
    <n v="410.6"/>
    <n v="88"/>
    <n v="629.6"/>
    <n v="-83.662594999999996"/>
    <n v="34.931063999999999"/>
    <n v="-83.660891000000007"/>
    <n v="34.930338999999996"/>
    <s v="2811000200I"/>
    <n v="1"/>
    <n v="281"/>
    <n v="2"/>
    <n v="0"/>
    <n v="55"/>
    <n v="10.220000000000001"/>
    <n v="9.9499999999999993"/>
    <n v="2097.4"/>
    <n v="2086.3000000000002"/>
    <n v="2075.5"/>
    <n v="35"/>
    <n v="39.6"/>
    <n v="0"/>
    <n v="42942"/>
    <s v="NONE"/>
    <n v="1.993E-3"/>
    <n v="49432"/>
    <n v="48905"/>
    <s v="2811000200I"/>
    <s v="TOWNS"/>
    <n v="1"/>
    <n v="200"/>
    <n v="1"/>
    <n v="1"/>
    <n v="2"/>
    <n v="1"/>
    <n v="1"/>
    <n v="2"/>
    <n v="3"/>
    <n v="3"/>
    <s v="N"/>
    <n v="281"/>
    <n v="2"/>
    <n v="0"/>
    <s v="Not Urban"/>
    <s v="Not Urban"/>
    <n v="0"/>
    <n v="55"/>
    <n v="2440"/>
    <s v=" "/>
    <n v="0"/>
    <n v="0.88851199999999997"/>
    <n v="9"/>
    <s v="State Mainline"/>
    <n v="2440"/>
    <n v="501307"/>
    <n v="16.37"/>
    <n v="17.25"/>
    <n v="501307"/>
    <n v="0"/>
    <n v="4691.3420990000004"/>
    <n v="100"/>
    <n v="48952"/>
    <n v="3.0610999999999999E-2"/>
    <n v="0"/>
    <n v="1.993E-3"/>
    <n v="711"/>
    <s v="281-0125"/>
    <s v="3R : Rural Principal Arterial - Other"/>
    <s v="34.925824, -83.675390"/>
    <n v="-83.675389999999993"/>
    <n v="34.925823999999999"/>
    <n v="34.925823999999999"/>
    <n v="-83.675389999999993"/>
    <n v="1.993E-3"/>
    <x v="39"/>
    <x v="1"/>
    <x v="1"/>
    <n v="2630"/>
    <n v="1975"/>
    <n v="655"/>
    <n v="0.33164556962025316"/>
    <n v="2302.5"/>
    <n v="2610"/>
    <n v="8.5"/>
    <n v="2750"/>
    <n v="8.5"/>
    <n v="2530"/>
    <n v="0"/>
    <n v="2520"/>
    <n v="0"/>
    <n v="2440"/>
    <n v="10"/>
    <n v="2340"/>
    <n v="10"/>
    <n v="1560"/>
    <n v="12.1"/>
    <n v="1560"/>
    <n v="12.1"/>
    <n v="2270"/>
    <n v="7.8"/>
    <n v="2300"/>
    <n v="7.8"/>
    <n v="6.5300000000000004E-4"/>
  </r>
  <r>
    <n v="196"/>
    <n v="6276965"/>
    <s v="Gsp Post 00"/>
    <n v="42900.759027777778"/>
    <n v="2017"/>
    <x v="2"/>
    <n v="0"/>
    <n v="0"/>
    <s v="Towns"/>
    <s v="US Highway 76"/>
    <s v="(none)"/>
    <s v="(K) Fatal Injury"/>
    <n v="1"/>
    <n v="0"/>
    <n v="0"/>
    <s v="Not a Collision with Motor Vehicle"/>
    <s v="On Shoulder"/>
    <s v="Other-Fixed Object"/>
    <s v="Over Turn"/>
    <s v="(None)"/>
    <n v="1"/>
    <x v="0"/>
    <x v="0"/>
    <s v="West"/>
    <s v="Daylight"/>
    <x v="0"/>
    <n v="51"/>
    <s v="None Used"/>
    <n v="0"/>
    <s v="Pickup Truck"/>
    <s v="2811000200I"/>
    <n v="17.125"/>
    <n v="34.931080000000001"/>
    <n v="-83.662413000000001"/>
    <n v="82"/>
    <n v="74"/>
    <n v="20"/>
    <s v="D1_0002_00_I"/>
    <n v="17"/>
    <n v="19"/>
    <s v="simple"/>
    <n v="410.6"/>
    <n v="88"/>
    <n v="629.6"/>
    <n v="-83.662594999999996"/>
    <n v="34.931063999999999"/>
    <n v="-83.660891000000007"/>
    <n v="34.930338999999996"/>
    <s v="2811000200I"/>
    <n v="1"/>
    <n v="281"/>
    <n v="2"/>
    <n v="0"/>
    <n v="55"/>
    <n v="10.220000000000001"/>
    <n v="9.9499999999999993"/>
    <n v="2097.4"/>
    <n v="2086.3000000000002"/>
    <n v="2075.5"/>
    <n v="35"/>
    <n v="39.6"/>
    <n v="0"/>
    <n v="42942"/>
    <s v="NONE"/>
    <n v="1.993E-3"/>
    <n v="49432"/>
    <n v="48905"/>
    <s v="2811000200I"/>
    <s v="TOWNS"/>
    <n v="1"/>
    <n v="200"/>
    <n v="1"/>
    <n v="1"/>
    <n v="2"/>
    <n v="1"/>
    <n v="1"/>
    <n v="2"/>
    <n v="3"/>
    <n v="3"/>
    <s v="N"/>
    <n v="281"/>
    <n v="2"/>
    <n v="0"/>
    <s v="Not Urban"/>
    <s v="Not Urban"/>
    <n v="0"/>
    <n v="55"/>
    <n v="2440"/>
    <s v=" "/>
    <n v="0"/>
    <n v="0.88851199999999997"/>
    <n v="9"/>
    <s v="State Mainline"/>
    <n v="2440"/>
    <n v="501307"/>
    <n v="16.37"/>
    <n v="17.25"/>
    <n v="501307"/>
    <n v="0"/>
    <n v="4691.3420990000004"/>
    <n v="100"/>
    <n v="48952"/>
    <n v="3.0610999999999999E-2"/>
    <n v="0"/>
    <n v="1.993E-3"/>
    <n v="711"/>
    <s v="281-0125"/>
    <s v="3R : Rural Principal Arterial - Other"/>
    <s v="34.925824, -83.675390"/>
    <n v="-83.675389999999993"/>
    <n v="34.925823999999999"/>
    <n v="34.925823999999999"/>
    <n v="-83.675389999999993"/>
    <n v="1.993E-3"/>
    <x v="39"/>
    <x v="1"/>
    <x v="1"/>
    <n v="2630"/>
    <n v="1975"/>
    <n v="655"/>
    <n v="0.33164556962025316"/>
    <n v="2302.5"/>
    <n v="2610"/>
    <n v="8.5"/>
    <n v="2750"/>
    <n v="8.5"/>
    <n v="2530"/>
    <n v="0"/>
    <n v="2520"/>
    <n v="0"/>
    <n v="2440"/>
    <n v="10"/>
    <n v="2340"/>
    <n v="10"/>
    <n v="1560"/>
    <n v="12.1"/>
    <n v="1560"/>
    <n v="12.1"/>
    <n v="2270"/>
    <n v="7.8"/>
    <n v="2300"/>
    <n v="7.8"/>
    <n v="0"/>
  </r>
  <r>
    <n v="197"/>
    <n v="6181768"/>
    <s v="Towns County Sheriff's Office"/>
    <n v="42095.648611111108"/>
    <n v="2015"/>
    <x v="0"/>
    <n v="1"/>
    <n v="0"/>
    <s v="Towns"/>
    <s v="US Highway 76"/>
    <s v="Hooper Dr"/>
    <s v="(B) Suspected Minor/Visible Injury"/>
    <n v="0"/>
    <n v="0"/>
    <n v="1"/>
    <s v="Not a Collision with Motor Vehicle"/>
    <s v="Off Roadway"/>
    <s v="Over Turn"/>
    <s v="Over Turn"/>
    <s v="(None)"/>
    <n v="1"/>
    <x v="0"/>
    <x v="0"/>
    <s v="West"/>
    <s v="Daylight"/>
    <x v="0"/>
    <n v="79"/>
    <s v="Lap and Shoulder Belt Used"/>
    <n v="0"/>
    <s v="Passenger Car"/>
    <s v="2811000200I"/>
    <n v="17.145"/>
    <n v="34.931083999999998"/>
    <n v="-83.662001000000004"/>
    <n v="82"/>
    <n v="74"/>
    <n v="20"/>
    <s v="D1_0002_00_I"/>
    <n v="17"/>
    <n v="19"/>
    <s v="simple"/>
    <n v="410.6"/>
    <n v="88"/>
    <n v="629.6"/>
    <n v="-83.662594999999996"/>
    <n v="34.931063999999999"/>
    <n v="-83.660891000000007"/>
    <n v="34.930338999999996"/>
    <s v="2811000200I"/>
    <n v="1"/>
    <n v="281"/>
    <n v="2"/>
    <n v="0"/>
    <n v="55"/>
    <n v="10.220000000000001"/>
    <n v="9.9499999999999993"/>
    <n v="2097.4"/>
    <n v="2086.3000000000002"/>
    <n v="2075.5"/>
    <n v="35"/>
    <n v="39.6"/>
    <n v="0"/>
    <n v="42942"/>
    <s v="NONE"/>
    <n v="1.993E-3"/>
    <n v="49432"/>
    <n v="48905"/>
    <s v="2811000200I"/>
    <s v="TOWNS"/>
    <n v="1"/>
    <n v="200"/>
    <n v="1"/>
    <n v="1"/>
    <n v="2"/>
    <n v="1"/>
    <n v="1"/>
    <n v="2"/>
    <n v="3"/>
    <n v="3"/>
    <s v="N"/>
    <n v="281"/>
    <n v="2"/>
    <n v="0"/>
    <s v="Not Urban"/>
    <s v="Not Urban"/>
    <n v="0"/>
    <n v="55"/>
    <n v="2440"/>
    <s v=" "/>
    <n v="0"/>
    <n v="0.88851199999999997"/>
    <n v="9"/>
    <s v="State Mainline"/>
    <n v="2440"/>
    <n v="501307"/>
    <n v="16.37"/>
    <n v="17.25"/>
    <n v="501307"/>
    <n v="0"/>
    <n v="4691.3420990000004"/>
    <n v="100"/>
    <n v="48952"/>
    <n v="3.0610999999999999E-2"/>
    <n v="0"/>
    <n v="1.993E-3"/>
    <n v="711"/>
    <s v="281-0125"/>
    <s v="3R : Rural Principal Arterial - Other"/>
    <s v="34.925824, -83.675390"/>
    <n v="-83.675389999999993"/>
    <n v="34.925823999999999"/>
    <n v="34.925823999999999"/>
    <n v="-83.675389999999993"/>
    <n v="1.993E-3"/>
    <x v="39"/>
    <x v="1"/>
    <x v="1"/>
    <n v="2630"/>
    <n v="1975"/>
    <n v="655"/>
    <n v="0.33164556962025316"/>
    <n v="2302.5"/>
    <n v="2610"/>
    <n v="8.5"/>
    <n v="2750"/>
    <n v="8.5"/>
    <n v="2530"/>
    <n v="0"/>
    <n v="2520"/>
    <n v="0"/>
    <n v="2440"/>
    <n v="10"/>
    <n v="2340"/>
    <n v="10"/>
    <n v="1560"/>
    <n v="12.1"/>
    <n v="1560"/>
    <n v="12.1"/>
    <n v="2270"/>
    <n v="7.8"/>
    <n v="2300"/>
    <n v="7.8"/>
    <n v="0"/>
  </r>
  <r>
    <n v="198"/>
    <n v="5131910"/>
    <s v="Gsp Post 00"/>
    <n v="42020.5"/>
    <n v="2015"/>
    <x v="0"/>
    <n v="1"/>
    <n v="0"/>
    <s v="Towns"/>
    <s v="US Highway 76"/>
    <s v="(none)"/>
    <s v="(A) Suspected Serious Injury"/>
    <n v="0"/>
    <n v="1"/>
    <n v="0"/>
    <s v="Not a Collision with Motor Vehicle"/>
    <s v="Off Roadway"/>
    <s v="Tree"/>
    <s v="Tree"/>
    <s v="No Contributing Factors"/>
    <n v="1"/>
    <x v="0"/>
    <x v="0"/>
    <s v="West"/>
    <s v="Daylight"/>
    <x v="0"/>
    <n v="44"/>
    <s v="Unknown"/>
    <n v="0"/>
    <s v="Passenger Car"/>
    <s v="2811000200I"/>
    <n v="17.178999999999998"/>
    <n v="34.930929999999996"/>
    <n v="-83.661467999999999"/>
    <n v="82"/>
    <n v="74"/>
    <n v="20"/>
    <s v="D1_0002_00_I"/>
    <n v="17"/>
    <n v="19"/>
    <s v="simple"/>
    <n v="410.6"/>
    <n v="88"/>
    <n v="629.6"/>
    <n v="-83.662594999999996"/>
    <n v="34.931063999999999"/>
    <n v="-83.660891000000007"/>
    <n v="34.930338999999996"/>
    <s v="2811000200I"/>
    <n v="1"/>
    <n v="281"/>
    <n v="2"/>
    <n v="0"/>
    <n v="55"/>
    <n v="10.220000000000001"/>
    <n v="9.9499999999999993"/>
    <n v="2097.4"/>
    <n v="2086.3000000000002"/>
    <n v="2075.5"/>
    <n v="35"/>
    <n v="39.6"/>
    <n v="0"/>
    <n v="42942"/>
    <s v="NONE"/>
    <n v="1.993E-3"/>
    <n v="49432"/>
    <n v="48905"/>
    <s v="2811000200I"/>
    <s v="TOWNS"/>
    <n v="1"/>
    <n v="200"/>
    <n v="1"/>
    <n v="1"/>
    <n v="2"/>
    <n v="1"/>
    <n v="1"/>
    <n v="2"/>
    <n v="3"/>
    <n v="3"/>
    <s v="N"/>
    <n v="281"/>
    <n v="2"/>
    <n v="0"/>
    <s v="Not Urban"/>
    <s v="Not Urban"/>
    <n v="0"/>
    <n v="55"/>
    <n v="2440"/>
    <s v=" "/>
    <n v="0"/>
    <n v="0.88851199999999997"/>
    <n v="9"/>
    <s v="State Mainline"/>
    <n v="2440"/>
    <n v="501307"/>
    <n v="16.37"/>
    <n v="17.25"/>
    <n v="501307"/>
    <n v="0"/>
    <n v="4691.3420990000004"/>
    <n v="100"/>
    <n v="48952"/>
    <n v="3.0610999999999999E-2"/>
    <n v="0"/>
    <n v="1.993E-3"/>
    <n v="711"/>
    <s v="281-0125"/>
    <s v="3R : Rural Principal Arterial - Other"/>
    <s v="34.925824, -83.675390"/>
    <n v="-83.675389999999993"/>
    <n v="34.925823999999999"/>
    <n v="34.925823999999999"/>
    <n v="-83.675389999999993"/>
    <n v="1.993E-3"/>
    <x v="39"/>
    <x v="1"/>
    <x v="1"/>
    <n v="2630"/>
    <n v="1975"/>
    <n v="655"/>
    <n v="0.33164556962025316"/>
    <n v="2302.5"/>
    <n v="2610"/>
    <n v="8.5"/>
    <n v="2750"/>
    <n v="8.5"/>
    <n v="2530"/>
    <n v="0"/>
    <n v="2520"/>
    <n v="0"/>
    <n v="2440"/>
    <n v="10"/>
    <n v="2340"/>
    <n v="10"/>
    <n v="1560"/>
    <n v="12.1"/>
    <n v="1560"/>
    <n v="12.1"/>
    <n v="2270"/>
    <n v="7.8"/>
    <n v="2300"/>
    <n v="7.8"/>
    <n v="0"/>
  </r>
  <r>
    <n v="199"/>
    <n v="7586643"/>
    <s v="Gsp Post 00"/>
    <n v="43895.715277777781"/>
    <n v="2020"/>
    <x v="1"/>
    <n v="0"/>
    <n v="1"/>
    <s v="Towns"/>
    <s v="US Highway 76"/>
    <s v="Swallows Crk Rd"/>
    <s v="(A) Suspected Serious Injury"/>
    <n v="0"/>
    <n v="1"/>
    <n v="0"/>
    <s v="Not a Collision with Motor Vehicle"/>
    <s v="On Shoulder"/>
    <s v="Tree"/>
    <s v="Tree"/>
    <s v="(None)"/>
    <n v="1"/>
    <x v="0"/>
    <x v="0"/>
    <s v="East"/>
    <s v="Daylight"/>
    <x v="1"/>
    <n v="60"/>
    <s v="Lap and Shoulder Belt Used"/>
    <n v="0"/>
    <s v="Passenger Car"/>
    <s v="2811000200I"/>
    <n v="14.889049999999999"/>
    <n v="34.922286"/>
    <n v="-83.693760999999995"/>
    <n v="83"/>
    <n v="75"/>
    <n v="13"/>
    <s v="D1_0002_00_I"/>
    <n v="11"/>
    <n v="12"/>
    <s v="simple"/>
    <n v="772.6"/>
    <n v="66.8"/>
    <n v="900.2"/>
    <n v="-83.692887999999996"/>
    <n v="34.922564000000001"/>
    <n v="-83.690949000000003"/>
    <n v="34.924283000000003"/>
    <s v="2811000200I"/>
    <n v="1"/>
    <n v="281"/>
    <n v="2"/>
    <n v="0"/>
    <n v="55"/>
    <n v="7.94"/>
    <n v="7.88"/>
    <n v="2067.6"/>
    <n v="2041"/>
    <n v="2015.7"/>
    <n v="55"/>
    <n v="52"/>
    <n v="3"/>
    <n v="43092"/>
    <s v="ASV_5+"/>
    <n v="2.7320000000000001E-3"/>
    <n v="49442"/>
    <n v="48915"/>
    <s v="2811000200I"/>
    <s v="TOWNS"/>
    <n v="1"/>
    <n v="200"/>
    <n v="1"/>
    <n v="1"/>
    <n v="2"/>
    <n v="1"/>
    <n v="1"/>
    <n v="2"/>
    <n v="3"/>
    <n v="3"/>
    <s v="N"/>
    <n v="281"/>
    <n v="2"/>
    <n v="0"/>
    <s v="Not Urban"/>
    <s v="Not Urban"/>
    <n v="0"/>
    <n v="55"/>
    <n v="9150"/>
    <s v=" "/>
    <n v="0"/>
    <n v="0.369981"/>
    <n v="9"/>
    <s v="State Mainline"/>
    <n v="9150"/>
    <n v="501317"/>
    <n v="14.78"/>
    <n v="15.16"/>
    <n v="501317"/>
    <n v="0"/>
    <n v="1953.4983729999999"/>
    <n v="100"/>
    <n v="48962"/>
    <n v="1.4067E-2"/>
    <n v="0"/>
    <n v="2.7320000000000001E-3"/>
    <n v="711"/>
    <s v="281-0125"/>
    <s v="3R : Rural Principal Arterial - Other"/>
    <s v="34.925824, -83.675390"/>
    <n v="-83.675389999999993"/>
    <n v="34.925823999999999"/>
    <n v="34.925823999999999"/>
    <n v="-83.675389999999993"/>
    <n v="2.7320000000000001E-3"/>
    <x v="40"/>
    <x v="1"/>
    <x v="2"/>
    <n v="4253.333333333333"/>
    <n v="4260"/>
    <n v="-6.6666666666669698"/>
    <n v="-1.5649452269171291E-3"/>
    <n v="4256.6666666666661"/>
    <n v="4140"/>
    <n v="8.6"/>
    <n v="4370"/>
    <n v="8.6"/>
    <n v="4250"/>
    <n v="8.6"/>
    <n v="4760"/>
    <n v="0"/>
    <n v="4620"/>
    <n v="5.4"/>
    <n v="4440"/>
    <n v="5.4"/>
    <n v="4230"/>
    <n v="5.4"/>
    <n v="3750"/>
    <n v="5.4"/>
    <n v="3750"/>
    <n v="5.4"/>
    <n v="3830"/>
    <n v="5.4"/>
    <n v="9.1600000000000004E-4"/>
  </r>
  <r>
    <n v="200"/>
    <n v="6750483"/>
    <s v="Towns County Sheriff's Office"/>
    <n v="43252.745833333334"/>
    <n v="2018"/>
    <x v="1"/>
    <n v="0"/>
    <n v="1"/>
    <s v="Towns"/>
    <s v="US Highway 76"/>
    <s v="Car Miles Rd"/>
    <s v="(A) Suspected Serious Injury"/>
    <n v="0"/>
    <n v="1"/>
    <n v="0"/>
    <s v="Not a Collision with Motor Vehicle"/>
    <s v="Off Roadway"/>
    <s v="Tree"/>
    <s v="Tree"/>
    <s v="Driver Condition"/>
    <n v="1"/>
    <x v="0"/>
    <x v="0"/>
    <s v="West"/>
    <s v="Daylight"/>
    <x v="0"/>
    <n v="58"/>
    <s v="Lap and Shoulder Belt Used"/>
    <n v="0"/>
    <s v="Passenger Car"/>
    <s v="2811000200I"/>
    <n v="15.12"/>
    <n v="34.924320999999999"/>
    <n v="-83.690940999999995"/>
    <n v="83"/>
    <n v="75"/>
    <n v="13"/>
    <s v="D1_0002_00_I"/>
    <n v="11"/>
    <n v="12"/>
    <s v="simple"/>
    <n v="772.6"/>
    <n v="66.8"/>
    <n v="900.2"/>
    <n v="-83.692887999999996"/>
    <n v="34.922564000000001"/>
    <n v="-83.690949000000003"/>
    <n v="34.924283000000003"/>
    <s v="2811000200I"/>
    <n v="1"/>
    <n v="281"/>
    <n v="2"/>
    <n v="0"/>
    <n v="55"/>
    <n v="7.94"/>
    <n v="7.88"/>
    <n v="2067.6"/>
    <n v="2041"/>
    <n v="2015.7"/>
    <n v="55"/>
    <n v="52"/>
    <n v="3"/>
    <n v="43092"/>
    <s v="ASV_5+"/>
    <n v="2.7320000000000001E-3"/>
    <n v="49442"/>
    <n v="48915"/>
    <s v="2811000200I"/>
    <s v="TOWNS"/>
    <n v="1"/>
    <n v="200"/>
    <n v="1"/>
    <n v="1"/>
    <n v="2"/>
    <n v="1"/>
    <n v="1"/>
    <n v="2"/>
    <n v="3"/>
    <n v="3"/>
    <s v="N"/>
    <n v="281"/>
    <n v="2"/>
    <n v="0"/>
    <s v="Not Urban"/>
    <s v="Not Urban"/>
    <n v="0"/>
    <n v="55"/>
    <n v="9150"/>
    <s v=" "/>
    <n v="0"/>
    <n v="0.369981"/>
    <n v="9"/>
    <s v="State Mainline"/>
    <n v="9150"/>
    <n v="501317"/>
    <n v="14.78"/>
    <n v="15.16"/>
    <n v="501317"/>
    <n v="0"/>
    <n v="1953.4983729999999"/>
    <n v="100"/>
    <n v="48962"/>
    <n v="1.4067E-2"/>
    <n v="0"/>
    <n v="2.7320000000000001E-3"/>
    <n v="711"/>
    <s v="281-0125"/>
    <s v="3R : Rural Principal Arterial - Other"/>
    <s v="34.925824, -83.675390"/>
    <n v="-83.675389999999993"/>
    <n v="34.925823999999999"/>
    <n v="34.925823999999999"/>
    <n v="-83.675389999999993"/>
    <n v="2.7320000000000001E-3"/>
    <x v="40"/>
    <x v="1"/>
    <x v="2"/>
    <n v="4253.333333333333"/>
    <n v="4260"/>
    <n v="-6.6666666666669698"/>
    <n v="-1.5649452269171291E-3"/>
    <n v="4256.6666666666661"/>
    <n v="4140"/>
    <n v="8.6"/>
    <n v="4370"/>
    <n v="8.6"/>
    <n v="4250"/>
    <n v="8.6"/>
    <n v="4760"/>
    <n v="0"/>
    <n v="4620"/>
    <n v="5.4"/>
    <n v="4440"/>
    <n v="5.4"/>
    <n v="4230"/>
    <n v="5.4"/>
    <n v="3750"/>
    <n v="5.4"/>
    <n v="3750"/>
    <n v="5.4"/>
    <n v="3830"/>
    <n v="5.4"/>
    <n v="3.6999999999999998E-5"/>
  </r>
  <r>
    <n v="201"/>
    <n v="6181836"/>
    <s v="Towns County Sheriff's Office"/>
    <n v="42122.318055555559"/>
    <n v="2015"/>
    <x v="0"/>
    <n v="1"/>
    <n v="0"/>
    <s v="Towns"/>
    <s v="US Highway 76"/>
    <s v="Swallow Creek Rd"/>
    <s v="(A) Suspected Serious Injury"/>
    <n v="0"/>
    <n v="1"/>
    <n v="0"/>
    <s v="Rear End"/>
    <s v="On Roadway - Roadway Intersection"/>
    <s v="[&quot;Motor Vehicle in Motion&quot;,&quot;Motor Vehicle in Motion&quot;]"/>
    <s v="[&quot;Motor Vehicle in Motion&quot;,&quot;Motor Vehicle in Motion&quot;]"/>
    <s v="(None)"/>
    <n v="2"/>
    <x v="1"/>
    <x v="7"/>
    <s v="[&quot;East&quot;,&quot;East&quot;]"/>
    <s v="Daylight"/>
    <x v="0"/>
    <s v="[51,52]"/>
    <s v="[&quot;None Used&quot;,&quot;Unknown&quot;]"/>
    <n v="0"/>
    <s v="[&quot;Passenger Car&quot;,&quot;Single Unit Truck&quot;]"/>
    <s v="2811000200I"/>
    <n v="14.886578999999999"/>
    <n v="34.922272999999997"/>
    <n v="-83.693800999999993"/>
    <n v="83"/>
    <n v="75"/>
    <n v="13"/>
    <s v="D1_0002_00_I"/>
    <n v="11"/>
    <n v="12"/>
    <s v="simple"/>
    <n v="772.6"/>
    <n v="66.8"/>
    <n v="900.2"/>
    <n v="-83.692887999999996"/>
    <n v="34.922564000000001"/>
    <n v="-83.690949000000003"/>
    <n v="34.924283000000003"/>
    <s v="2811000200I"/>
    <n v="1"/>
    <n v="281"/>
    <n v="2"/>
    <n v="0"/>
    <n v="55"/>
    <n v="7.94"/>
    <n v="7.88"/>
    <n v="2067.6"/>
    <n v="2041"/>
    <n v="2015.7"/>
    <n v="55"/>
    <n v="52"/>
    <n v="3"/>
    <n v="43092"/>
    <s v="ASV_5+"/>
    <n v="2.7320000000000001E-3"/>
    <n v="49442"/>
    <n v="48915"/>
    <s v="2811000200I"/>
    <s v="TOWNS"/>
    <n v="1"/>
    <n v="200"/>
    <n v="1"/>
    <n v="1"/>
    <n v="2"/>
    <n v="1"/>
    <n v="1"/>
    <n v="2"/>
    <n v="3"/>
    <n v="3"/>
    <s v="N"/>
    <n v="281"/>
    <n v="2"/>
    <n v="0"/>
    <s v="Not Urban"/>
    <s v="Not Urban"/>
    <n v="0"/>
    <n v="55"/>
    <n v="9150"/>
    <s v=" "/>
    <n v="0"/>
    <n v="0.369981"/>
    <n v="9"/>
    <s v="State Mainline"/>
    <n v="9150"/>
    <n v="501317"/>
    <n v="14.78"/>
    <n v="15.16"/>
    <n v="501317"/>
    <n v="0"/>
    <n v="1953.4983729999999"/>
    <n v="100"/>
    <n v="48962"/>
    <n v="1.4067E-2"/>
    <n v="0"/>
    <n v="2.7320000000000001E-3"/>
    <n v="711"/>
    <s v="281-0125"/>
    <s v="3R : Rural Principal Arterial - Other"/>
    <s v="34.925824, -83.675390"/>
    <n v="-83.675389999999993"/>
    <n v="34.925823999999999"/>
    <n v="34.925823999999999"/>
    <n v="-83.675389999999993"/>
    <n v="2.7320000000000001E-3"/>
    <x v="40"/>
    <x v="1"/>
    <x v="2"/>
    <n v="4253.333333333333"/>
    <n v="4260"/>
    <n v="-6.6666666666669698"/>
    <n v="-1.5649452269171291E-3"/>
    <n v="4256.6666666666661"/>
    <n v="4140"/>
    <n v="8.6"/>
    <n v="4370"/>
    <n v="8.6"/>
    <n v="4250"/>
    <n v="8.6"/>
    <n v="4760"/>
    <n v="0"/>
    <n v="4620"/>
    <n v="5.4"/>
    <n v="4440"/>
    <n v="5.4"/>
    <n v="4230"/>
    <n v="5.4"/>
    <n v="3750"/>
    <n v="5.4"/>
    <n v="3750"/>
    <n v="5.4"/>
    <n v="3830"/>
    <n v="5.4"/>
    <n v="9.5799999999999998E-4"/>
  </r>
  <r>
    <n v="202"/>
    <n v="6181711"/>
    <s v="Towns County Sheriff's Office"/>
    <n v="42109.418055555558"/>
    <n v="2015"/>
    <x v="0"/>
    <n v="1"/>
    <n v="0"/>
    <s v="Towns"/>
    <s v="US Highway 76"/>
    <s v="Swallows Creek Rd"/>
    <s v="(O) No Injury"/>
    <n v="0"/>
    <n v="0"/>
    <n v="0"/>
    <s v="Not a Collision with Motor Vehicle"/>
    <s v="Off Roadway"/>
    <s v="Ditch"/>
    <s v="Ditch"/>
    <s v="Driver Lost Control"/>
    <n v="1"/>
    <x v="0"/>
    <x v="0"/>
    <s v="West"/>
    <s v="Daylight"/>
    <x v="1"/>
    <n v="73"/>
    <s v="Lap and Shoulder Belt Used"/>
    <n v="0"/>
    <s v="Passenger Car"/>
    <s v="2811000200I"/>
    <n v="15.060862999999999"/>
    <n v="34.923527999999997"/>
    <n v="-83.691295999999994"/>
    <n v="83"/>
    <n v="75"/>
    <n v="13"/>
    <s v="D1_0002_00_I"/>
    <n v="11"/>
    <n v="12"/>
    <s v="simple"/>
    <n v="772.6"/>
    <n v="66.8"/>
    <n v="900.2"/>
    <n v="-83.692887999999996"/>
    <n v="34.922564000000001"/>
    <n v="-83.690949000000003"/>
    <n v="34.924283000000003"/>
    <s v="2811000200I"/>
    <n v="1"/>
    <n v="281"/>
    <n v="2"/>
    <n v="0"/>
    <n v="55"/>
    <n v="7.94"/>
    <n v="7.88"/>
    <n v="2067.6"/>
    <n v="2041"/>
    <n v="2015.7"/>
    <n v="55"/>
    <n v="52"/>
    <n v="3"/>
    <n v="43092"/>
    <s v="ASV_5+"/>
    <n v="2.7320000000000001E-3"/>
    <n v="49442"/>
    <n v="48915"/>
    <s v="2811000200I"/>
    <s v="TOWNS"/>
    <n v="1"/>
    <n v="200"/>
    <n v="1"/>
    <n v="1"/>
    <n v="2"/>
    <n v="1"/>
    <n v="1"/>
    <n v="2"/>
    <n v="3"/>
    <n v="3"/>
    <s v="N"/>
    <n v="281"/>
    <n v="2"/>
    <n v="0"/>
    <s v="Not Urban"/>
    <s v="Not Urban"/>
    <n v="0"/>
    <n v="55"/>
    <n v="9150"/>
    <s v=" "/>
    <n v="0"/>
    <n v="0.369981"/>
    <n v="9"/>
    <s v="State Mainline"/>
    <n v="9150"/>
    <n v="501317"/>
    <n v="14.78"/>
    <n v="15.16"/>
    <n v="501317"/>
    <n v="0"/>
    <n v="1953.4983729999999"/>
    <n v="100"/>
    <n v="48962"/>
    <n v="1.4067E-2"/>
    <n v="0"/>
    <n v="2.7320000000000001E-3"/>
    <n v="711"/>
    <s v="281-0125"/>
    <s v="3R : Rural Principal Arterial - Other"/>
    <s v="34.925824, -83.675390"/>
    <n v="-83.675389999999993"/>
    <n v="34.925823999999999"/>
    <n v="34.925823999999999"/>
    <n v="-83.675389999999993"/>
    <n v="2.7320000000000001E-3"/>
    <x v="40"/>
    <x v="1"/>
    <x v="2"/>
    <n v="4253.333333333333"/>
    <n v="4260"/>
    <n v="-6.6666666666669698"/>
    <n v="-1.5649452269171291E-3"/>
    <n v="4256.6666666666661"/>
    <n v="4140"/>
    <n v="8.6"/>
    <n v="4370"/>
    <n v="8.6"/>
    <n v="4250"/>
    <n v="8.6"/>
    <n v="4760"/>
    <n v="0"/>
    <n v="4620"/>
    <n v="5.4"/>
    <n v="4440"/>
    <n v="5.4"/>
    <n v="4230"/>
    <n v="5.4"/>
    <n v="3750"/>
    <n v="5.4"/>
    <n v="3750"/>
    <n v="5.4"/>
    <n v="3830"/>
    <n v="5.4"/>
    <n v="0"/>
  </r>
  <r>
    <n v="203"/>
    <n v="6457745"/>
    <s v="Rabun Co Sheriff's Office"/>
    <n v="43018.711805555555"/>
    <n v="2017"/>
    <x v="2"/>
    <n v="0"/>
    <n v="0"/>
    <s v="Rabun"/>
    <s v="Lookout Mountain Scenic Hwy"/>
    <s v="Dan Crane Rd"/>
    <s v="(O) No Injury"/>
    <n v="0"/>
    <n v="0"/>
    <n v="0"/>
    <s v="Rear End"/>
    <s v="On Roadway - Non-Intersection"/>
    <s v="[&quot;Motor Vehicle in Motion&quot;,&quot;Motor Vehicle in Motion&quot;]"/>
    <s v="[&quot;Motor Vehicle in Motion&quot;,&quot;Motor Vehicle in Motion&quot;]"/>
    <s v="[&quot;Following Too Close&quot;,&quot;No Contributing Factors&quot;]"/>
    <n v="2"/>
    <x v="1"/>
    <x v="10"/>
    <s v="[&quot;East&quot;,&quot;East&quot;]"/>
    <s v="Daylight"/>
    <x v="0"/>
    <s v="[33,49]"/>
    <s v="[&quot;Child Restraint System (Properly Used)&quot;,&quot;Lap and Shoulder Belt Used&quot;,&quot;Lap and Shoulder Belt Used&quot;,&quot;Lap and Shoulder Belt Used&quot;,&quot;Lap and Shoulder Belt Used&quot;]"/>
    <n v="0"/>
    <s v="[&quot;Passenger Car&quot;,&quot;Passenger Car&quot;]"/>
    <s v="2411000200I"/>
    <n v="13.366403999999999"/>
    <n v="34.878022999999999"/>
    <n v="-83.436966999999996"/>
    <n v="65"/>
    <n v="39"/>
    <n v="111"/>
    <s v="D1_0002_00_I"/>
    <n v="93"/>
    <n v="110"/>
    <s v="simple"/>
    <n v="699.4"/>
    <n v="52.9"/>
    <n v="644.1"/>
    <n v="-83.439176000000003"/>
    <n v="34.877724999999998"/>
    <n v="-83.437134999999998"/>
    <n v="34.878034999999997"/>
    <s v="2411000200I"/>
    <n v="1"/>
    <n v="241"/>
    <n v="2"/>
    <n v="0"/>
    <n v="55"/>
    <n v="8.31"/>
    <n v="7.77"/>
    <n v="1960.6"/>
    <n v="1944.2"/>
    <n v="1949.1"/>
    <n v="55"/>
    <n v="45.7"/>
    <n v="9.3000000000000007"/>
    <n v="43091"/>
    <s v="NONE"/>
    <n v="2.114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2.114E-3"/>
    <n v="616"/>
    <s v="241-0009"/>
    <s v="3R : Rural Principal Arterial - Other"/>
    <s v="34.877027, -83.443733"/>
    <n v="-83.443732999999995"/>
    <n v="34.877026999999998"/>
    <n v="34.877026999999998"/>
    <n v="-83.443732999999995"/>
    <n v="2.114E-3"/>
    <x v="41"/>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1.7100000000000001E-4"/>
  </r>
  <r>
    <n v="204"/>
    <n v="5189172"/>
    <s v="Rabun Co Sheriff's Office"/>
    <n v="41888.316666666666"/>
    <n v="2014"/>
    <x v="0"/>
    <n v="1"/>
    <n v="0"/>
    <s v="Rabun"/>
    <s v="Lookout Mountain Scenic Hwy"/>
    <s v="Blegrass"/>
    <s v="(C) Possible Injury / Complaint"/>
    <n v="0"/>
    <n v="0"/>
    <n v="0"/>
    <s v="Not a Collision with Motor Vehicle"/>
    <s v="Off Roadway"/>
    <s v="Embankment"/>
    <s v="Embankment"/>
    <s v="(None)"/>
    <n v="1"/>
    <x v="0"/>
    <x v="0"/>
    <s v="West"/>
    <s v="Dawn"/>
    <x v="0"/>
    <n v="25"/>
    <s v="Unknown"/>
    <n v="0"/>
    <s v="Van"/>
    <s v="2411000200I"/>
    <n v="13.276432"/>
    <n v="34.878008999999999"/>
    <n v="-83.438528000000005"/>
    <n v="65"/>
    <n v="39"/>
    <n v="111"/>
    <s v="D1_0002_00_I"/>
    <n v="93"/>
    <n v="110"/>
    <s v="simple"/>
    <n v="699.4"/>
    <n v="52.9"/>
    <n v="644.1"/>
    <n v="-83.439176000000003"/>
    <n v="34.877724999999998"/>
    <n v="-83.437134999999998"/>
    <n v="34.878034999999997"/>
    <s v="2411000200I"/>
    <n v="1"/>
    <n v="241"/>
    <n v="2"/>
    <n v="0"/>
    <n v="55"/>
    <n v="8.31"/>
    <n v="7.77"/>
    <n v="1960.6"/>
    <n v="1944.2"/>
    <n v="1949.1"/>
    <n v="55"/>
    <n v="45.7"/>
    <n v="9.3000000000000007"/>
    <n v="43091"/>
    <s v="NONE"/>
    <n v="2.114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2.114E-3"/>
    <n v="616"/>
    <s v="241-0009"/>
    <s v="3R : Rural Principal Arterial - Other"/>
    <s v="34.877027, -83.443733"/>
    <n v="-83.443732999999995"/>
    <n v="34.877026999999998"/>
    <n v="34.877026999999998"/>
    <n v="-83.443732999999995"/>
    <n v="2.114E-3"/>
    <x v="41"/>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05"/>
    <n v="5355903"/>
    <s v="Rabun Co Sheriff's Office"/>
    <n v="42169.519444444442"/>
    <n v="2015"/>
    <x v="0"/>
    <n v="1"/>
    <n v="0"/>
    <s v="Rabun"/>
    <s v="Lookout Mountain Scenic Hwy"/>
    <s v="Woodward Ln"/>
    <s v="(C) Possible Injury / Complaint"/>
    <n v="0"/>
    <n v="0"/>
    <n v="0"/>
    <s v="Not a Collision with Motor Vehicle"/>
    <s v="Off Roadway"/>
    <s v="Embankment"/>
    <s v="Embankment"/>
    <s v="Driver Condition"/>
    <n v="1"/>
    <x v="0"/>
    <x v="0"/>
    <s v="East"/>
    <s v="Daylight"/>
    <x v="0"/>
    <n v="50"/>
    <s v="Lap and Shoulder Belt Used"/>
    <n v="0"/>
    <s v="Passenger Car"/>
    <s v="2411000200I"/>
    <n v="13.322308"/>
    <n v="34.878101999999998"/>
    <n v="-83.437730999999999"/>
    <n v="65"/>
    <n v="39"/>
    <n v="111"/>
    <s v="D1_0002_00_I"/>
    <n v="93"/>
    <n v="110"/>
    <s v="simple"/>
    <n v="699.4"/>
    <n v="52.9"/>
    <n v="644.1"/>
    <n v="-83.439176000000003"/>
    <n v="34.877724999999998"/>
    <n v="-83.437134999999998"/>
    <n v="34.878034999999997"/>
    <s v="2411000200I"/>
    <n v="1"/>
    <n v="241"/>
    <n v="2"/>
    <n v="0"/>
    <n v="55"/>
    <n v="8.31"/>
    <n v="7.77"/>
    <n v="1960.6"/>
    <n v="1944.2"/>
    <n v="1949.1"/>
    <n v="55"/>
    <n v="45.7"/>
    <n v="9.3000000000000007"/>
    <n v="43091"/>
    <s v="NONE"/>
    <n v="2.114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2.114E-3"/>
    <n v="616"/>
    <s v="241-0009"/>
    <s v="3R : Rural Principal Arterial - Other"/>
    <s v="34.877027, -83.443733"/>
    <n v="-83.443732999999995"/>
    <n v="34.877026999999998"/>
    <n v="34.877026999999998"/>
    <n v="-83.443732999999995"/>
    <n v="2.114E-3"/>
    <x v="41"/>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06"/>
    <n v="4710402"/>
    <s v="Rabun Co Sheriff's Office"/>
    <n v="41637.666666666664"/>
    <n v="2013"/>
    <x v="0"/>
    <n v="1"/>
    <n v="0"/>
    <s v="Rabun"/>
    <s v="Lookout Mountain Scenic Hwy"/>
    <s v="Woodard Ln"/>
    <s v="(O) No Injury"/>
    <n v="0"/>
    <n v="0"/>
    <n v="0"/>
    <s v="Angle (Other)"/>
    <s v="On Roadway - Roadway Intersection"/>
    <s v="[&quot;Motor Vehicle in Motion&quot;,&quot;Motor Vehicle in Motion&quot;]"/>
    <s v="[&quot;Motor Vehicle in Motion&quot;,&quot;Motor Vehicle in Motion&quot;]"/>
    <s v="No Contributing Factors"/>
    <n v="2"/>
    <x v="1"/>
    <x v="10"/>
    <s v="[&quot;West&quot;,&quot;West&quot;]"/>
    <s v="Daylight"/>
    <x v="0"/>
    <s v="[16,43]"/>
    <s v="[&quot;Lap and Shoulder Belt Used&quot;,&quot;Lap and Shoulder Belt Used&quot;]"/>
    <n v="0"/>
    <s v="[&quot;Pickup Truck&quot;,&quot;Pickup Truck&quot;]"/>
    <s v="2411000200I"/>
    <n v="13.315998"/>
    <n v="34.878104"/>
    <n v="-83.437842000000003"/>
    <n v="65"/>
    <n v="39"/>
    <n v="111"/>
    <s v="D1_0002_00_I"/>
    <n v="93"/>
    <n v="110"/>
    <s v="simple"/>
    <n v="699.4"/>
    <n v="52.9"/>
    <n v="644.1"/>
    <n v="-83.439176000000003"/>
    <n v="34.877724999999998"/>
    <n v="-83.437134999999998"/>
    <n v="34.878034999999997"/>
    <s v="2411000200I"/>
    <n v="1"/>
    <n v="241"/>
    <n v="2"/>
    <n v="0"/>
    <n v="55"/>
    <n v="8.31"/>
    <n v="7.77"/>
    <n v="1960.6"/>
    <n v="1944.2"/>
    <n v="1949.1"/>
    <n v="55"/>
    <n v="45.7"/>
    <n v="9.3000000000000007"/>
    <n v="43091"/>
    <s v="NONE"/>
    <n v="2.114E-3"/>
    <n v="43310"/>
    <n v="42935"/>
    <s v="2411000200I"/>
    <s v="RABUN"/>
    <n v="1"/>
    <n v="200"/>
    <n v="1"/>
    <n v="1"/>
    <n v="2"/>
    <n v="1"/>
    <n v="1"/>
    <n v="2"/>
    <n v="3"/>
    <n v="3"/>
    <s v="N"/>
    <n v="241"/>
    <n v="2"/>
    <n v="0"/>
    <s v="Not Urban"/>
    <s v="Not Urban"/>
    <n v="0"/>
    <n v="55"/>
    <n v="4390"/>
    <s v=" "/>
    <n v="0"/>
    <n v="1.1477219999999999"/>
    <n v="9"/>
    <s v="State Mainline"/>
    <n v="4390"/>
    <n v="452500"/>
    <n v="12.28"/>
    <n v="13.43"/>
    <n v="452500"/>
    <n v="0"/>
    <n v="6059.969889"/>
    <n v="100"/>
    <n v="42959"/>
    <n v="4.1612000000000003E-2"/>
    <n v="0"/>
    <n v="2.114E-3"/>
    <n v="616"/>
    <s v="241-0009"/>
    <s v="3R : Rural Principal Arterial - Other"/>
    <s v="34.877027, -83.443733"/>
    <n v="-83.443732999999995"/>
    <n v="34.877026999999998"/>
    <n v="34.877026999999998"/>
    <n v="-83.443732999999995"/>
    <n v="2.114E-3"/>
    <x v="41"/>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07"/>
    <n v="6092025"/>
    <s v="Rabun Co Sheriff's Office"/>
    <n v="42401.402777777781"/>
    <n v="2016"/>
    <x v="0"/>
    <n v="1"/>
    <n v="0"/>
    <s v="Rabun"/>
    <s v="State Route 2"/>
    <s v="Davis Gap Rd"/>
    <s v="(O) No Injury"/>
    <n v="0"/>
    <n v="0"/>
    <n v="0"/>
    <s v="Not a Collision with Motor Vehicle"/>
    <s v="On Roadway - Non-Intersection"/>
    <s v="[&quot;Motor Vehicle in Motion&quot;,&quot;Motor Vehicle in Motion&quot;]"/>
    <s v="[&quot;Motor Vehicle in Motion&quot;,&quot;Motor Vehicle in Motion&quot;]"/>
    <s v="No Contributing Factors"/>
    <n v="2"/>
    <x v="1"/>
    <x v="1"/>
    <s v="[&quot;East&quot;,&quot;West&quot;]"/>
    <s v="Daylight"/>
    <x v="0"/>
    <s v="[59,71]"/>
    <s v="[&quot;Lap and Shoulder Belt Used&quot;,&quot;Lap and Shoulder Belt Used&quot;]"/>
    <n v="0"/>
    <s v="[&quot;Passenger Car&quot;,&quot;Pickup Truck&quot;]"/>
    <s v="2411000200I"/>
    <n v="11.673"/>
    <n v="34.870527000000003"/>
    <n v="-83.464295000000007"/>
    <n v="66"/>
    <n v="46"/>
    <n v="102"/>
    <s v="D1_0002_00_I"/>
    <n v="86"/>
    <n v="101"/>
    <s v="split"/>
    <n v="875.7"/>
    <n v="35.299999999999997"/>
    <n v="540.4"/>
    <n v="-83.465919"/>
    <n v="34.870471000000002"/>
    <n v="-83.464144000000005"/>
    <n v="34.870479000000003"/>
    <s v="2411000200I"/>
    <n v="1"/>
    <n v="241"/>
    <n v="2"/>
    <n v="0"/>
    <n v="55"/>
    <n v="6.33"/>
    <n v="5.88"/>
    <n v="2116.8000000000002"/>
    <n v="2114.1999999999998"/>
    <n v="2105"/>
    <n v="55"/>
    <n v="51.7"/>
    <n v="3.3"/>
    <n v="43091"/>
    <s v="NONE"/>
    <n v="1.7930000000000001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7930000000000001E-3"/>
    <n v="616"/>
    <s v="241-0009"/>
    <s v="3R : Rural Principal Arterial - Other"/>
    <s v="34.877027, -83.443733"/>
    <n v="-83.443732999999995"/>
    <n v="34.877026999999998"/>
    <n v="34.877026999999998"/>
    <n v="-83.443732999999995"/>
    <n v="1.7930000000000001E-3"/>
    <x v="42"/>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08"/>
    <n v="4675956"/>
    <s v="Rabun Co Sheriff's Office"/>
    <n v="41596.972222222219"/>
    <n v="2013"/>
    <x v="0"/>
    <n v="1"/>
    <n v="0"/>
    <s v="Rabun"/>
    <s v="State Route 2"/>
    <s v="English Gap Rd"/>
    <s v="(O) No Injury"/>
    <n v="0"/>
    <n v="0"/>
    <n v="0"/>
    <s v="Not a Collision with Motor Vehicle"/>
    <s v="On Roadway - Roadway Intersection"/>
    <s v="Motor Vehicle in Motion"/>
    <s v="Motor Vehicle in Motion"/>
    <s v="(None)"/>
    <n v="1"/>
    <x v="0"/>
    <x v="0"/>
    <s v="West"/>
    <s v="Dark-Not Lighted"/>
    <x v="0"/>
    <n v="18"/>
    <s v="Lap and Shoulder Belt Used"/>
    <n v="0"/>
    <s v="Passenger Car"/>
    <s v="2411000200I"/>
    <n v="11.657856000000001"/>
    <n v="34.870567000000001"/>
    <n v="-83.464537000000007"/>
    <n v="66"/>
    <n v="46"/>
    <n v="102"/>
    <s v="D1_0002_00_I"/>
    <n v="86"/>
    <n v="101"/>
    <s v="split"/>
    <n v="875.7"/>
    <n v="35.299999999999997"/>
    <n v="540.4"/>
    <n v="-83.465919"/>
    <n v="34.870471000000002"/>
    <n v="-83.464144000000005"/>
    <n v="34.870479000000003"/>
    <s v="2411000200I"/>
    <n v="1"/>
    <n v="241"/>
    <n v="2"/>
    <n v="0"/>
    <n v="55"/>
    <n v="6.33"/>
    <n v="5.88"/>
    <n v="2116.8000000000002"/>
    <n v="2114.1999999999998"/>
    <n v="2105"/>
    <n v="55"/>
    <n v="51.7"/>
    <n v="3.3"/>
    <n v="43091"/>
    <s v="NONE"/>
    <n v="1.7930000000000001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7930000000000001E-3"/>
    <n v="616"/>
    <s v="241-0009"/>
    <s v="3R : Rural Principal Arterial - Other"/>
    <s v="34.877027, -83.443733"/>
    <n v="-83.443732999999995"/>
    <n v="34.877026999999998"/>
    <n v="34.877026999999998"/>
    <n v="-83.443732999999995"/>
    <n v="1.7930000000000001E-3"/>
    <x v="42"/>
    <x v="0"/>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09"/>
    <n v="6997216"/>
    <s v="Rabun Co Sheriff's Office"/>
    <n v="43442.859722222223"/>
    <n v="2018"/>
    <x v="1"/>
    <n v="0"/>
    <n v="1"/>
    <s v="Rabun"/>
    <s v="State Route 2"/>
    <s v="English Gap"/>
    <s v="(O) No Injury"/>
    <n v="0"/>
    <n v="0"/>
    <n v="0"/>
    <s v="Not a Collision with Motor Vehicle"/>
    <s v="Off Roadway"/>
    <s v="Utility Pole"/>
    <s v="Utility Pole"/>
    <s v="(None)"/>
    <n v="1"/>
    <x v="0"/>
    <x v="0"/>
    <s v="East"/>
    <s v="Dark-Not Lighted"/>
    <x v="5"/>
    <n v="20"/>
    <s v="Lap and Shoulder Belt Used"/>
    <n v="0"/>
    <s v="Pickup Truck"/>
    <s v="2411000200I"/>
    <n v="11.792"/>
    <n v="34.870505999999999"/>
    <n v="-83.462267999999995"/>
    <n v="67"/>
    <n v="47"/>
    <n v="104"/>
    <s v="D1_0002_00_I"/>
    <n v="87"/>
    <n v="103"/>
    <s v="simple"/>
    <n v="736"/>
    <n v="46.7"/>
    <n v="600.9"/>
    <n v="-83.464096999999995"/>
    <n v="34.870463999999998"/>
    <n v="-83.462147999999999"/>
    <n v="34.870539999999998"/>
    <s v="2411000200I"/>
    <n v="1"/>
    <n v="241"/>
    <n v="2"/>
    <n v="0"/>
    <n v="55"/>
    <n v="6.7"/>
    <n v="6.26"/>
    <n v="2147"/>
    <n v="2158.1"/>
    <n v="2164.6999999999998"/>
    <n v="55"/>
    <n v="47.7"/>
    <n v="7.3"/>
    <n v="43091"/>
    <s v="NONE"/>
    <n v="1.9859999999999999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9859999999999999E-3"/>
    <n v="616"/>
    <s v="241-0009"/>
    <s v="3R : Rural Principal Arterial - Other"/>
    <s v="34.877027, -83.443733"/>
    <n v="-83.443732999999995"/>
    <n v="34.877026999999998"/>
    <n v="34.877026999999998"/>
    <n v="-83.443732999999995"/>
    <n v="1.9859999999999999E-3"/>
    <x v="43"/>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9.9999999999999995E-7"/>
  </r>
  <r>
    <n v="210"/>
    <n v="6269990"/>
    <s v="Rabun Co Sheriff's Office"/>
    <n v="42897.438194444447"/>
    <n v="2017"/>
    <x v="2"/>
    <n v="0"/>
    <n v="0"/>
    <s v="Rabun"/>
    <s v="State Route 2"/>
    <s v="English Gap Rd"/>
    <s v="(O) No Injury"/>
    <n v="0"/>
    <n v="0"/>
    <n v="0"/>
    <s v="Angle (Other)"/>
    <s v="On Roadway - Non-Intersection"/>
    <s v="[&quot;Motor Vehicle in Motion&quot;,&quot;Motor Vehicle in Motion&quot;]"/>
    <s v="[&quot;Motor Vehicle in Motion&quot;,&quot;Motor Vehicle in Motion&quot;]"/>
    <s v="Following Too Close"/>
    <n v="2"/>
    <x v="1"/>
    <x v="1"/>
    <s v="[&quot;East&quot;,&quot;North&quot;]"/>
    <s v="Daylight"/>
    <x v="0"/>
    <s v="[61,63]"/>
    <s v="[&quot;Child Restraint System (Properly Used)&quot;,&quot;Lap and Shoulder Belt Used&quot;,&quot;Lap and Shoulder Belt Used&quot;,&quot;Lap and Shoulder Belt Used&quot;]"/>
    <n v="0"/>
    <s v="[&quot;Passenger Car&quot;,&quot;Passenger Car&quot;]"/>
    <s v="2411000200I"/>
    <n v="11.762"/>
    <n v="34.870393999999997"/>
    <n v="-83.462744999999998"/>
    <n v="67"/>
    <n v="47"/>
    <n v="104"/>
    <s v="D1_0002_00_I"/>
    <n v="87"/>
    <n v="103"/>
    <s v="simple"/>
    <n v="736"/>
    <n v="46.7"/>
    <n v="600.9"/>
    <n v="-83.464096999999995"/>
    <n v="34.870463999999998"/>
    <n v="-83.462147999999999"/>
    <n v="34.870539999999998"/>
    <s v="2411000200I"/>
    <n v="1"/>
    <n v="241"/>
    <n v="2"/>
    <n v="0"/>
    <n v="55"/>
    <n v="6.7"/>
    <n v="6.26"/>
    <n v="2147"/>
    <n v="2158.1"/>
    <n v="2164.6999999999998"/>
    <n v="55"/>
    <n v="47.7"/>
    <n v="7.3"/>
    <n v="43091"/>
    <s v="NONE"/>
    <n v="1.9859999999999999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9859999999999999E-3"/>
    <n v="616"/>
    <s v="241-0009"/>
    <s v="3R : Rural Principal Arterial - Other"/>
    <s v="34.877027, -83.443733"/>
    <n v="-83.443732999999995"/>
    <n v="34.877026999999998"/>
    <n v="34.877026999999998"/>
    <n v="-83.443732999999995"/>
    <n v="1.9859999999999999E-3"/>
    <x v="43"/>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11"/>
    <n v="6166438"/>
    <s v="Rabun Co Sheriff's Office"/>
    <n v="42768.827777777777"/>
    <n v="2017"/>
    <x v="2"/>
    <n v="0"/>
    <n v="0"/>
    <s v="Rabun"/>
    <s v="State Route 2"/>
    <s v="Barnyard Ln"/>
    <s v="(B) Suspected Minor/Visible Injury"/>
    <n v="0"/>
    <n v="0"/>
    <n v="1"/>
    <s v="Not a Collision with Motor Vehicle"/>
    <s v="Off Roadway"/>
    <s v="Motor Vehicle in Motion"/>
    <s v="Utility Pole"/>
    <s v="Under the Influence (U.I.)"/>
    <n v="1"/>
    <x v="0"/>
    <x v="0"/>
    <s v="West"/>
    <s v="Dark-Not Lighted"/>
    <x v="0"/>
    <n v="27"/>
    <s v="Unknown"/>
    <n v="0"/>
    <s v="Pickup Truck"/>
    <s v="2411000200I"/>
    <n v="11.698"/>
    <n v="34.870392000000002"/>
    <n v="-83.463842"/>
    <n v="67"/>
    <n v="47"/>
    <n v="104"/>
    <s v="D1_0002_00_I"/>
    <n v="87"/>
    <n v="103"/>
    <s v="simple"/>
    <n v="736"/>
    <n v="46.7"/>
    <n v="600.9"/>
    <n v="-83.464096999999995"/>
    <n v="34.870463999999998"/>
    <n v="-83.462147999999999"/>
    <n v="34.870539999999998"/>
    <s v="2411000200I"/>
    <n v="1"/>
    <n v="241"/>
    <n v="2"/>
    <n v="0"/>
    <n v="55"/>
    <n v="6.7"/>
    <n v="6.26"/>
    <n v="2147"/>
    <n v="2158.1"/>
    <n v="2164.6999999999998"/>
    <n v="55"/>
    <n v="47.7"/>
    <n v="7.3"/>
    <n v="43091"/>
    <s v="NONE"/>
    <n v="1.9859999999999999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9859999999999999E-3"/>
    <n v="616"/>
    <s v="241-0009"/>
    <s v="3R : Rural Principal Arterial - Other"/>
    <s v="34.877027, -83.443733"/>
    <n v="-83.443732999999995"/>
    <n v="34.877026999999998"/>
    <n v="34.877026999999998"/>
    <n v="-83.443732999999995"/>
    <n v="1.9859999999999999E-3"/>
    <x v="43"/>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12"/>
    <n v="5210983"/>
    <s v="Gsp Post 00"/>
    <n v="42072.716666666667"/>
    <n v="2015"/>
    <x v="0"/>
    <n v="1"/>
    <n v="0"/>
    <s v="Rabun"/>
    <s v="State Route 2"/>
    <s v="(none)"/>
    <s v="(C) Possible Injury / Complaint"/>
    <n v="0"/>
    <n v="0"/>
    <n v="0"/>
    <s v="Angle (Other)"/>
    <s v="On Roadway - Non-Intersection"/>
    <s v="[&quot;Motor Vehicle in Motion&quot;,&quot;Motor Vehicle in Motion&quot;]"/>
    <s v="[&quot;Motor Vehicle in Motion&quot;,&quot;Over Turn&quot;]"/>
    <s v="[&quot;No Contributing Factors&quot;,&quot;No Contributing Factors&quot;]"/>
    <n v="2"/>
    <x v="1"/>
    <x v="27"/>
    <s v="[&quot;East&quot;,&quot;West&quot;]"/>
    <s v="Daylight"/>
    <x v="0"/>
    <s v="[32,38]"/>
    <s v="[&quot;Lap and Shoulder Belt Used&quot;,&quot;Lap and Shoulder Belt Used&quot;,&quot;Lap and Shoulder Belt Used&quot;]"/>
    <n v="0"/>
    <s v="[&quot;Passenger Car&quot;,&quot;Passenger Car&quot;]"/>
    <s v="2411000200I"/>
    <n v="11.728999999999999"/>
    <n v="34.870334999999997"/>
    <n v="-83.463305000000005"/>
    <n v="67"/>
    <n v="47"/>
    <n v="104"/>
    <s v="D1_0002_00_I"/>
    <n v="87"/>
    <n v="103"/>
    <s v="simple"/>
    <n v="736"/>
    <n v="46.7"/>
    <n v="600.9"/>
    <n v="-83.464096999999995"/>
    <n v="34.870463999999998"/>
    <n v="-83.462147999999999"/>
    <n v="34.870539999999998"/>
    <s v="2411000200I"/>
    <n v="1"/>
    <n v="241"/>
    <n v="2"/>
    <n v="0"/>
    <n v="55"/>
    <n v="6.7"/>
    <n v="6.26"/>
    <n v="2147"/>
    <n v="2158.1"/>
    <n v="2164.6999999999998"/>
    <n v="55"/>
    <n v="47.7"/>
    <n v="7.3"/>
    <n v="43091"/>
    <s v="NONE"/>
    <n v="1.9859999999999999E-3"/>
    <n v="43319"/>
    <n v="42944"/>
    <s v="2411000200I"/>
    <s v="RABUN"/>
    <n v="1"/>
    <n v="200"/>
    <n v="1"/>
    <n v="1"/>
    <n v="2"/>
    <n v="1"/>
    <n v="1"/>
    <n v="2"/>
    <n v="3"/>
    <n v="3"/>
    <s v="N"/>
    <n v="241"/>
    <n v="2"/>
    <n v="0"/>
    <s v="Not Urban"/>
    <s v="Not Urban"/>
    <n v="0"/>
    <n v="55"/>
    <n v="4390"/>
    <s v=" "/>
    <n v="0"/>
    <n v="1.1212059999999999"/>
    <n v="9"/>
    <s v="State Mainline"/>
    <n v="4390"/>
    <n v="452509"/>
    <n v="11.16"/>
    <n v="12.28"/>
    <n v="452509"/>
    <n v="0"/>
    <n v="5919.9688180000003"/>
    <n v="100"/>
    <n v="42968"/>
    <n v="4.0163999999999998E-2"/>
    <n v="0"/>
    <n v="1.9859999999999999E-3"/>
    <n v="616"/>
    <s v="241-0009"/>
    <s v="3R : Rural Principal Arterial - Other"/>
    <s v="34.877027, -83.443733"/>
    <n v="-83.443732999999995"/>
    <n v="34.877026999999998"/>
    <n v="34.877026999999998"/>
    <n v="-83.443732999999995"/>
    <n v="1.9859999999999999E-3"/>
    <x v="43"/>
    <x v="1"/>
    <x v="2"/>
    <n v="4533.333333333333"/>
    <n v="3762.5"/>
    <n v="770.83333333333303"/>
    <n v="0.20487264673311176"/>
    <n v="4147.9166666666661"/>
    <n v="4400"/>
    <n v="8.6999999999999993"/>
    <n v="4650"/>
    <n v="8.6999999999999993"/>
    <n v="4550"/>
    <n v="0"/>
    <n v="4530"/>
    <n v="0"/>
    <n v="4390"/>
    <n v="12.8"/>
    <n v="4220"/>
    <n v="12.8"/>
    <n v="3220"/>
    <n v="9.1999999999999993"/>
    <n v="3220"/>
    <n v="9.1999999999999993"/>
    <n v="4610"/>
    <n v="8.1"/>
    <n v="4660"/>
    <n v="8.1"/>
    <n v="0"/>
  </r>
  <r>
    <n v="213"/>
    <n v="7174861"/>
    <s v="Clayton Police Department"/>
    <n v="43578.568055555559"/>
    <n v="2019"/>
    <x v="1"/>
    <n v="0"/>
    <n v="1"/>
    <s v="Rabun"/>
    <s v="Hiawassee St"/>
    <s v="City Of Clayton Municipal Complex"/>
    <s v="(O) No Injury"/>
    <n v="0"/>
    <n v="0"/>
    <n v="0"/>
    <s v="Rear End"/>
    <s v="On Roadway - Driveway Intersection"/>
    <s v="[&quot;Motor Vehicle in Motion&quot;,&quot;Motor Vehicle in Motion&quot;]"/>
    <s v="[&quot;Motor Vehicle in Motion&quot;,&quot;Motor Vehicle in Motion&quot;]"/>
    <s v="(None)"/>
    <n v="2"/>
    <x v="1"/>
    <x v="26"/>
    <s v="[&quot;West&quot;,&quot;West&quot;]"/>
    <s v="Daylight"/>
    <x v="0"/>
    <s v="[20,65]"/>
    <s v="[&quot;Lap and Shoulder Belt Used&quot;,&quot;Lap and Shoulder Belt Used&quot;]"/>
    <n v="0"/>
    <s v="[&quot;Passenger Car&quot;,&quot;Pickup Truck&quot;]"/>
    <s v="2411000200I"/>
    <n v="15.297275000000001"/>
    <n v="34.880409"/>
    <n v="-83.407453000000004"/>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4"/>
    <n v="6714696"/>
    <s v="Clayton Police Department"/>
    <n v="43236.504166666666"/>
    <n v="2018"/>
    <x v="1"/>
    <n v="0"/>
    <n v="1"/>
    <s v="Rabun"/>
    <s v="Hiawassee St"/>
    <s v="Meadow Stream Ln"/>
    <s v="(O) No Injury"/>
    <n v="0"/>
    <n v="0"/>
    <n v="0"/>
    <s v="Not a Collision with Motor Vehicle"/>
    <s v="Off Roadway - Sidewalk"/>
    <s v="Curb"/>
    <s v="Embankment"/>
    <s v="Other"/>
    <n v="1"/>
    <x v="0"/>
    <x v="0"/>
    <s v="East"/>
    <s v="Daylight"/>
    <x v="1"/>
    <n v="43"/>
    <s v="Lap and Shoulder Belt Used"/>
    <n v="0"/>
    <s v="Passenger Car"/>
    <s v="2411000200I"/>
    <n v="15.335412"/>
    <n v="34.880865"/>
    <n v="-83.407174999999995"/>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5"/>
    <n v="6546111"/>
    <s v="Clayton Police Department"/>
    <n v="43108.572916666664"/>
    <n v="2018"/>
    <x v="1"/>
    <n v="0"/>
    <n v="1"/>
    <s v="Rabun"/>
    <s v="Hiawassee St"/>
    <s v="Bynum St"/>
    <s v="(O) No Injury"/>
    <n v="0"/>
    <n v="0"/>
    <n v="0"/>
    <s v="Rear End"/>
    <s v="On Roadway - Non-Intersection"/>
    <s v="[&quot;Motor Vehicle in Motion&quot;,&quot;Motor Vehicle in Motion&quot;]"/>
    <s v="[&quot;Motor Vehicle in Motion&quot;,&quot;Motor Vehicle in Motion&quot;]"/>
    <s v="[&quot;Inattentive or Other Distraction (Distracted)&quot;,&quot;No Contributing Factors&quot;]"/>
    <n v="2"/>
    <x v="1"/>
    <x v="13"/>
    <s v="[&quot;West&quot;,&quot;West&quot;]"/>
    <s v="Daylight"/>
    <x v="1"/>
    <s v="[17,25]"/>
    <s v="[&quot;Lap and Shoulder Belt Used&quot;,&quot;Lap and Shoulder Belt Used&quot;]"/>
    <n v="0"/>
    <s v="[&quot;Passenger Car&quot;,&quot;Passenger Car&quot;]"/>
    <s v="2411000200I"/>
    <n v="15.3"/>
    <n v="34.880428999999999"/>
    <n v="-83.407454000000001"/>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6"/>
    <n v="5881170"/>
    <s v="Clayton Police Department"/>
    <n v="42511.707638888889"/>
    <n v="2016"/>
    <x v="0"/>
    <n v="1"/>
    <n v="0"/>
    <s v="Rabun"/>
    <s v="Hiawassee St"/>
    <s v="Meadow Stream Ln"/>
    <s v="(O) No Injury"/>
    <n v="0"/>
    <n v="0"/>
    <n v="0"/>
    <s v="Rear End"/>
    <s v="On Roadway - Roadway Intersection"/>
    <s v="[&quot;Motor Vehicle in Motion&quot;,&quot;Motor Vehicle in Motion&quot;]"/>
    <s v="[&quot;Motor Vehicle in Motion&quot;,&quot;Motor Vehicle in Motion&quot;]"/>
    <s v="[&quot;Following Too Close&quot;,&quot;No Contributing Factors&quot;]"/>
    <n v="2"/>
    <x v="1"/>
    <x v="1"/>
    <s v="[&quot;East&quot;,&quot;West&quot;]"/>
    <s v="Daylight"/>
    <x v="0"/>
    <s v="[0,0]"/>
    <s v="[&quot;Lap and Shoulder Belt Used&quot;,&quot;Lap and Shoulder Belt Used&quot;,&quot;Lap and Shoulder Belt Used&quot;]"/>
    <n v="0"/>
    <s v="[&quot;Sports Utility Vehicle (SUV)&quot;,&quot;Sports Utility Vehicle (SUV)&quot;]"/>
    <s v="2411000200I"/>
    <n v="15.333143"/>
    <n v="34.880847000000003"/>
    <n v="-83.407206000000002"/>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7"/>
    <n v="5653923"/>
    <s v="Gsp Post 00"/>
    <n v="42428.574305555558"/>
    <n v="2016"/>
    <x v="0"/>
    <n v="1"/>
    <n v="0"/>
    <s v="Rabun"/>
    <s v="Hiawassee St"/>
    <s v="(none)"/>
    <s v="(O) No Injury"/>
    <n v="0"/>
    <n v="0"/>
    <n v="0"/>
    <s v="Not a Collision with Motor Vehicle"/>
    <s v="On Shoulder"/>
    <s v="Highway Traffic Sign Post"/>
    <s v="Embankment"/>
    <s v="(None)"/>
    <n v="1"/>
    <x v="0"/>
    <x v="0"/>
    <s v="West"/>
    <s v="Daylight"/>
    <x v="0"/>
    <n v="64"/>
    <s v="Lap and Shoulder Belt Used"/>
    <n v="0"/>
    <s v="Sports Utility Vehicle (SUV)"/>
    <s v="2411000200I"/>
    <n v="15.336838999999999"/>
    <n v="34.880876000000001"/>
    <n v="-83.407155000000003"/>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8"/>
    <n v="5177205"/>
    <s v="Clayton Police Department"/>
    <n v="41976.736805555556"/>
    <n v="2014"/>
    <x v="0"/>
    <n v="1"/>
    <n v="0"/>
    <s v="Rabun"/>
    <s v="Hiawassee St"/>
    <s v="Meadow Stream Ln"/>
    <s v="(O) No Injury"/>
    <n v="0"/>
    <n v="0"/>
    <n v="0"/>
    <s v="Angle (Other)"/>
    <s v="On Roadway - Roadway Intersection"/>
    <s v="[&quot;Motor Vehicle in Motion&quot;,&quot;Motor Vehicle in Motion&quot;]"/>
    <s v="[&quot;Motor Vehicle in Motion&quot;,&quot;Motor Vehicle in Motion&quot;]"/>
    <s v="[&quot;Failure to Yield&quot;,&quot;No Contributing Factors&quot;]"/>
    <n v="2"/>
    <x v="1"/>
    <x v="1"/>
    <s v="[&quot;East&quot;,&quot;East&quot;]"/>
    <s v="Dusk"/>
    <x v="0"/>
    <s v="[66,74]"/>
    <s v="[&quot;Shoulder Belt Only Used&quot;,&quot;Shoulder Belt Only Used&quot;,&quot;Shoulder Belt Only Used&quot;]"/>
    <n v="0"/>
    <s v="[&quot;Passenger Car&quot;,&quot;Passenger Car&quot;]"/>
    <s v="2411000200I"/>
    <n v="15.353"/>
    <n v="34.880974000000002"/>
    <n v="-83.406897999999998"/>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19"/>
    <n v="5881127"/>
    <s v="Clayton Police Department"/>
    <n v="42285.95"/>
    <n v="2015"/>
    <x v="0"/>
    <n v="1"/>
    <n v="0"/>
    <s v="Rabun"/>
    <s v="Hiawassee St"/>
    <s v="Meadowstream Ln"/>
    <s v="(O) No Injury"/>
    <n v="0"/>
    <n v="0"/>
    <n v="0"/>
    <s v="Not a Collision with Motor Vehicle"/>
    <s v="Off Roadway"/>
    <s v="Embankment"/>
    <s v="Embankment"/>
    <s v="Exceeding Speed Limit"/>
    <n v="1"/>
    <x v="0"/>
    <x v="0"/>
    <s v="West"/>
    <s v="Dark-Lighted"/>
    <x v="0"/>
    <n v="0"/>
    <s v="Unknown"/>
    <n v="0"/>
    <s v="Passenger Car"/>
    <s v="2411000200I"/>
    <n v="15.343999999999999"/>
    <n v="34.880934000000003"/>
    <n v="-83.407045999999994"/>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20"/>
    <n v="5881314"/>
    <s v="Clayton Police Department"/>
    <n v="42261.120833333334"/>
    <n v="2015"/>
    <x v="0"/>
    <n v="1"/>
    <n v="0"/>
    <s v="Rabun"/>
    <s v="Hiawassee St"/>
    <s v="Bynum St"/>
    <s v="(A) Suspected Serious Injury"/>
    <n v="0"/>
    <n v="1"/>
    <n v="0"/>
    <s v="Not a Collision with Motor Vehicle"/>
    <s v="Off Roadway"/>
    <s v="Embankment"/>
    <s v="Embankment"/>
    <s v="Under the Influence (U.I.)"/>
    <n v="1"/>
    <x v="0"/>
    <x v="2"/>
    <s v="East"/>
    <s v="Dark-Lighted"/>
    <x v="0"/>
    <n v="0"/>
    <s v="Lap and Shoulder Belt Used"/>
    <n v="0"/>
    <s v="Passenger Car"/>
    <s v="2411000200I"/>
    <n v="15.329618999999999"/>
    <n v="34.88082"/>
    <n v="-83.407255000000006"/>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21"/>
    <n v="5413659"/>
    <s v="Gsp Post 00"/>
    <n v="42248.472222222219"/>
    <n v="2015"/>
    <x v="0"/>
    <n v="1"/>
    <n v="0"/>
    <s v="Rabun"/>
    <s v="Hiawassee St"/>
    <s v="(none)"/>
    <s v="(B) Suspected Minor/Visible Injury"/>
    <n v="0"/>
    <n v="0"/>
    <n v="1"/>
    <s v="Sideswipe-Opposite Direction"/>
    <s v="On Roadway - Non-Intersection"/>
    <s v="[&quot;Motor Vehicle in Motion&quot;,&quot;Motor Vehicle in Motion&quot;]"/>
    <s v="[&quot;Motor Vehicle in Motion&quot;,&quot;Motor Vehicle in Motion&quot;]"/>
    <s v="[&quot;No Contributing Factors&quot;,&quot;Wrong Side of Road&quot;]"/>
    <n v="2"/>
    <x v="1"/>
    <x v="27"/>
    <s v="[&quot;East&quot;,&quot;West&quot;]"/>
    <s v="Daylight"/>
    <x v="0"/>
    <s v="[21,91]"/>
    <s v="[&quot;Lap and Shoulder Belt Used&quot;,&quot;Lap and Shoulder Belt Used&quot;]"/>
    <n v="0"/>
    <s v="[&quot;Passenger Car&quot;,&quot;Passenger Car&quot;]"/>
    <s v="2411000200I"/>
    <n v="15.357008"/>
    <n v="34.880979000000004"/>
    <n v="-83.406850000000006"/>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0"/>
  </r>
  <r>
    <n v="222"/>
    <n v="5881197"/>
    <s v="Clayton Police Department"/>
    <n v="42178.620833333334"/>
    <n v="2015"/>
    <x v="0"/>
    <n v="1"/>
    <n v="0"/>
    <s v="Rabun"/>
    <s v="Hiawassee St"/>
    <s v="Meadow Stream Ln"/>
    <s v="(B) Suspected Minor/Visible Injury"/>
    <n v="0"/>
    <n v="0"/>
    <n v="1"/>
    <s v="Not a Collision with Motor Vehicle"/>
    <s v="Off Roadway"/>
    <s v="Utility Pole"/>
    <s v="Utility Pole"/>
    <s v="Driver Condition"/>
    <n v="1"/>
    <x v="0"/>
    <x v="2"/>
    <s v="East"/>
    <s v="Daylight"/>
    <x v="0"/>
    <n v="0"/>
    <s v="[&quot;Lap and Shoulder Belt Used&quot;,&quot;Lap and Shoulder Belt Used&quot;]"/>
    <n v="0"/>
    <s v="Passenger Car"/>
    <s v="2411000200I"/>
    <n v="15.385744000000001"/>
    <n v="34.880963000000001"/>
    <n v="-83.406367000000003"/>
    <n v="68"/>
    <n v="30"/>
    <n v="117"/>
    <s v="D1_0002_00_I"/>
    <n v="98"/>
    <n v="116"/>
    <s v="simple"/>
    <n v="202.7"/>
    <n v="106"/>
    <n v="374.2"/>
    <n v="-83.407448000000002"/>
    <n v="34.880347999999998"/>
    <n v="-83.406689"/>
    <n v="34.880986999999998"/>
    <s v="2411000200I"/>
    <n v="1"/>
    <n v="241"/>
    <n v="2"/>
    <n v="0"/>
    <n v="25"/>
    <n v="11.05"/>
    <n v="10.75"/>
    <n v="1867.1"/>
    <n v="1872"/>
    <n v="1880.9"/>
    <n v="35"/>
    <n v="29.2"/>
    <n v="5.8"/>
    <n v="43091"/>
    <s v="NONE"/>
    <n v="1.14E-3"/>
    <n v="43297"/>
    <n v="42922"/>
    <s v="2411000200I"/>
    <s v="RABUN"/>
    <n v="1"/>
    <n v="200"/>
    <n v="1"/>
    <n v="1"/>
    <n v="2"/>
    <n v="1"/>
    <n v="1"/>
    <n v="2"/>
    <n v="3"/>
    <n v="3"/>
    <s v="N"/>
    <n v="241"/>
    <n v="2"/>
    <n v="0"/>
    <s v="Not Urban"/>
    <s v="Not Urban"/>
    <n v="0"/>
    <n v="25"/>
    <n v="8020"/>
    <s v="Clayton"/>
    <n v="1690"/>
    <n v="0.21201300000000001"/>
    <n v="9"/>
    <s v="State Mainline"/>
    <n v="8020"/>
    <n v="452487"/>
    <n v="15.31"/>
    <n v="15.53"/>
    <n v="452487"/>
    <n v="0"/>
    <n v="1119.426702"/>
    <n v="100"/>
    <n v="42946"/>
    <n v="9.0100000000000006E-3"/>
    <n v="0"/>
    <n v="1.14E-3"/>
    <n v="617"/>
    <s v="241-0012"/>
    <s v="3R : Rural Principal Arterial - Other"/>
    <s v="34.880933, -83.406328"/>
    <n v="-83.406328000000002"/>
    <n v="34.880932999999999"/>
    <n v="34.880932999999999"/>
    <n v="-83.406328000000002"/>
    <n v="1.14E-3"/>
    <x v="44"/>
    <x v="1"/>
    <x v="2"/>
    <n v="6566.666666666667"/>
    <n v="7470"/>
    <n v="-903.33333333333303"/>
    <n v="-0.12092815707273534"/>
    <n v="7018.3333333333339"/>
    <n v="5040"/>
    <n v="8.5"/>
    <n v="7440"/>
    <n v="6.9"/>
    <n v="7220"/>
    <n v="7"/>
    <n v="6850"/>
    <n v="6"/>
    <n v="8020"/>
    <n v="12"/>
    <n v="7700"/>
    <n v="12"/>
    <n v="7330"/>
    <n v="12"/>
    <n v="6830"/>
    <n v="12"/>
    <n v="6830"/>
    <n v="0"/>
    <n v="6930"/>
    <n v="0"/>
    <n v="3.2499999999999999E-4"/>
  </r>
  <r>
    <n v="223"/>
    <n v="6591852"/>
    <s v="Rabun Co Sheriff's Office"/>
    <n v="43145.25"/>
    <n v="2018"/>
    <x v="1"/>
    <n v="0"/>
    <n v="1"/>
    <s v="Rabun"/>
    <s v="Lookout Mountain Scenic Hwy"/>
    <s v="Towns County Line"/>
    <s v="(O) No Injury"/>
    <n v="0"/>
    <n v="0"/>
    <n v="0"/>
    <s v="Not a Collision with Motor Vehicle"/>
    <s v="Off Roadway"/>
    <s v="Embankment"/>
    <s v="Embankment"/>
    <s v="(None)"/>
    <n v="1"/>
    <x v="0"/>
    <x v="0"/>
    <s v="West"/>
    <s v="Dark-Not Lighted"/>
    <x v="1"/>
    <n v="43"/>
    <s v="Lap and Shoulder Belt Used"/>
    <n v="0"/>
    <s v="Passenger Car"/>
    <s v="2411000200I"/>
    <n v="1.3380000000000001"/>
    <n v="34.896008999999999"/>
    <n v="-83.606010999999995"/>
    <n v="87"/>
    <n v="4"/>
    <n v="47"/>
    <s v="D1_0002_00_I"/>
    <n v="38"/>
    <n v="46"/>
    <s v="simple"/>
    <n v="607.1"/>
    <n v="83.6"/>
    <n v="882.8"/>
    <n v="-83.607015000000004"/>
    <n v="34.897109999999998"/>
    <n v="-83.604830000000007"/>
    <n v="34.895802000000003"/>
    <s v="2411000200I"/>
    <n v="1"/>
    <n v="241"/>
    <n v="2"/>
    <n v="0"/>
    <n v="45"/>
    <n v="8.2799999999999994"/>
    <n v="7.61"/>
    <n v="2508.5"/>
    <n v="2531.8000000000002"/>
    <n v="2553.5"/>
    <n v="45"/>
    <n v="39.6"/>
    <n v="5.4"/>
    <n v="43091"/>
    <s v="NONE"/>
    <n v="2.748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2.748E-3"/>
    <n v="712"/>
    <s v="281-0127"/>
    <s v="3R : Rural Principal Arterial - Other"/>
    <s v="34.923930, -83.624326"/>
    <n v="-83.624325999999996"/>
    <n v="34.923929999999999"/>
    <n v="34.923929999999999"/>
    <n v="-83.624325999999996"/>
    <n v="2.748E-3"/>
    <x v="45"/>
    <x v="1"/>
    <x v="0"/>
    <n v="1595"/>
    <n v="1245"/>
    <n v="350"/>
    <n v="0.28112449799196787"/>
    <n v="1420"/>
    <m/>
    <n v="0"/>
    <n v="1590"/>
    <n v="13.9"/>
    <n v="1600"/>
    <n v="0"/>
    <n v="1590"/>
    <n v="0"/>
    <n v="1540"/>
    <n v="14.3"/>
    <n v="1480"/>
    <n v="14.3"/>
    <n v="980"/>
    <n v="16.7"/>
    <n v="980"/>
    <n v="16.7"/>
    <n v="1270"/>
    <n v="11.8"/>
    <n v="1280"/>
    <n v="11.8"/>
    <n v="0"/>
  </r>
  <r>
    <n v="224"/>
    <n v="6331078"/>
    <s v="Rabun Co Sheriff's Office"/>
    <n v="42939.968055555553"/>
    <n v="2017"/>
    <x v="2"/>
    <n v="0"/>
    <n v="0"/>
    <s v="Rabun"/>
    <s v="Lookout Mountain Scenic Hwy"/>
    <s v="Towns Conty Line"/>
    <s v="(O) No Injury"/>
    <n v="0"/>
    <n v="0"/>
    <n v="0"/>
    <s v="Not a Collision with Motor Vehicle"/>
    <s v="On Shoulder"/>
    <s v="Guard Rail End"/>
    <s v="Guard Rail End"/>
    <s v="(None)"/>
    <n v="1"/>
    <x v="0"/>
    <x v="2"/>
    <s v="East"/>
    <s v="Dark-Not Lighted"/>
    <x v="1"/>
    <n v="27"/>
    <s v="Lap and Shoulder Belt Used"/>
    <n v="0"/>
    <s v="Passenger Car"/>
    <s v="2411000200I"/>
    <n v="1.3800030000000001"/>
    <n v="34.895826"/>
    <n v="-83.605322000000001"/>
    <n v="87"/>
    <n v="4"/>
    <n v="47"/>
    <s v="D1_0002_00_I"/>
    <n v="38"/>
    <n v="46"/>
    <s v="simple"/>
    <n v="607.1"/>
    <n v="83.6"/>
    <n v="882.8"/>
    <n v="-83.607015000000004"/>
    <n v="34.897109999999998"/>
    <n v="-83.604830000000007"/>
    <n v="34.895802000000003"/>
    <s v="2411000200I"/>
    <n v="1"/>
    <n v="241"/>
    <n v="2"/>
    <n v="0"/>
    <n v="45"/>
    <n v="8.2799999999999994"/>
    <n v="7.61"/>
    <n v="2508.5"/>
    <n v="2531.8000000000002"/>
    <n v="2553.5"/>
    <n v="45"/>
    <n v="39.6"/>
    <n v="5.4"/>
    <n v="43091"/>
    <s v="NONE"/>
    <n v="2.748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2.748E-3"/>
    <n v="712"/>
    <s v="281-0127"/>
    <s v="3R : Rural Principal Arterial - Other"/>
    <s v="34.923930, -83.624326"/>
    <n v="-83.624325999999996"/>
    <n v="34.923929999999999"/>
    <n v="34.923929999999999"/>
    <n v="-83.624325999999996"/>
    <n v="2.748E-3"/>
    <x v="45"/>
    <x v="1"/>
    <x v="0"/>
    <n v="1595"/>
    <n v="1245"/>
    <n v="350"/>
    <n v="0.28112449799196787"/>
    <n v="1420"/>
    <m/>
    <n v="0"/>
    <n v="1590"/>
    <n v="13.9"/>
    <n v="1600"/>
    <n v="0"/>
    <n v="1590"/>
    <n v="0"/>
    <n v="1540"/>
    <n v="14.3"/>
    <n v="1480"/>
    <n v="14.3"/>
    <n v="980"/>
    <n v="16.7"/>
    <n v="980"/>
    <n v="16.7"/>
    <n v="1270"/>
    <n v="11.8"/>
    <n v="1280"/>
    <n v="11.8"/>
    <n v="0"/>
  </r>
  <r>
    <n v="225"/>
    <n v="4960547"/>
    <s v="Gsp Post 00"/>
    <n v="41883.765972222223"/>
    <n v="2014"/>
    <x v="0"/>
    <n v="1"/>
    <n v="0"/>
    <s v="Rabun"/>
    <s v="Lookout Mountain Scenic Hwy"/>
    <s v="(none)"/>
    <s v="(O) No Injury"/>
    <n v="0"/>
    <n v="0"/>
    <n v="0"/>
    <s v="Not a Collision with Motor Vehicle"/>
    <s v="On Shoulder"/>
    <s v="Tree"/>
    <s v="Tree"/>
    <s v="(None)"/>
    <n v="1"/>
    <x v="0"/>
    <x v="0"/>
    <s v="West"/>
    <s v="Daylight"/>
    <x v="0"/>
    <n v="30"/>
    <s v="Lap and Shoulder Belt Used"/>
    <n v="0"/>
    <s v="Passenger Car"/>
    <s v="2411000200I"/>
    <n v="1.343561"/>
    <n v="34.895975999999997"/>
    <n v="-83.605926999999994"/>
    <n v="87"/>
    <n v="4"/>
    <n v="47"/>
    <s v="D1_0002_00_I"/>
    <n v="38"/>
    <n v="46"/>
    <s v="simple"/>
    <n v="607.1"/>
    <n v="83.6"/>
    <n v="882.8"/>
    <n v="-83.607015000000004"/>
    <n v="34.897109999999998"/>
    <n v="-83.604830000000007"/>
    <n v="34.895802000000003"/>
    <s v="2411000200I"/>
    <n v="1"/>
    <n v="241"/>
    <n v="2"/>
    <n v="0"/>
    <n v="45"/>
    <n v="8.2799999999999994"/>
    <n v="7.61"/>
    <n v="2508.5"/>
    <n v="2531.8000000000002"/>
    <n v="2553.5"/>
    <n v="45"/>
    <n v="39.6"/>
    <n v="5.4"/>
    <n v="43091"/>
    <s v="NONE"/>
    <n v="2.748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2.748E-3"/>
    <n v="712"/>
    <s v="281-0127"/>
    <s v="3R : Rural Principal Arterial - Other"/>
    <s v="34.923930, -83.624326"/>
    <n v="-83.624325999999996"/>
    <n v="34.923929999999999"/>
    <n v="34.923929999999999"/>
    <n v="-83.624325999999996"/>
    <n v="2.748E-3"/>
    <x v="45"/>
    <x v="1"/>
    <x v="0"/>
    <n v="1595"/>
    <n v="1245"/>
    <n v="350"/>
    <n v="0.28112449799196787"/>
    <n v="1420"/>
    <m/>
    <n v="0"/>
    <n v="1590"/>
    <n v="13.9"/>
    <n v="1600"/>
    <n v="0"/>
    <n v="1590"/>
    <n v="0"/>
    <n v="1540"/>
    <n v="14.3"/>
    <n v="1480"/>
    <n v="14.3"/>
    <n v="980"/>
    <n v="16.7"/>
    <n v="980"/>
    <n v="16.7"/>
    <n v="1270"/>
    <n v="11.8"/>
    <n v="1280"/>
    <n v="11.8"/>
    <n v="0"/>
  </r>
  <r>
    <n v="226"/>
    <n v="4675510"/>
    <s v="Rabun Co Sheriff's Office"/>
    <n v="41604.770138888889"/>
    <n v="2013"/>
    <x v="0"/>
    <n v="1"/>
    <n v="0"/>
    <s v="Rabun"/>
    <s v="Lookout Mountain Scenic Hwy"/>
    <s v="Hwy 197"/>
    <s v="(O) No Injury"/>
    <n v="0"/>
    <n v="0"/>
    <n v="0"/>
    <s v="Not a Collision with Motor Vehicle"/>
    <s v="Off Roadway"/>
    <s v="Motor Vehicle in Motion"/>
    <s v="Embankment"/>
    <s v="(None)"/>
    <n v="1"/>
    <x v="0"/>
    <x v="16"/>
    <s v="West"/>
    <s v="Dark-Not Lighted"/>
    <x v="1"/>
    <n v="22"/>
    <s v="[&quot;Shoulder Belt Only Used&quot;,&quot;Shoulder Belt Only Used&quot;]"/>
    <n v="0"/>
    <s v="Passenger Car"/>
    <s v="2411000200I"/>
    <n v="1.335893"/>
    <n v="34.896025999999999"/>
    <n v="-83.606043999999997"/>
    <n v="87"/>
    <n v="4"/>
    <n v="47"/>
    <s v="D1_0002_00_I"/>
    <n v="38"/>
    <n v="46"/>
    <s v="simple"/>
    <n v="607.1"/>
    <n v="83.6"/>
    <n v="882.8"/>
    <n v="-83.607015000000004"/>
    <n v="34.897109999999998"/>
    <n v="-83.604830000000007"/>
    <n v="34.895802000000003"/>
    <s v="2411000200I"/>
    <n v="1"/>
    <n v="241"/>
    <n v="2"/>
    <n v="0"/>
    <n v="45"/>
    <n v="8.2799999999999994"/>
    <n v="7.61"/>
    <n v="2508.5"/>
    <n v="2531.8000000000002"/>
    <n v="2553.5"/>
    <n v="45"/>
    <n v="39.6"/>
    <n v="5.4"/>
    <n v="43091"/>
    <s v="NONE"/>
    <n v="2.748E-3"/>
    <n v="43284"/>
    <n v="42909"/>
    <s v="2411000200I"/>
    <s v="RABUN"/>
    <n v="1"/>
    <n v="200"/>
    <n v="1"/>
    <n v="1"/>
    <n v="2"/>
    <n v="1"/>
    <n v="1"/>
    <n v="2"/>
    <n v="3"/>
    <n v="3"/>
    <s v="N"/>
    <n v="241"/>
    <n v="2"/>
    <n v="0"/>
    <s v="Not Urban"/>
    <s v="Not Urban"/>
    <n v="0"/>
    <n v="45"/>
    <n v="1540"/>
    <s v=" "/>
    <n v="0"/>
    <n v="4.9612619999999996"/>
    <n v="9"/>
    <s v="State Mainline"/>
    <n v="1540"/>
    <n v="452474"/>
    <n v="0"/>
    <n v="4.9580000000000002"/>
    <n v="452474"/>
    <n v="0"/>
    <n v="26195.464072999999"/>
    <n v="100"/>
    <n v="42933"/>
    <n v="0.16330600000000001"/>
    <n v="0"/>
    <n v="2.748E-3"/>
    <n v="712"/>
    <s v="281-0127"/>
    <s v="3R : Rural Principal Arterial - Other"/>
    <s v="34.923930, -83.624326"/>
    <n v="-83.624325999999996"/>
    <n v="34.923929999999999"/>
    <n v="34.923929999999999"/>
    <n v="-83.624325999999996"/>
    <n v="2.748E-3"/>
    <x v="45"/>
    <x v="1"/>
    <x v="0"/>
    <n v="1595"/>
    <n v="1245"/>
    <n v="350"/>
    <n v="0.28112449799196787"/>
    <n v="1420"/>
    <m/>
    <n v="0"/>
    <n v="1590"/>
    <n v="13.9"/>
    <n v="1600"/>
    <n v="0"/>
    <n v="1590"/>
    <n v="0"/>
    <n v="1540"/>
    <n v="14.3"/>
    <n v="1480"/>
    <n v="14.3"/>
    <n v="980"/>
    <n v="16.7"/>
    <n v="980"/>
    <n v="16.7"/>
    <n v="1270"/>
    <n v="11.8"/>
    <n v="1280"/>
    <n v="11.8"/>
    <n v="0"/>
  </r>
  <r>
    <n v="227"/>
    <n v="7838863"/>
    <s v="Towns County Sheriff's Office"/>
    <n v="44137.488888888889"/>
    <n v="2020"/>
    <x v="1"/>
    <n v="0"/>
    <n v="1"/>
    <s v="Towns"/>
    <s v="US Highway 76"/>
    <s v="(none)"/>
    <s v="(O) No Injury"/>
    <n v="0"/>
    <n v="0"/>
    <n v="0"/>
    <s v="Sideswipe-Same Direction"/>
    <s v="Off Roadway"/>
    <s v="[&quot;Motor Vehicle in Motion&quot;,&quot;Motor Vehicle in Motion&quot;]"/>
    <s v="[&quot;Motor Vehicle in Motion&quot;,&quot;Motor Vehicle in Motion&quot;]"/>
    <s v="(None)"/>
    <n v="2"/>
    <x v="1"/>
    <x v="28"/>
    <s v="[&quot;East&quot;,&quot;East&quot;]"/>
    <s v="Daylight"/>
    <x v="0"/>
    <s v="[44,74]"/>
    <s v="[&quot;Lap and Shoulder Belt Used&quot;,&quot;Lap and Shoulder Belt Used&quot;,&quot;Lap and Shoulder Belt Used&quot;]"/>
    <n v="0"/>
    <s v="[&quot;Motorized Recreational Vehicle&quot;,&quot;Vehicle with Trailer&quot;]"/>
    <s v="2811000200I"/>
    <n v="19.145"/>
    <n v="34.925749000000003"/>
    <n v="-83.629731000000007"/>
    <n v="88"/>
    <n v="65"/>
    <n v="28"/>
    <s v="D1_0002_00_I"/>
    <n v="22"/>
    <n v="27"/>
    <s v="simple"/>
    <n v="1227.0999999999999"/>
    <n v="32.9"/>
    <n v="704.4"/>
    <n v="-83.631322999999995"/>
    <n v="34.926502999999997"/>
    <n v="-83.629245999999995"/>
    <n v="34.925654999999999"/>
    <s v="2811000200I"/>
    <n v="1"/>
    <n v="281"/>
    <n v="2"/>
    <n v="0"/>
    <n v="45"/>
    <n v="5.0599999999999996"/>
    <n v="4.63"/>
    <n v="2219.5"/>
    <n v="2244.8000000000002"/>
    <n v="2266.4"/>
    <n v="45"/>
    <n v="59.1"/>
    <n v="0"/>
    <n v="43092"/>
    <s v="NONE"/>
    <n v="2.266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2.2669999999999999E-3"/>
    <n v="712"/>
    <s v="281-0127"/>
    <s v="3R : Rural Principal Arterial - Other"/>
    <s v="34.923930, -83.624326"/>
    <n v="-83.624325999999996"/>
    <n v="34.923929999999999"/>
    <n v="34.923929999999999"/>
    <n v="-83.624325999999996"/>
    <n v="2.2669999999999999E-3"/>
    <x v="46"/>
    <x v="0"/>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28"/>
    <n v="5908944"/>
    <s v="Towns County Sheriff's Office"/>
    <n v="42517.65347222222"/>
    <n v="2016"/>
    <x v="0"/>
    <n v="1"/>
    <n v="0"/>
    <s v="Towns"/>
    <s v="US Highway 76"/>
    <s v="Cassie Ln"/>
    <s v="(A) Suspected Serious Injury"/>
    <n v="0"/>
    <n v="1"/>
    <n v="1"/>
    <s v="Not a Collision with Motor Vehicle"/>
    <s v="On Shoulder"/>
    <s v="Guard Rail Face"/>
    <s v="Guard Rail Fence"/>
    <s v="(None)"/>
    <n v="1"/>
    <x v="0"/>
    <x v="0"/>
    <s v="West"/>
    <s v="Daylight"/>
    <x v="0"/>
    <n v="56"/>
    <s v="[&quot;Motorcycle Helmet&quot;,&quot;Motorcycle Helmet&quot;]"/>
    <n v="1"/>
    <s v="Motorcycle"/>
    <s v="2811000200I"/>
    <n v="19.173749000000001"/>
    <n v="34.925654999999999"/>
    <n v="-83.629238999999998"/>
    <n v="88"/>
    <n v="65"/>
    <n v="28"/>
    <s v="D1_0002_00_I"/>
    <n v="22"/>
    <n v="27"/>
    <s v="simple"/>
    <n v="1227.0999999999999"/>
    <n v="32.9"/>
    <n v="704.4"/>
    <n v="-83.631322999999995"/>
    <n v="34.926502999999997"/>
    <n v="-83.629245999999995"/>
    <n v="34.925654999999999"/>
    <s v="2811000200I"/>
    <n v="1"/>
    <n v="281"/>
    <n v="2"/>
    <n v="0"/>
    <n v="45"/>
    <n v="5.0599999999999996"/>
    <n v="4.63"/>
    <n v="2219.5"/>
    <n v="2244.8000000000002"/>
    <n v="2266.4"/>
    <n v="45"/>
    <n v="59.1"/>
    <n v="0"/>
    <n v="43092"/>
    <s v="NONE"/>
    <n v="2.266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2.2669999999999999E-3"/>
    <n v="712"/>
    <s v="281-0127"/>
    <s v="3R : Rural Principal Arterial - Other"/>
    <s v="34.923930, -83.624326"/>
    <n v="-83.624325999999996"/>
    <n v="34.923929999999999"/>
    <n v="34.923929999999999"/>
    <n v="-83.624325999999996"/>
    <n v="2.2669999999999999E-3"/>
    <x v="46"/>
    <x v="0"/>
    <x v="0"/>
    <n v="1663.3333333333333"/>
    <n v="1135"/>
    <n v="528.33333333333326"/>
    <n v="0.46549192364170333"/>
    <n v="1399.1666666666665"/>
    <n v="1620"/>
    <n v="11.6"/>
    <n v="1710"/>
    <n v="11.6"/>
    <n v="1660"/>
    <n v="11.6"/>
    <n v="860"/>
    <n v="0"/>
    <n v="830"/>
    <n v="11.9"/>
    <n v="1170"/>
    <n v="13.1"/>
    <n v="1110"/>
    <n v="13.8"/>
    <n v="1430"/>
    <n v="9.1999999999999993"/>
    <n v="1430"/>
    <n v="9.1999999999999993"/>
    <n v="1260"/>
    <n v="12.8"/>
    <n v="9.0000000000000002E-6"/>
  </r>
  <r>
    <n v="229"/>
    <n v="7658628"/>
    <s v="Towns County Sheriff's Office"/>
    <n v="43988.645138888889"/>
    <n v="2020"/>
    <x v="1"/>
    <n v="0"/>
    <n v="1"/>
    <s v="Towns"/>
    <s v="US Highway 76"/>
    <s v="(none)"/>
    <s v="(O) No Injury"/>
    <n v="0"/>
    <n v="0"/>
    <n v="0"/>
    <s v="Angle (Other)"/>
    <s v="On Roadway - Non-Intersection"/>
    <s v="Motor Vehicle in Motion"/>
    <s v="Motor Vehicle in Motion"/>
    <s v="No Contributing Factors"/>
    <n v="1"/>
    <x v="0"/>
    <x v="0"/>
    <s v="West"/>
    <s v="Daylight"/>
    <x v="0"/>
    <n v="85"/>
    <s v="Lap and Shoulder Belt Used"/>
    <n v="0"/>
    <s v="Sports Utility Vehicle (SUV)"/>
    <s v="2811000200I"/>
    <n v="19.247"/>
    <n v="34.925294000000001"/>
    <n v="-83.628060000000005"/>
    <n v="89"/>
    <n v="66"/>
    <n v="29"/>
    <s v="D1_0002_00_I"/>
    <n v="23"/>
    <n v="28"/>
    <s v="simple"/>
    <n v="632.5"/>
    <n v="42.1"/>
    <n v="465.6"/>
    <n v="-83.629197000000005"/>
    <n v="34.925646"/>
    <n v="-83.627827999999994"/>
    <n v="34.925105000000002"/>
    <s v="2811000200I"/>
    <n v="1"/>
    <n v="281"/>
    <n v="2"/>
    <n v="0"/>
    <n v="45"/>
    <n v="7.59"/>
    <n v="6.96"/>
    <n v="2298.9"/>
    <n v="2285.1"/>
    <n v="2267.4"/>
    <n v="45"/>
    <n v="47.6"/>
    <n v="0"/>
    <n v="43092"/>
    <s v="NONE"/>
    <n v="1.498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498E-3"/>
    <n v="712"/>
    <s v="281-0127"/>
    <s v="3R : Rural Principal Arterial - Other"/>
    <s v="34.923930, -83.624326"/>
    <n v="-83.624325999999996"/>
    <n v="34.923929999999999"/>
    <n v="34.923929999999999"/>
    <n v="-83.624325999999996"/>
    <n v="1.498E-3"/>
    <x v="47"/>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0"/>
    <n v="5908910"/>
    <s v="Towns County Sheriff's Office"/>
    <n v="42584.981249999997"/>
    <n v="2016"/>
    <x v="0"/>
    <n v="1"/>
    <n v="0"/>
    <s v="Towns"/>
    <s v="[&quot;Cassie Ln&quot;,&quot;US Highway 76&quot;,&quot;US Highway 76&quot;]"/>
    <s v="Cassie Rd"/>
    <s v="(B) Suspected Minor/Visible Injury"/>
    <n v="0"/>
    <n v="0"/>
    <n v="3"/>
    <s v="Not a Collision with Motor Vehicle"/>
    <s v="On Roadway - Roadway Intersection"/>
    <s v="Over Turn"/>
    <s v="Guard Rail Fence"/>
    <s v="Driver Lost Control"/>
    <n v="1"/>
    <x v="0"/>
    <x v="0"/>
    <s v="West"/>
    <s v="Dark-Not Lighted"/>
    <x v="0"/>
    <n v="19"/>
    <s v="[&quot;Lap and Shoulder Belt Used&quot;,&quot;Lap and Shoulder Belt Used&quot;,&quot;Lap and Shoulder Belt Used&quot;]"/>
    <n v="0"/>
    <s v="Sports Utility Vehicle (SUV)"/>
    <s v="2811000200I"/>
    <n v="19.190000000000001"/>
    <n v="34.925609999999999"/>
    <n v="-83.628974999999997"/>
    <n v="89"/>
    <n v="66"/>
    <n v="29"/>
    <s v="D1_0002_00_I"/>
    <n v="23"/>
    <n v="28"/>
    <s v="simple"/>
    <n v="632.5"/>
    <n v="42.1"/>
    <n v="465.6"/>
    <n v="-83.629197000000005"/>
    <n v="34.925646"/>
    <n v="-83.627827999999994"/>
    <n v="34.925105000000002"/>
    <s v="2811000200I"/>
    <n v="1"/>
    <n v="281"/>
    <n v="2"/>
    <n v="0"/>
    <n v="45"/>
    <n v="7.59"/>
    <n v="6.96"/>
    <n v="2298.9"/>
    <n v="2285.1"/>
    <n v="2267.4"/>
    <n v="45"/>
    <n v="47.6"/>
    <n v="0"/>
    <n v="43092"/>
    <s v="NONE"/>
    <n v="1.498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498E-3"/>
    <n v="712"/>
    <s v="281-0127"/>
    <s v="3R : Rural Principal Arterial - Other"/>
    <s v="34.923930, -83.624326"/>
    <n v="-83.624325999999996"/>
    <n v="34.923929999999999"/>
    <n v="34.923929999999999"/>
    <n v="-83.624325999999996"/>
    <n v="1.498E-3"/>
    <x v="47"/>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1"/>
    <n v="5908928"/>
    <s v="Towns County Sheriff's Office"/>
    <n v="42391.510416666664"/>
    <n v="2016"/>
    <x v="0"/>
    <n v="1"/>
    <n v="0"/>
    <s v="Towns"/>
    <s v="[&quot;Cassie Ln&quot;,&quot;US Highway 76&quot;,&quot;US Highway 76&quot;]"/>
    <s v="Cassie Ln"/>
    <s v="(O) No Injury"/>
    <n v="0"/>
    <n v="0"/>
    <n v="0"/>
    <s v="Sideswipe-Opposite Direction"/>
    <s v="On Roadway - Roadway Intersection"/>
    <s v="[&quot;Motor Vehicle in Motion&quot;,&quot;Motor Vehicle in Motion&quot;]"/>
    <s v="[&quot;Motor Vehicle in Motion&quot;,&quot;Motor Vehicle in Motion&quot;]"/>
    <s v="Driver Lost Control"/>
    <n v="2"/>
    <x v="1"/>
    <x v="1"/>
    <s v="[&quot;East&quot;,&quot;West&quot;]"/>
    <s v="Daylight"/>
    <x v="6"/>
    <s v="[24,62]"/>
    <s v="Lap and Shoulder Belt Used"/>
    <n v="0"/>
    <s v="[&quot;Passenger Car&quot;,&quot;Tractor/Trailer&quot;]"/>
    <s v="2811000200I"/>
    <n v="19.190000000000001"/>
    <n v="34.925606000000002"/>
    <n v="-83.628951000000001"/>
    <n v="89"/>
    <n v="66"/>
    <n v="29"/>
    <s v="D1_0002_00_I"/>
    <n v="23"/>
    <n v="28"/>
    <s v="simple"/>
    <n v="632.5"/>
    <n v="42.1"/>
    <n v="465.6"/>
    <n v="-83.629197000000005"/>
    <n v="34.925646"/>
    <n v="-83.627827999999994"/>
    <n v="34.925105000000002"/>
    <s v="2811000200I"/>
    <n v="1"/>
    <n v="281"/>
    <n v="2"/>
    <n v="0"/>
    <n v="45"/>
    <n v="7.59"/>
    <n v="6.96"/>
    <n v="2298.9"/>
    <n v="2285.1"/>
    <n v="2267.4"/>
    <n v="45"/>
    <n v="47.6"/>
    <n v="0"/>
    <n v="43092"/>
    <s v="NONE"/>
    <n v="1.498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498E-3"/>
    <n v="712"/>
    <s v="281-0127"/>
    <s v="3R : Rural Principal Arterial - Other"/>
    <s v="34.923930, -83.624326"/>
    <n v="-83.624325999999996"/>
    <n v="34.923929999999999"/>
    <n v="34.923929999999999"/>
    <n v="-83.624325999999996"/>
    <n v="1.498E-3"/>
    <x v="47"/>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2"/>
    <n v="7292604"/>
    <s v="Towns County Sheriff's Office"/>
    <n v="43666.586111111108"/>
    <n v="2019"/>
    <x v="1"/>
    <n v="0"/>
    <n v="1"/>
    <s v="Towns"/>
    <s v="US Highway 76"/>
    <s v="Upper Hightower Overlook"/>
    <s v="(A) Suspected Serious Injury"/>
    <n v="0"/>
    <n v="1"/>
    <n v="0"/>
    <s v="Not a Collision with Motor Vehicle"/>
    <s v="Off Roadway"/>
    <s v="Culvert"/>
    <s v="Culvert"/>
    <s v="(None)"/>
    <n v="1"/>
    <x v="0"/>
    <x v="0"/>
    <s v="West"/>
    <s v="Daylight"/>
    <x v="0"/>
    <n v="64"/>
    <s v=" "/>
    <n v="0"/>
    <s v="Pickup Truck"/>
    <s v="2811000200I"/>
    <n v="19.412358999999999"/>
    <n v="34.924528000000002"/>
    <n v="-83.625417999999996"/>
    <n v="91"/>
    <n v="68"/>
    <n v="31"/>
    <s v="D1_0002_00_I"/>
    <n v="25"/>
    <n v="30"/>
    <s v="simple"/>
    <n v="436.9"/>
    <n v="55.1"/>
    <n v="419.6"/>
    <n v="-83.626526999999996"/>
    <n v="34.924708000000003"/>
    <n v="-83.625225"/>
    <n v="34.924421000000002"/>
    <s v="2811000200I"/>
    <n v="1"/>
    <n v="281"/>
    <n v="2"/>
    <n v="0"/>
    <n v="45"/>
    <n v="13.74"/>
    <n v="13.25"/>
    <n v="2375.6999999999998"/>
    <n v="2357.9"/>
    <n v="2337.6"/>
    <n v="45"/>
    <n v="34.6"/>
    <n v="10.4"/>
    <n v="43092"/>
    <s v="ASV_5+"/>
    <n v="1.369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99999999999999E-3"/>
    <n v="712"/>
    <s v="281-0127"/>
    <s v="3R : Rural Principal Arterial - Other"/>
    <s v="34.923930, -83.624326"/>
    <n v="-83.624325999999996"/>
    <n v="34.923929999999999"/>
    <n v="34.923929999999999"/>
    <n v="-83.624325999999996"/>
    <n v="1.3699999999999999E-3"/>
    <x v="48"/>
    <x v="0"/>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3"/>
    <n v="7900861"/>
    <s v="Gsp Post 00"/>
    <n v="44189.823611111111"/>
    <n v="2020"/>
    <x v="1"/>
    <n v="0"/>
    <n v="1"/>
    <s v="Towns"/>
    <s v="US Highway 76"/>
    <s v="Upper Hightower Overlook"/>
    <s v="(C) Possible Injury / Complaint"/>
    <n v="0"/>
    <n v="0"/>
    <n v="0"/>
    <s v="Not a Collision with Motor Vehicle"/>
    <s v="Off Roadway"/>
    <s v="Tree"/>
    <s v="Tree"/>
    <s v="(None)"/>
    <n v="1"/>
    <x v="0"/>
    <x v="0"/>
    <s v="North"/>
    <s v="Daylight"/>
    <x v="3"/>
    <n v="20"/>
    <s v="[&quot;Lap and Shoulder Belt Used&quot;,&quot;Lap and Shoulder Belt Used&quot;]"/>
    <n v="0"/>
    <s v="Passenger Car"/>
    <s v="2811000200I"/>
    <n v="19.532"/>
    <n v="34.923512000000002"/>
    <n v="-83.623739"/>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4"/>
    <n v="7817173"/>
    <s v="Towns County Sheriff's Office"/>
    <n v="44112.729166666664"/>
    <n v="2020"/>
    <x v="1"/>
    <n v="0"/>
    <n v="1"/>
    <s v="Towns"/>
    <s v="US Highway 76"/>
    <s v="Rabun County Line"/>
    <s v="(B) Suspected Minor/Visible Injury"/>
    <n v="0"/>
    <n v="0"/>
    <n v="1"/>
    <s v="Not a Collision with Motor Vehicle"/>
    <s v="Off Roadway"/>
    <s v="Ditch"/>
    <s v="Ditch"/>
    <s v="(None)"/>
    <n v="1"/>
    <x v="0"/>
    <x v="0"/>
    <s v="West"/>
    <s v="Daylight"/>
    <x v="0"/>
    <n v="61"/>
    <s v="Motorcycle Helmet"/>
    <n v="1"/>
    <s v="Motorcycle"/>
    <s v="2811000200I"/>
    <n v="19.521999999999998"/>
    <n v="34.923639000000001"/>
    <n v="-83.623840999999999"/>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5"/>
    <n v="7658629"/>
    <s v="Towns County Sheriff's Office"/>
    <n v="43989.29583333333"/>
    <n v="2020"/>
    <x v="1"/>
    <n v="0"/>
    <n v="1"/>
    <s v="Towns"/>
    <s v="US Highway 76"/>
    <s v="Upper Hightower Overlook"/>
    <s v="(C) Possible Injury / Complaint"/>
    <n v="0"/>
    <n v="0"/>
    <n v="0"/>
    <s v="Not a Collision with Motor Vehicle"/>
    <s v="Off Roadway"/>
    <s v="Embankment"/>
    <s v="Embankment"/>
    <s v="(None)"/>
    <n v="1"/>
    <x v="0"/>
    <x v="0"/>
    <s v="West"/>
    <s v="Daylight"/>
    <x v="0"/>
    <n v="39"/>
    <s v="Motorcycle Helmet"/>
    <n v="1"/>
    <s v="Motorcycle"/>
    <s v="2811000200I"/>
    <n v="19.521999999999998"/>
    <n v="34.923628000000001"/>
    <n v="-83.623825999999994"/>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6"/>
    <n v="7727660"/>
    <s v="Gsp Post 00"/>
    <n v="43722.51666666667"/>
    <n v="2019"/>
    <x v="1"/>
    <n v="0"/>
    <n v="1"/>
    <s v="Towns"/>
    <s v="US Highway 76"/>
    <s v="Rabun County Line"/>
    <s v="(A) Suspected Serious Injury"/>
    <n v="0"/>
    <n v="1"/>
    <n v="0"/>
    <s v="Not a Collision with Motor Vehicle"/>
    <s v="On Roadway - Non-Intersection"/>
    <s v="Over Turn"/>
    <s v="Guard Rail Fence"/>
    <s v="(None)"/>
    <n v="1"/>
    <x v="0"/>
    <x v="0"/>
    <s v="West"/>
    <s v="Daylight"/>
    <x v="0"/>
    <n v="47"/>
    <s v="Motorcycle Helmet"/>
    <n v="1"/>
    <s v="Motorcycle"/>
    <s v="2811000200I"/>
    <n v="19.542249000000002"/>
    <n v="34.923354000000003"/>
    <n v="-83.623676000000003"/>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7"/>
    <n v="7376257"/>
    <s v="Towns County Sheriff's Office"/>
    <n v="43721.99722222222"/>
    <n v="2019"/>
    <x v="1"/>
    <n v="0"/>
    <n v="1"/>
    <s v="Towns"/>
    <s v="US Highway 76"/>
    <s v="Cassie Ln"/>
    <s v="(B) Suspected Minor/Visible Injury"/>
    <n v="0"/>
    <n v="0"/>
    <n v="1"/>
    <s v="Not a Collision with Motor Vehicle"/>
    <s v="On Roadway - Non-Intersection"/>
    <s v="Over Turn"/>
    <s v="Over Turn"/>
    <s v="(None)"/>
    <n v="1"/>
    <x v="0"/>
    <x v="0"/>
    <s v="West"/>
    <s v="Dark-Not Lighted"/>
    <x v="0"/>
    <n v="17"/>
    <s v="Lap and Shoulder Belt Used"/>
    <n v="0"/>
    <s v="Sports Utility Vehicle (SUV)"/>
    <s v="2811000200I"/>
    <n v="19.561"/>
    <n v="34.923088999999997"/>
    <n v="-83.623650999999995"/>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8"/>
    <n v="6979025"/>
    <s v="Towns County Sheriff's Office"/>
    <n v="43390.642361111109"/>
    <n v="2018"/>
    <x v="1"/>
    <n v="0"/>
    <n v="1"/>
    <s v="Towns"/>
    <s v="US Highway 76"/>
    <s v="Upper Hightower Overlook"/>
    <s v="(C) Possible Injury / Complaint"/>
    <n v="0"/>
    <n v="0"/>
    <n v="0"/>
    <s v="Not a Collision with Motor Vehicle"/>
    <s v="Off Roadway"/>
    <s v="Ditch"/>
    <s v="Ditch"/>
    <s v="(None)"/>
    <n v="1"/>
    <x v="0"/>
    <x v="0"/>
    <s v="West"/>
    <s v="Daylight"/>
    <x v="0"/>
    <n v="41"/>
    <s v="Motorcycle Helmet"/>
    <n v="1"/>
    <s v="Motorcycle"/>
    <s v="2811000200I"/>
    <n v="19.532"/>
    <n v="34.923470999999999"/>
    <n v="-83.623716999999999"/>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39"/>
    <n v="6827086"/>
    <s v="Gsp Post 00"/>
    <n v="43319.772916666669"/>
    <n v="2018"/>
    <x v="1"/>
    <n v="0"/>
    <n v="1"/>
    <s v="Towns"/>
    <s v="US Highway 76"/>
    <s v="Upper Hightower Overlook"/>
    <s v="(B) Suspected Minor/Visible Injury"/>
    <n v="0"/>
    <n v="0"/>
    <n v="1"/>
    <s v="Not a Collision with Motor Vehicle"/>
    <s v="On Roadway - Non-Intersection"/>
    <s v="Over Turn"/>
    <s v="Over Turn"/>
    <s v="Other"/>
    <n v="1"/>
    <x v="0"/>
    <x v="0"/>
    <s v="West"/>
    <s v="Daylight"/>
    <x v="0"/>
    <n v="86"/>
    <s v="Lap and Shoulder Belt Used"/>
    <n v="0"/>
    <s v="Sports Utility Vehicle (SUV)"/>
    <s v="2811000200I"/>
    <n v="19.498930999999999"/>
    <n v="34.923828999999998"/>
    <n v="-83.624143000000004"/>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0"/>
    <n v="6810007"/>
    <s v="Gsp Post 00"/>
    <n v="43308.722222222219"/>
    <n v="2018"/>
    <x v="1"/>
    <n v="0"/>
    <n v="1"/>
    <s v="Towns"/>
    <s v="US Highway 76"/>
    <s v="Cassie Ln"/>
    <s v="(A) Suspected Serious Injury"/>
    <n v="0"/>
    <n v="1"/>
    <n v="0"/>
    <s v="Not a Collision with Motor Vehicle"/>
    <s v="On Shoulder"/>
    <s v="Guard Rail Face"/>
    <s v="Guard Rail Fence"/>
    <s v="Driver Lost Control"/>
    <n v="1"/>
    <x v="0"/>
    <x v="0"/>
    <s v="West"/>
    <s v="Daylight"/>
    <x v="0"/>
    <n v="54"/>
    <s v="Motorcycle Helmet"/>
    <n v="1"/>
    <s v="Motorcycle"/>
    <s v="2811000200I"/>
    <n v="19.471523000000001"/>
    <n v="34.924050000000001"/>
    <n v="-83.624544999999998"/>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3.1E-4"/>
  </r>
  <r>
    <n v="241"/>
    <n v="6750479"/>
    <s v="Towns County Sheriff's Office"/>
    <n v="43261.616666666669"/>
    <n v="2018"/>
    <x v="1"/>
    <n v="0"/>
    <n v="1"/>
    <s v="Towns"/>
    <s v="US Highway 76"/>
    <s v="Upper High Tower Overlook"/>
    <s v="(B) Suspected Minor/Visible Injury"/>
    <n v="0"/>
    <n v="0"/>
    <n v="1"/>
    <s v="Not a Collision with Motor Vehicle"/>
    <s v="On Shoulder"/>
    <s v="Guard Rail Face"/>
    <s v="Guard Rail Fence"/>
    <s v="Too Fast for Conditions"/>
    <n v="1"/>
    <x v="0"/>
    <x v="0"/>
    <s v="West"/>
    <s v="Daylight"/>
    <x v="0"/>
    <n v="22"/>
    <s v="Motorcycle Helmet"/>
    <n v="1"/>
    <s v="Motorcycle"/>
    <s v="2811000200I"/>
    <n v="19.529724999999999"/>
    <n v="34.923521999999998"/>
    <n v="-83.623745"/>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2"/>
    <n v="6750486"/>
    <s v="Towns County Sheriff's Office"/>
    <n v="43207.427083333336"/>
    <n v="2018"/>
    <x v="1"/>
    <n v="0"/>
    <n v="1"/>
    <s v="Towns"/>
    <s v="US Highway 76"/>
    <s v="Upper High Tower Overlook"/>
    <s v="(B) Suspected Minor/Visible Injury"/>
    <n v="0"/>
    <n v="0"/>
    <n v="1"/>
    <s v="Not a Collision with Motor Vehicle"/>
    <s v="On Shoulder"/>
    <s v="Other Non-Collision"/>
    <s v="Other Non-Collision"/>
    <s v="Too Fast for Conditions"/>
    <n v="1"/>
    <x v="0"/>
    <x v="0"/>
    <s v="West"/>
    <s v="Daylight"/>
    <x v="0"/>
    <n v="0"/>
    <s v="Motorcycle Helmet"/>
    <n v="1"/>
    <s v="Motorcycle"/>
    <s v="2811000200I"/>
    <n v="19.495000000000001"/>
    <n v="34.923845"/>
    <n v="-83.624172000000002"/>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3"/>
    <n v="6493375"/>
    <s v="Towns County Sheriff's Office"/>
    <n v="43008.693749999999"/>
    <n v="2017"/>
    <x v="2"/>
    <n v="0"/>
    <n v="0"/>
    <s v="Towns"/>
    <s v="US Highway 76"/>
    <s v="Upper Hightower Overlook"/>
    <s v="(A) Suspected Serious Injury"/>
    <n v="0"/>
    <n v="1"/>
    <n v="0"/>
    <s v="Not a Collision with Motor Vehicle"/>
    <s v="Off Roadway"/>
    <s v="Other-Fixed Object"/>
    <s v="Other - Fixed Object"/>
    <s v="(None)"/>
    <n v="1"/>
    <x v="0"/>
    <x v="0"/>
    <s v="West"/>
    <s v="Daylight"/>
    <x v="0"/>
    <n v="62"/>
    <s v="[&quot;Motorcycle Helmet&quot;,&quot;Motorcycle Helmet&quot;]"/>
    <n v="1"/>
    <s v="Motorcycle"/>
    <s v="2811000200I"/>
    <n v="19.481732000000001"/>
    <n v="34.923968000000002"/>
    <n v="-83.624393999999995"/>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1.3799999999999999E-4"/>
  </r>
  <r>
    <n v="244"/>
    <n v="6258511"/>
    <s v="Gsp Post 00"/>
    <n v="42883.582638888889"/>
    <n v="2017"/>
    <x v="2"/>
    <n v="0"/>
    <n v="0"/>
    <s v="Towns"/>
    <s v="US Highway 76"/>
    <s v="Near Barefoot Rd"/>
    <s v="(C) Possible Injury / Complaint"/>
    <n v="0"/>
    <n v="0"/>
    <n v="0"/>
    <s v="Not a Collision with Motor Vehicle"/>
    <s v="On Roadway - Non-Intersection"/>
    <s v="Over Turn"/>
    <s v="Over Turn"/>
    <s v="(None)"/>
    <n v="1"/>
    <x v="0"/>
    <x v="0"/>
    <s v="North"/>
    <s v="Daylight"/>
    <x v="0"/>
    <n v="75"/>
    <s v="None Used"/>
    <n v="1"/>
    <s v="Motorcycle"/>
    <s v="2811000200I"/>
    <n v="19.554991000000001"/>
    <n v="34.923172000000001"/>
    <n v="-83.623654000000002"/>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5"/>
    <n v="6181681"/>
    <s v="Towns County Sheriff's Office"/>
    <n v="42624.833333333336"/>
    <n v="2016"/>
    <x v="0"/>
    <n v="1"/>
    <n v="0"/>
    <s v="Towns"/>
    <s v="US Highway 76"/>
    <s v="Cassie Ln"/>
    <s v="(O) No Injury"/>
    <n v="0"/>
    <n v="0"/>
    <n v="0"/>
    <s v="Not a Collision with Motor Vehicle"/>
    <s v="On Roadway - Roadway Intersection"/>
    <s v="Other Non-Collision"/>
    <s v="Ditch"/>
    <s v="Too Fast for Conditions"/>
    <n v="1"/>
    <x v="0"/>
    <x v="0"/>
    <s v="West"/>
    <s v="Dark-Lighted"/>
    <x v="0"/>
    <n v="21"/>
    <s v="Lap and Shoulder Belt Used"/>
    <n v="0"/>
    <s v="Passenger Car"/>
    <s v="2811000200I"/>
    <n v="19.512"/>
    <n v="34.92371"/>
    <n v="-83.623937999999995"/>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6"/>
    <n v="5908909"/>
    <s v="Towns County Sheriff's Office"/>
    <n v="42572.688888888886"/>
    <n v="2016"/>
    <x v="0"/>
    <n v="1"/>
    <n v="0"/>
    <s v="Towns"/>
    <s v="US Highway 76"/>
    <s v="Cassie Ln"/>
    <s v="(B) Suspected Minor/Visible Injury"/>
    <n v="0"/>
    <n v="0"/>
    <n v="1"/>
    <s v="Not a Collision with Motor Vehicle"/>
    <s v="On Shoulder"/>
    <s v="Guard Rail Face"/>
    <s v="Guard Rail Fence"/>
    <s v="Too Fast for Conditions"/>
    <n v="1"/>
    <x v="0"/>
    <x v="0"/>
    <s v="West"/>
    <s v="Daylight"/>
    <x v="0"/>
    <n v="68"/>
    <s v="Motorcycle Helmet"/>
    <n v="1"/>
    <s v="Motorcycle"/>
    <s v="2811000200I"/>
    <n v="19.568885999999999"/>
    <n v="34.922967999999997"/>
    <n v="-83.623666999999998"/>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7"/>
    <n v="5759883"/>
    <s v="Gsp Post 00"/>
    <n v="42505.71875"/>
    <n v="2016"/>
    <x v="0"/>
    <n v="1"/>
    <n v="0"/>
    <s v="Towns"/>
    <s v="US Highway 76"/>
    <s v="(none)"/>
    <s v="(B) Suspected Minor/Visible Injury"/>
    <n v="0"/>
    <n v="0"/>
    <n v="1"/>
    <s v="Not a Collision with Motor Vehicle"/>
    <s v="On Shoulder"/>
    <s v="Other-Fixed Object"/>
    <s v="Other - Fixed Object"/>
    <s v="(None)"/>
    <n v="1"/>
    <x v="0"/>
    <x v="0"/>
    <s v="West"/>
    <s v="Daylight"/>
    <x v="0"/>
    <n v="72"/>
    <s v="[&quot;None Used&quot;,&quot;None Used&quot;]"/>
    <n v="1"/>
    <s v="Motorcycle"/>
    <s v="2811000200I"/>
    <n v="19.495000000000001"/>
    <n v="34.923867000000001"/>
    <n v="-83.624211000000003"/>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8"/>
    <n v="6181829"/>
    <s v="Towns County Sheriff's Office"/>
    <n v="42252.724999999999"/>
    <n v="2015"/>
    <x v="0"/>
    <n v="1"/>
    <n v="0"/>
    <s v="Towns"/>
    <s v="US Highway 76"/>
    <s v="Upper Hightower Overlook"/>
    <s v="(B) Suspected Minor/Visible Injury"/>
    <n v="0"/>
    <n v="0"/>
    <n v="1"/>
    <s v="Angle (Other)"/>
    <s v="On Roadway - Roadway Intersection"/>
    <s v="[&quot;Motor Vehicle in Motion&quot;,&quot;Motor Vehicle in Motion&quot;]"/>
    <s v="[&quot;Motor Vehicle in Motion&quot;,&quot;Motor Vehicle in Motion&quot;]"/>
    <s v="(None)"/>
    <n v="2"/>
    <x v="1"/>
    <x v="1"/>
    <s v="[&quot;East&quot;,&quot;West&quot;]"/>
    <s v="Daylight"/>
    <x v="1"/>
    <s v="[19,59]"/>
    <s v="[&quot;Lap and Shoulder Belt Used&quot;,&quot;Lap and Shoulder Belt Used&quot;,&quot;Lap and Shoulder Belt Used&quot;]"/>
    <n v="0"/>
    <s v="[&quot;Passenger Car&quot;,&quot;Passenger Car&quot;]"/>
    <s v="2811000200I"/>
    <n v="19.545999999999999"/>
    <n v="34.923324000000001"/>
    <n v="-83.623665000000003"/>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49"/>
    <n v="5362046"/>
    <s v="Gsp Post 00"/>
    <n v="42205.308333333334"/>
    <n v="2015"/>
    <x v="0"/>
    <n v="1"/>
    <n v="0"/>
    <s v="Towns"/>
    <s v="US Highway 76"/>
    <s v="(none)"/>
    <s v="(B) Suspected Minor/Visible Injury"/>
    <n v="0"/>
    <n v="0"/>
    <n v="1"/>
    <s v="Not a Collision with Motor Vehicle"/>
    <s v="On Roadway - Non-Intersection"/>
    <s v="Over Turn"/>
    <s v="Fire/Explosion"/>
    <s v="Under the Influence (U.I.)"/>
    <n v="1"/>
    <x v="0"/>
    <x v="0"/>
    <s v="West"/>
    <s v="Daylight"/>
    <x v="0"/>
    <n v="28"/>
    <s v="Lap and Shoulder Belt Used"/>
    <n v="0"/>
    <s v="Tractor/Trailer"/>
    <s v="2811000200I"/>
    <n v="19.551234000000001"/>
    <n v="34.923226999999997"/>
    <n v="-83.623654999999999"/>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0"/>
    <n v="6181674"/>
    <s v="Towns County Sheriff's Office"/>
    <n v="42204.5625"/>
    <n v="2015"/>
    <x v="0"/>
    <n v="1"/>
    <n v="0"/>
    <s v="Towns"/>
    <s v="US Highway 76"/>
    <s v="Rabun County"/>
    <s v="(B) Suspected Minor/Visible Injury"/>
    <n v="0"/>
    <n v="0"/>
    <n v="1"/>
    <s v="Not a Collision with Motor Vehicle"/>
    <s v="On Shoulder"/>
    <s v="Guard Rail Face"/>
    <s v="Guard Rail Fence"/>
    <s v="(None)"/>
    <n v="1"/>
    <x v="0"/>
    <x v="0"/>
    <s v="West"/>
    <s v="Daylight"/>
    <x v="0"/>
    <n v="62"/>
    <s v="Motorcycle Helmet"/>
    <n v="1"/>
    <s v="Motorcycle"/>
    <s v="2811000200I"/>
    <n v="19.512"/>
    <n v="34.923729999999999"/>
    <n v="-83.623968000000005"/>
    <n v="92"/>
    <n v="69"/>
    <n v="32"/>
    <s v="D1_0002_00_I"/>
    <n v="26"/>
    <n v="31"/>
    <s v="split"/>
    <n v="294.5"/>
    <n v="90.5"/>
    <n v="466.4"/>
    <n v="-83.624270999999993"/>
    <n v="34.923898999999999"/>
    <n v="-83.623694"/>
    <n v="34.922839000000003"/>
    <s v="2811000200I"/>
    <n v="1"/>
    <n v="281"/>
    <n v="2"/>
    <n v="0"/>
    <n v="45"/>
    <n v="13.24"/>
    <n v="13.03"/>
    <n v="2460.6"/>
    <n v="2438"/>
    <n v="2414.6999999999998"/>
    <n v="45"/>
    <n v="34.6"/>
    <n v="10.4"/>
    <n v="43092"/>
    <s v="ASV_5+"/>
    <n v="1.3619999999999999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3619999999999999E-3"/>
    <n v="712"/>
    <s v="281-0127"/>
    <s v="3R : Rural Principal Arterial - Other"/>
    <s v="34.923930, -83.624326"/>
    <n v="-83.624325999999996"/>
    <n v="34.923929999999999"/>
    <n v="34.923929999999999"/>
    <n v="-83.624325999999996"/>
    <n v="1.3619999999999999E-3"/>
    <x v="49"/>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1"/>
    <n v="7827747"/>
    <s v="Towns County Sheriff's Office"/>
    <n v="44133.067361111112"/>
    <n v="2020"/>
    <x v="1"/>
    <n v="0"/>
    <n v="1"/>
    <s v="Towns"/>
    <s v="US Highway 76"/>
    <s v="Cassie Ln"/>
    <s v="(O) No Injury"/>
    <n v="0"/>
    <n v="0"/>
    <n v="0"/>
    <s v="Not a Collision with Motor Vehicle"/>
    <s v="On Roadway - Non-Intersection"/>
    <s v="Other Object (Not Fixed)"/>
    <s v="Other Object (Not Fixed)"/>
    <s v="(None)"/>
    <n v="1"/>
    <x v="0"/>
    <x v="0"/>
    <s v="West"/>
    <s v="Dark-Not Lighted"/>
    <x v="7"/>
    <n v="50"/>
    <s v="Lap and Shoulder Belt Used"/>
    <n v="0"/>
    <s v="Passenger Car"/>
    <s v="2811000200I"/>
    <n v="19.605719000000001"/>
    <n v="34.922463"/>
    <n v="-83.623840999999999"/>
    <n v="93"/>
    <n v="70"/>
    <n v="33"/>
    <s v="D1_0002_00_I"/>
    <n v="26"/>
    <n v="32"/>
    <s v="split"/>
    <n v="692.3"/>
    <n v="47.2"/>
    <n v="570.70000000000005"/>
    <n v="-83.623694"/>
    <n v="34.922839000000003"/>
    <n v="-83.624769000000001"/>
    <n v="34.921596999999998"/>
    <s v="2811000200I"/>
    <n v="1"/>
    <n v="281"/>
    <n v="2"/>
    <n v="0"/>
    <n v="45"/>
    <n v="4.3600000000000003"/>
    <n v="4.28"/>
    <n v="2459.6"/>
    <n v="2476"/>
    <n v="2485.6"/>
    <n v="45"/>
    <n v="49.1"/>
    <n v="0"/>
    <n v="43092"/>
    <s v="NONE"/>
    <n v="1.694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694E-3"/>
    <n v="712"/>
    <s v="281-0127"/>
    <s v="3R : Rural Principal Arterial - Other"/>
    <s v="34.923930, -83.624326"/>
    <n v="-83.624325999999996"/>
    <n v="34.923929999999999"/>
    <n v="34.923929999999999"/>
    <n v="-83.624325999999996"/>
    <n v="1.694E-3"/>
    <x v="50"/>
    <x v="0"/>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2"/>
    <n v="5908938"/>
    <s v="Towns County Sheriff's Office"/>
    <n v="42594.595138888886"/>
    <n v="2016"/>
    <x v="0"/>
    <n v="1"/>
    <n v="0"/>
    <s v="Towns"/>
    <s v="US Highway 76"/>
    <s v="Cassie Ln"/>
    <s v="(O) No Injury"/>
    <n v="0"/>
    <n v="0"/>
    <n v="0"/>
    <s v="Not a Collision with Motor Vehicle"/>
    <s v="Off Roadway"/>
    <s v="Embankment"/>
    <s v="Embankment"/>
    <s v="Driver Lost Control"/>
    <n v="1"/>
    <x v="0"/>
    <x v="0"/>
    <s v="West"/>
    <s v="Daylight"/>
    <x v="1"/>
    <n v="66"/>
    <s v="Motorcycle Helmet"/>
    <n v="1"/>
    <s v="Motorcycle"/>
    <s v="2811000200I"/>
    <n v="19.582062000000001"/>
    <n v="34.922783000000003"/>
    <n v="-83.623714000000007"/>
    <n v="93"/>
    <n v="70"/>
    <n v="33"/>
    <s v="D1_0002_00_I"/>
    <n v="26"/>
    <n v="32"/>
    <s v="split"/>
    <n v="692.3"/>
    <n v="47.2"/>
    <n v="570.70000000000005"/>
    <n v="-83.623694"/>
    <n v="34.922839000000003"/>
    <n v="-83.624769000000001"/>
    <n v="34.921596999999998"/>
    <s v="2811000200I"/>
    <n v="1"/>
    <n v="281"/>
    <n v="2"/>
    <n v="0"/>
    <n v="45"/>
    <n v="4.3600000000000003"/>
    <n v="4.28"/>
    <n v="2459.6"/>
    <n v="2476"/>
    <n v="2485.6"/>
    <n v="45"/>
    <n v="49.1"/>
    <n v="0"/>
    <n v="43092"/>
    <s v="NONE"/>
    <n v="1.694E-3"/>
    <n v="49424"/>
    <n v="48897"/>
    <s v="2811000200I"/>
    <s v="TOWNS"/>
    <n v="1"/>
    <n v="200"/>
    <n v="1"/>
    <n v="1"/>
    <n v="2"/>
    <n v="1"/>
    <n v="1"/>
    <n v="2"/>
    <n v="3"/>
    <n v="3"/>
    <s v="N"/>
    <n v="281"/>
    <n v="2"/>
    <n v="0"/>
    <s v="Not Urban"/>
    <s v="Not Urban"/>
    <n v="0"/>
    <n v="45"/>
    <n v="830"/>
    <s v=" "/>
    <n v="0"/>
    <n v="1.374142"/>
    <n v="9"/>
    <s v="State Mainline"/>
    <n v="830"/>
    <n v="501299"/>
    <n v="19.190000000000001"/>
    <n v="20.56"/>
    <n v="501299"/>
    <n v="0"/>
    <n v="7255.4684349999998"/>
    <n v="100"/>
    <n v="48944"/>
    <n v="4.5546999999999997E-2"/>
    <n v="0"/>
    <n v="1.694E-3"/>
    <n v="712"/>
    <s v="281-0127"/>
    <s v="3R : Rural Principal Arterial - Other"/>
    <s v="34.923930, -83.624326"/>
    <n v="-83.624325999999996"/>
    <n v="34.923929999999999"/>
    <n v="34.923929999999999"/>
    <n v="-83.624325999999996"/>
    <n v="1.694E-3"/>
    <x v="50"/>
    <x v="0"/>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3"/>
    <n v="6181684"/>
    <s v="Towns County Sheriff's Office"/>
    <n v="42079.817361111112"/>
    <n v="2015"/>
    <x v="0"/>
    <n v="1"/>
    <n v="0"/>
    <s v="Towns"/>
    <s v="US Highway 76"/>
    <s v="Bare Foot Cv"/>
    <s v="(O) No Injury"/>
    <n v="0"/>
    <n v="0"/>
    <n v="0"/>
    <s v="Not a Collision with Motor Vehicle"/>
    <s v="On Roadway - Roadway Intersection"/>
    <s v="Over Turn"/>
    <s v="Over Turn"/>
    <s v="Driver Lost Control"/>
    <n v="1"/>
    <x v="0"/>
    <x v="0"/>
    <s v="West"/>
    <s v="Dusk"/>
    <x v="0"/>
    <n v="19"/>
    <s v="Lap and Shoulder Belt Used"/>
    <n v="0"/>
    <s v="Sports Utility Vehicle (SUV)"/>
    <s v="2811000200I"/>
    <n v="18.935320999999998"/>
    <n v="34.927264999999998"/>
    <n v="-83.633000999999993"/>
    <n v="94"/>
    <n v="71"/>
    <n v="26"/>
    <s v="D1_0002_00_I"/>
    <n v="21"/>
    <n v="25"/>
    <s v="split"/>
    <n v="1239.9000000000001"/>
    <n v="43"/>
    <n v="930.4"/>
    <n v="-83.634210999999993"/>
    <n v="34.927405"/>
    <n v="-83.631362999999993"/>
    <n v="34.926527999999998"/>
    <s v="2811000200I"/>
    <n v="1"/>
    <n v="281"/>
    <n v="2"/>
    <n v="0"/>
    <n v="45"/>
    <n v="4.3"/>
    <n v="3.59"/>
    <n v="2180.4"/>
    <n v="2196.5"/>
    <n v="2217.8000000000002"/>
    <n v="45"/>
    <n v="61.5"/>
    <n v="0"/>
    <n v="43092"/>
    <s v="NONE"/>
    <n v="3.026E-3"/>
    <n v="49425"/>
    <n v="48898"/>
    <s v="2811000200I"/>
    <s v="TOWNS"/>
    <n v="1"/>
    <n v="200"/>
    <n v="1"/>
    <n v="1"/>
    <n v="2"/>
    <n v="1"/>
    <n v="1"/>
    <n v="2"/>
    <n v="3"/>
    <n v="3"/>
    <s v="N"/>
    <n v="281"/>
    <n v="2"/>
    <n v="0"/>
    <s v="Not Urban"/>
    <s v="Not Urban"/>
    <n v="0"/>
    <n v="45"/>
    <n v="830"/>
    <s v=" "/>
    <n v="0"/>
    <n v="0.46143299999999998"/>
    <n v="9"/>
    <s v="State Mainline"/>
    <n v="830"/>
    <n v="501300"/>
    <n v="18.489999999999998"/>
    <n v="18.95"/>
    <n v="501300"/>
    <n v="0"/>
    <n v="2436.3648840000001"/>
    <n v="100"/>
    <n v="48945"/>
    <n v="1.8048000000000002E-2"/>
    <n v="0"/>
    <n v="3.026E-3"/>
    <n v="712"/>
    <s v="281-0127"/>
    <s v="3R : Rural Principal Arterial - Other"/>
    <s v="34.923930, -83.624326"/>
    <n v="-83.624325999999996"/>
    <n v="34.923929999999999"/>
    <n v="34.923929999999999"/>
    <n v="-83.624325999999996"/>
    <n v="3.026E-3"/>
    <x v="51"/>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4"/>
    <n v="4896340"/>
    <s v="Towns County Sheriff's Office"/>
    <n v="41635.911111111112"/>
    <n v="2013"/>
    <x v="0"/>
    <n v="1"/>
    <n v="0"/>
    <s v="Towns"/>
    <s v="US Highway 76"/>
    <s v="Towns   Rabun Line"/>
    <s v="(O) No Injury"/>
    <n v="0"/>
    <n v="0"/>
    <n v="0"/>
    <s v="Not a Collision with Motor Vehicle"/>
    <s v="Off Roadway"/>
    <s v="Ditch"/>
    <s v="Ditch"/>
    <s v="No Contributing Factors"/>
    <n v="1"/>
    <x v="0"/>
    <x v="0"/>
    <s v="West"/>
    <s v="Dark-Not Lighted"/>
    <x v="0"/>
    <n v="50"/>
    <s v="Lap and Shoulder Belt Used"/>
    <n v="0"/>
    <s v="Passenger Car"/>
    <s v="2811000200I"/>
    <n v="19.016999999999999"/>
    <n v="34.926729999999999"/>
    <n v="-83.631680000000003"/>
    <n v="94"/>
    <n v="71"/>
    <n v="26"/>
    <s v="D1_0002_00_I"/>
    <n v="21"/>
    <n v="25"/>
    <s v="split"/>
    <n v="1239.9000000000001"/>
    <n v="43"/>
    <n v="930.4"/>
    <n v="-83.634210999999993"/>
    <n v="34.927405"/>
    <n v="-83.631362999999993"/>
    <n v="34.926527999999998"/>
    <s v="2811000200I"/>
    <n v="1"/>
    <n v="281"/>
    <n v="2"/>
    <n v="0"/>
    <n v="45"/>
    <n v="4.3"/>
    <n v="3.59"/>
    <n v="2180.4"/>
    <n v="2196.5"/>
    <n v="2217.8000000000002"/>
    <n v="45"/>
    <n v="61.5"/>
    <n v="0"/>
    <n v="43092"/>
    <s v="NONE"/>
    <n v="3.026E-3"/>
    <n v="49425"/>
    <n v="48898"/>
    <s v="2811000200I"/>
    <s v="TOWNS"/>
    <n v="1"/>
    <n v="200"/>
    <n v="1"/>
    <n v="1"/>
    <n v="2"/>
    <n v="1"/>
    <n v="1"/>
    <n v="2"/>
    <n v="3"/>
    <n v="3"/>
    <s v="N"/>
    <n v="281"/>
    <n v="2"/>
    <n v="0"/>
    <s v="Not Urban"/>
    <s v="Not Urban"/>
    <n v="0"/>
    <n v="45"/>
    <n v="830"/>
    <s v=" "/>
    <n v="0"/>
    <n v="0.46143299999999998"/>
    <n v="9"/>
    <s v="State Mainline"/>
    <n v="830"/>
    <n v="501300"/>
    <n v="18.489999999999998"/>
    <n v="18.95"/>
    <n v="501300"/>
    <n v="0"/>
    <n v="2436.3648840000001"/>
    <n v="100"/>
    <n v="48945"/>
    <n v="1.8048000000000002E-2"/>
    <n v="0"/>
    <n v="3.026E-3"/>
    <n v="712"/>
    <s v="281-0127"/>
    <s v="3R : Rural Principal Arterial - Other"/>
    <s v="34.923930, -83.624326"/>
    <n v="-83.624325999999996"/>
    <n v="34.923929999999999"/>
    <n v="34.923929999999999"/>
    <n v="-83.624325999999996"/>
    <n v="3.026E-3"/>
    <x v="51"/>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5"/>
    <n v="4896330"/>
    <s v="Towns County Sheriff's Office"/>
    <n v="41558.852777777778"/>
    <n v="2013"/>
    <x v="0"/>
    <n v="1"/>
    <n v="0"/>
    <s v="Towns"/>
    <s v="US Highway 76"/>
    <s v="Clayton County Line"/>
    <s v="(O) No Injury"/>
    <n v="0"/>
    <n v="0"/>
    <n v="0"/>
    <s v="Not a Collision with Motor Vehicle"/>
    <s v="Off Roadway"/>
    <s v="Motor Vehicle in Motion"/>
    <s v="Motor Vehicle in Motion"/>
    <s v="Driver Lost Control"/>
    <n v="1"/>
    <x v="0"/>
    <x v="0"/>
    <s v="East"/>
    <s v="Dark-Not Lighted"/>
    <x v="0"/>
    <n v="53"/>
    <s v="Lap and Shoulder Belt Used"/>
    <n v="0"/>
    <s v="Passenger Car"/>
    <s v="2811000200I"/>
    <n v="18.981000000000002"/>
    <n v="34.927011"/>
    <n v="-83.632219000000006"/>
    <n v="94"/>
    <n v="71"/>
    <n v="26"/>
    <s v="D1_0002_00_I"/>
    <n v="21"/>
    <n v="25"/>
    <s v="split"/>
    <n v="1239.9000000000001"/>
    <n v="43"/>
    <n v="930.4"/>
    <n v="-83.634210999999993"/>
    <n v="34.927405"/>
    <n v="-83.631362999999993"/>
    <n v="34.926527999999998"/>
    <s v="2811000200I"/>
    <n v="1"/>
    <n v="281"/>
    <n v="2"/>
    <n v="0"/>
    <n v="45"/>
    <n v="4.3"/>
    <n v="3.59"/>
    <n v="2180.4"/>
    <n v="2196.5"/>
    <n v="2217.8000000000002"/>
    <n v="45"/>
    <n v="61.5"/>
    <n v="0"/>
    <n v="43092"/>
    <s v="NONE"/>
    <n v="3.026E-3"/>
    <n v="49425"/>
    <n v="48898"/>
    <s v="2811000200I"/>
    <s v="TOWNS"/>
    <n v="1"/>
    <n v="200"/>
    <n v="1"/>
    <n v="1"/>
    <n v="2"/>
    <n v="1"/>
    <n v="1"/>
    <n v="2"/>
    <n v="3"/>
    <n v="3"/>
    <s v="N"/>
    <n v="281"/>
    <n v="2"/>
    <n v="0"/>
    <s v="Not Urban"/>
    <s v="Not Urban"/>
    <n v="0"/>
    <n v="45"/>
    <n v="830"/>
    <s v=" "/>
    <n v="0"/>
    <n v="0.46143299999999998"/>
    <n v="9"/>
    <s v="State Mainline"/>
    <n v="830"/>
    <n v="501300"/>
    <n v="18.489999999999998"/>
    <n v="18.95"/>
    <n v="501300"/>
    <n v="0"/>
    <n v="2436.3648840000001"/>
    <n v="100"/>
    <n v="48945"/>
    <n v="1.8048000000000002E-2"/>
    <n v="0"/>
    <n v="3.026E-3"/>
    <n v="712"/>
    <s v="281-0127"/>
    <s v="3R : Rural Principal Arterial - Other"/>
    <s v="34.923930, -83.624326"/>
    <n v="-83.624325999999996"/>
    <n v="34.923929999999999"/>
    <n v="34.923929999999999"/>
    <n v="-83.624325999999996"/>
    <n v="3.026E-3"/>
    <x v="51"/>
    <x v="1"/>
    <x v="0"/>
    <n v="1663.3333333333333"/>
    <n v="1135"/>
    <n v="528.33333333333326"/>
    <n v="0.46549192364170333"/>
    <n v="1399.1666666666665"/>
    <n v="1620"/>
    <n v="11.6"/>
    <n v="1710"/>
    <n v="11.6"/>
    <n v="1660"/>
    <n v="11.6"/>
    <n v="860"/>
    <n v="0"/>
    <n v="830"/>
    <n v="11.9"/>
    <n v="1170"/>
    <n v="13.1"/>
    <n v="1110"/>
    <n v="13.8"/>
    <n v="1430"/>
    <n v="9.1999999999999993"/>
    <n v="1430"/>
    <n v="9.1999999999999993"/>
    <n v="1260"/>
    <n v="12.8"/>
    <n v="0"/>
  </r>
  <r>
    <n v="256"/>
    <n v="7613477"/>
    <s v="Gsp Post 00"/>
    <n v="43931.683333333334"/>
    <n v="2020"/>
    <x v="1"/>
    <n v="0"/>
    <n v="1"/>
    <s v="Banks"/>
    <s v="State Route 51 S"/>
    <s v="Parson Cir"/>
    <s v="(B) Suspected Minor/Visible Injury"/>
    <n v="0"/>
    <n v="0"/>
    <n v="1"/>
    <s v="Not a Collision with Motor Vehicle"/>
    <s v="On Shoulder"/>
    <s v="Ditch"/>
    <s v="Over Turn"/>
    <s v="(None)"/>
    <n v="1"/>
    <x v="0"/>
    <x v="2"/>
    <s v="South"/>
    <s v="Daylight"/>
    <x v="0"/>
    <n v="27"/>
    <s v="Lap and Shoulder Belt Used"/>
    <n v="0"/>
    <s v="Pickup Truck"/>
    <s v="0111005100I"/>
    <n v="7.9969999999999999"/>
    <n v="34.334868"/>
    <n v="-83.546875"/>
    <n v="1"/>
    <n v="76"/>
    <n v="1402"/>
    <s v="D1_0051_00_I"/>
    <n v="71"/>
    <n v="76"/>
    <s v="simple"/>
    <n v="1166.2"/>
    <n v="61.2"/>
    <n v="1245.5999999999999"/>
    <n v="-83.547190000000001"/>
    <n v="34.334955000000001"/>
    <n v="-83.544426999999999"/>
    <n v="34.332622999999998"/>
    <s v="0111005100I"/>
    <n v="1"/>
    <n v="11"/>
    <n v="51"/>
    <n v="0"/>
    <n v="55"/>
    <n v="6.99"/>
    <n v="6.57"/>
    <n v="854.7"/>
    <n v="880.6"/>
    <n v="877.3"/>
    <n v="55"/>
    <n v="63.2"/>
    <n v="0"/>
    <n v="43068"/>
    <s v="NONE"/>
    <n v="3.7810000000000001E-3"/>
    <n v="1270"/>
    <n v="1247"/>
    <s v="0111005100I"/>
    <s v="BANKS"/>
    <n v="1"/>
    <n v="5100"/>
    <n v="1"/>
    <n v="1"/>
    <n v="2"/>
    <n v="1"/>
    <n v="1"/>
    <n v="2"/>
    <n v="0"/>
    <n v="5"/>
    <s v="N"/>
    <n v="11"/>
    <n v="51"/>
    <n v="0"/>
    <s v="Not Urban"/>
    <s v="Not Urban"/>
    <n v="0"/>
    <n v="55"/>
    <n v="3470"/>
    <s v=" "/>
    <n v="0"/>
    <n v="0.62014899999999995"/>
    <n v="9"/>
    <s v="State Mainline"/>
    <n v="3470"/>
    <n v="8203"/>
    <n v="8.1"/>
    <n v="8.7200000000000006"/>
    <n v="8203"/>
    <n v="0"/>
    <n v="3274.3893280000002"/>
    <n v="100"/>
    <n v="1248"/>
    <n v="2.2284999999999999E-2"/>
    <n v="0"/>
    <n v="3.7810000000000001E-3"/>
    <n v="28"/>
    <s v="011-0176"/>
    <s v="5R : Rural Major Collector"/>
    <s v="34.339352, -83.557097"/>
    <n v="-83.557096999999999"/>
    <n v="34.339351999999998"/>
    <n v="34.339351999999998"/>
    <n v="-83.557096999999999"/>
    <n v="3.7810000000000001E-3"/>
    <x v="52"/>
    <x v="0"/>
    <x v="1"/>
    <n v="3493.3333333333335"/>
    <n v="3170"/>
    <n v="323.33333333333348"/>
    <n v="0.10199789695057838"/>
    <n v="3331.666666666667"/>
    <n v="3410"/>
    <n v="0"/>
    <n v="3550"/>
    <n v="0"/>
    <n v="3520"/>
    <n v="0"/>
    <n v="3570"/>
    <n v="0"/>
    <n v="3470"/>
    <n v="10"/>
    <n v="3300"/>
    <n v="10"/>
    <n v="3150"/>
    <n v="10"/>
    <n v="2760"/>
    <n v="10"/>
    <n v="2780"/>
    <n v="10.3"/>
    <n v="2950"/>
    <n v="10.199999999999999"/>
    <n v="0"/>
  </r>
  <r>
    <n v="257"/>
    <n v="6314481"/>
    <s v="Gsp Post 00"/>
    <n v="42934.332638888889"/>
    <n v="2017"/>
    <x v="2"/>
    <n v="0"/>
    <n v="0"/>
    <s v="Banks"/>
    <s v="State Route 51 N"/>
    <s v="(none)"/>
    <s v="(C) Possible Injury / Complaint"/>
    <n v="0"/>
    <n v="0"/>
    <n v="0"/>
    <s v="Sideswipe-Opposite Direction"/>
    <s v="On Roadway - Non-Intersection"/>
    <s v="[&quot;Motor Vehicle in Motion&quot;,&quot;Motor Vehicle in Motion&quot;,&quot;Motor Vehicle in Motion&quot;]"/>
    <s v="[&quot;Motor Vehicle in Motion&quot;,&quot;Motor Vehicle in Motion&quot;,&quot;Motor Vehicle in Motion&quot;]"/>
    <s v="[&quot;Changed Lanes Improperly&quot;,&quot;No Contributing Factors&quot;,&quot;No Contributing Factors&quot;]"/>
    <n v="3"/>
    <x v="1"/>
    <x v="5"/>
    <s v="[&quot;East&quot;,&quot;East&quot;,&quot;West&quot;]"/>
    <s v="Daylight"/>
    <x v="0"/>
    <s v="[18,28,44]"/>
    <s v="[&quot;Lap and Shoulder Belt Used&quot;,&quot;Lap and Shoulder Belt Used&quot;,&quot;Lap and Shoulder Belt Used&quot;]"/>
    <n v="0"/>
    <s v="[&quot;Passenger Car&quot;,&quot;Pickup Truck&quot;,&quot;Pickup Truck&quot;]"/>
    <s v="0111005100I"/>
    <n v="15.814"/>
    <n v="34.364038999999998"/>
    <n v="-83.432366000000002"/>
    <n v="2"/>
    <n v="77"/>
    <n v="1342"/>
    <s v="D1_0051_00_I"/>
    <n v="11"/>
    <n v="11"/>
    <s v="simple"/>
    <n v="822.4"/>
    <n v="77.400000000000006"/>
    <n v="1108"/>
    <n v="-83.433663999999993"/>
    <n v="34.364260999999999"/>
    <n v="-83.430322000000004"/>
    <n v="34.364857999999998"/>
    <s v="0111005100I"/>
    <n v="1"/>
    <n v="11"/>
    <n v="51"/>
    <n v="0"/>
    <n v="55"/>
    <n v="3.3"/>
    <n v="2.85"/>
    <n v="922.9"/>
    <n v="914.4"/>
    <n v="883.5"/>
    <n v="55"/>
    <n v="53.9"/>
    <n v="1.1000000000000001"/>
    <n v="43068"/>
    <s v="NONE"/>
    <n v="3.5760000000000002E-3"/>
    <n v="1322"/>
    <n v="1263"/>
    <s v="0111005100I"/>
    <s v="BANKS"/>
    <n v="1"/>
    <n v="5100"/>
    <n v="1"/>
    <n v="1"/>
    <n v="2"/>
    <n v="1"/>
    <n v="1"/>
    <n v="2"/>
    <n v="0"/>
    <n v="5"/>
    <s v="N"/>
    <n v="11"/>
    <n v="51"/>
    <n v="0"/>
    <s v="Not Urban"/>
    <s v="Not Urban"/>
    <n v="0"/>
    <n v="55"/>
    <n v="2140"/>
    <s v=" "/>
    <n v="0"/>
    <n v="0.28565499999999999"/>
    <n v="9"/>
    <s v="State Mainline"/>
    <n v="2140"/>
    <n v="8219"/>
    <n v="15.51"/>
    <n v="15.8"/>
    <n v="8219"/>
    <n v="0"/>
    <n v="1508.2602770000001"/>
    <n v="100"/>
    <n v="1308"/>
    <n v="1.1745E-2"/>
    <n v="0"/>
    <n v="3.5760000000000002E-3"/>
    <n v="31"/>
    <s v="011-0183"/>
    <s v="5R : Rural Major Collector"/>
    <s v="34.361715, -83.445688"/>
    <n v="-83.445688000000004"/>
    <n v="34.361714999999997"/>
    <n v="34.361714999999997"/>
    <n v="-83.445688000000004"/>
    <n v="3.5760000000000002E-3"/>
    <x v="53"/>
    <x v="1"/>
    <x v="1"/>
    <n v="2526.6666666666665"/>
    <n v="1977.5"/>
    <n v="549.16666666666652"/>
    <n v="0.27770754319426877"/>
    <n v="2252.083333333333"/>
    <n v="2650"/>
    <n v="0"/>
    <n v="2760"/>
    <n v="0"/>
    <n v="2170"/>
    <n v="0"/>
    <n v="2200"/>
    <n v="0"/>
    <n v="2140"/>
    <n v="24.1"/>
    <n v="2030"/>
    <n v="24.1"/>
    <n v="1940"/>
    <n v="24.1"/>
    <n v="1800"/>
    <n v="24"/>
    <n v="1810"/>
    <n v="23.9"/>
    <n v="1570"/>
    <n v="23.9"/>
    <n v="0"/>
  </r>
  <r>
    <n v="258"/>
    <n v="6016108"/>
    <s v="Gsp Post 00"/>
    <n v="42698.612500000003"/>
    <n v="2016"/>
    <x v="0"/>
    <n v="1"/>
    <n v="0"/>
    <s v="Banks"/>
    <s v="State Route 51 N"/>
    <s v="(none)"/>
    <s v="(B) Suspected Minor/Visible Injury"/>
    <n v="0"/>
    <n v="0"/>
    <n v="1"/>
    <s v="Head On"/>
    <s v="On Roadway - Non-Intersection"/>
    <s v="[&quot;Motor Vehicle in Motion&quot;,&quot;Motor Vehicle in Motion&quot;]"/>
    <s v="[&quot;Motor Vehicle in Motion&quot;,&quot;Motor Vehicle in Motion&quot;]"/>
    <s v="[&quot;Changed Lanes Improperly&quot;,&quot;No Contributing Factors&quot;]"/>
    <n v="2"/>
    <x v="1"/>
    <x v="1"/>
    <s v="[&quot;North&quot;,&quot;South&quot;]"/>
    <s v="Daylight"/>
    <x v="0"/>
    <s v="[49,75]"/>
    <s v="[&quot;Lap and Shoulder Belt Used&quot;,&quot;Lap and Shoulder Belt Used&quot;]"/>
    <n v="0"/>
    <s v="[&quot;Passenger Car&quot;,&quot;Pickup Truck&quot;]"/>
    <s v="0111005100I"/>
    <n v="15.814"/>
    <n v="34.364038999999998"/>
    <n v="-83.432366999999999"/>
    <n v="2"/>
    <n v="77"/>
    <n v="1342"/>
    <s v="D1_0051_00_I"/>
    <n v="11"/>
    <n v="11"/>
    <s v="simple"/>
    <n v="822.4"/>
    <n v="77.400000000000006"/>
    <n v="1108"/>
    <n v="-83.433663999999993"/>
    <n v="34.364260999999999"/>
    <n v="-83.430322000000004"/>
    <n v="34.364857999999998"/>
    <s v="0111005100I"/>
    <n v="1"/>
    <n v="11"/>
    <n v="51"/>
    <n v="0"/>
    <n v="55"/>
    <n v="3.3"/>
    <n v="2.85"/>
    <n v="922.9"/>
    <n v="914.4"/>
    <n v="883.5"/>
    <n v="55"/>
    <n v="53.9"/>
    <n v="1.1000000000000001"/>
    <n v="43068"/>
    <s v="NONE"/>
    <n v="3.5760000000000002E-3"/>
    <n v="1322"/>
    <n v="1263"/>
    <s v="0111005100I"/>
    <s v="BANKS"/>
    <n v="1"/>
    <n v="5100"/>
    <n v="1"/>
    <n v="1"/>
    <n v="2"/>
    <n v="1"/>
    <n v="1"/>
    <n v="2"/>
    <n v="0"/>
    <n v="5"/>
    <s v="N"/>
    <n v="11"/>
    <n v="51"/>
    <n v="0"/>
    <s v="Not Urban"/>
    <s v="Not Urban"/>
    <n v="0"/>
    <n v="55"/>
    <n v="2140"/>
    <s v=" "/>
    <n v="0"/>
    <n v="0.28565499999999999"/>
    <n v="9"/>
    <s v="State Mainline"/>
    <n v="2140"/>
    <n v="8219"/>
    <n v="15.51"/>
    <n v="15.8"/>
    <n v="8219"/>
    <n v="0"/>
    <n v="1508.2602770000001"/>
    <n v="100"/>
    <n v="1308"/>
    <n v="1.1745E-2"/>
    <n v="0"/>
    <n v="3.5760000000000002E-3"/>
    <n v="31"/>
    <s v="011-0183"/>
    <s v="5R : Rural Major Collector"/>
    <s v="34.361715, -83.445688"/>
    <n v="-83.445688000000004"/>
    <n v="34.361714999999997"/>
    <n v="34.361714999999997"/>
    <n v="-83.445688000000004"/>
    <n v="3.5760000000000002E-3"/>
    <x v="53"/>
    <x v="1"/>
    <x v="1"/>
    <n v="2526.6666666666665"/>
    <n v="1977.5"/>
    <n v="549.16666666666652"/>
    <n v="0.27770754319426877"/>
    <n v="2252.083333333333"/>
    <n v="2650"/>
    <n v="0"/>
    <n v="2760"/>
    <n v="0"/>
    <n v="2170"/>
    <n v="0"/>
    <n v="2200"/>
    <n v="0"/>
    <n v="2140"/>
    <n v="24.1"/>
    <n v="2030"/>
    <n v="24.1"/>
    <n v="1940"/>
    <n v="24.1"/>
    <n v="1800"/>
    <n v="24"/>
    <n v="1810"/>
    <n v="23.9"/>
    <n v="1570"/>
    <n v="23.9"/>
    <n v="0"/>
  </r>
  <r>
    <n v="259"/>
    <n v="5905500"/>
    <s v="Gsp Post 00"/>
    <n v="42615.273611111108"/>
    <n v="2016"/>
    <x v="0"/>
    <n v="1"/>
    <n v="0"/>
    <s v="Banks"/>
    <s v="State Route 51 N"/>
    <s v="W Of Payne Rd"/>
    <s v="(K) Fatal Injury"/>
    <n v="2"/>
    <n v="0"/>
    <n v="0"/>
    <s v="Head On"/>
    <s v="On Roadway - Roadway Intersection"/>
    <s v="[&quot;Motor Vehicle in Motion&quot;,&quot;Motor Vehicle in Motion&quot;]"/>
    <s v="[&quot;Motor Vehicle in Motion&quot;,&quot;Motor Vehicle in Motion&quot;]"/>
    <s v="[&quot;Changed Lanes Improperly&quot;,&quot;No Contributing Factors&quot;]"/>
    <n v="2"/>
    <x v="1"/>
    <x v="29"/>
    <s v="[&quot;East&quot;,&quot;West&quot;]"/>
    <s v="Dawn"/>
    <x v="0"/>
    <s v="[17,29]"/>
    <s v="[&quot;Lap and Shoulder Belt Used&quot;,&quot;None Used&quot;]"/>
    <n v="0"/>
    <s v="[&quot;Passenger Car&quot;,&quot;Pickup Truck&quot;]"/>
    <s v="0111005100I"/>
    <n v="15.814"/>
    <n v="34.364038999999998"/>
    <n v="-83.432366999999999"/>
    <n v="2"/>
    <n v="77"/>
    <n v="1342"/>
    <s v="D1_0051_00_I"/>
    <n v="11"/>
    <n v="11"/>
    <s v="simple"/>
    <n v="822.4"/>
    <n v="77.400000000000006"/>
    <n v="1108"/>
    <n v="-83.433663999999993"/>
    <n v="34.364260999999999"/>
    <n v="-83.430322000000004"/>
    <n v="34.364857999999998"/>
    <s v="0111005100I"/>
    <n v="1"/>
    <n v="11"/>
    <n v="51"/>
    <n v="0"/>
    <n v="55"/>
    <n v="3.3"/>
    <n v="2.85"/>
    <n v="922.9"/>
    <n v="914.4"/>
    <n v="883.5"/>
    <n v="55"/>
    <n v="53.9"/>
    <n v="1.1000000000000001"/>
    <n v="43068"/>
    <s v="NONE"/>
    <n v="3.5760000000000002E-3"/>
    <n v="1322"/>
    <n v="1263"/>
    <s v="0111005100I"/>
    <s v="BANKS"/>
    <n v="1"/>
    <n v="5100"/>
    <n v="1"/>
    <n v="1"/>
    <n v="2"/>
    <n v="1"/>
    <n v="1"/>
    <n v="2"/>
    <n v="0"/>
    <n v="5"/>
    <s v="N"/>
    <n v="11"/>
    <n v="51"/>
    <n v="0"/>
    <s v="Not Urban"/>
    <s v="Not Urban"/>
    <n v="0"/>
    <n v="55"/>
    <n v="2140"/>
    <s v=" "/>
    <n v="0"/>
    <n v="0.28565499999999999"/>
    <n v="9"/>
    <s v="State Mainline"/>
    <n v="2140"/>
    <n v="8219"/>
    <n v="15.51"/>
    <n v="15.8"/>
    <n v="8219"/>
    <n v="0"/>
    <n v="1508.2602770000001"/>
    <n v="100"/>
    <n v="1308"/>
    <n v="1.1745E-2"/>
    <n v="0"/>
    <n v="3.5760000000000002E-3"/>
    <n v="31"/>
    <s v="011-0183"/>
    <s v="5R : Rural Major Collector"/>
    <s v="34.361715, -83.445688"/>
    <n v="-83.445688000000004"/>
    <n v="34.361714999999997"/>
    <n v="34.361714999999997"/>
    <n v="-83.445688000000004"/>
    <n v="3.5760000000000002E-3"/>
    <x v="53"/>
    <x v="1"/>
    <x v="1"/>
    <n v="2526.6666666666665"/>
    <n v="1977.5"/>
    <n v="549.16666666666652"/>
    <n v="0.27770754319426877"/>
    <n v="2252.083333333333"/>
    <n v="2650"/>
    <n v="0"/>
    <n v="2760"/>
    <n v="0"/>
    <n v="2170"/>
    <n v="0"/>
    <n v="2200"/>
    <n v="0"/>
    <n v="2140"/>
    <n v="24.1"/>
    <n v="2030"/>
    <n v="24.1"/>
    <n v="1940"/>
    <n v="24.1"/>
    <n v="1800"/>
    <n v="24"/>
    <n v="1810"/>
    <n v="23.9"/>
    <n v="1570"/>
    <n v="23.9"/>
    <n v="0"/>
  </r>
  <r>
    <n v="260"/>
    <n v="5765397"/>
    <s v="Gsp Post 00"/>
    <n v="42510.567361111112"/>
    <n v="2016"/>
    <x v="0"/>
    <n v="1"/>
    <n v="0"/>
    <s v="Banks"/>
    <s v="State Route 51 N"/>
    <s v="Bennett"/>
    <s v="(O) No Injury"/>
    <n v="0"/>
    <n v="0"/>
    <n v="0"/>
    <s v="Left Angle Crash"/>
    <s v="On Roadway - Roadway Intersection"/>
    <s v="[&quot;Motor Vehicle in Motion&quot;,&quot;Motor Vehicle in Motion&quot;]"/>
    <s v="[&quot;Motor Vehicle in Motion&quot;,&quot;Motor Vehicle in Motion&quot;]"/>
    <s v="[&quot;No Contributing Factors&quot;,&quot;Too Fast for Conditions&quot;]"/>
    <n v="2"/>
    <x v="1"/>
    <x v="7"/>
    <s v="[&quot;West&quot;,&quot;West&quot;]"/>
    <s v="Daylight"/>
    <x v="1"/>
    <s v="[23,44]"/>
    <s v="[&quot;Lap and Shoulder Belt Used&quot;,&quot;Lap and Shoulder Belt Used&quot;]"/>
    <n v="0"/>
    <s v="[&quot;Passenger Car&quot;,&quot;Tractor/Trailer&quot;]"/>
    <s v="0111005100I"/>
    <n v="15.814"/>
    <n v="34.364038999999998"/>
    <n v="-83.432366999999999"/>
    <n v="2"/>
    <n v="77"/>
    <n v="1342"/>
    <s v="D1_0051_00_I"/>
    <n v="11"/>
    <n v="11"/>
    <s v="simple"/>
    <n v="822.4"/>
    <n v="77.400000000000006"/>
    <n v="1108"/>
    <n v="-83.433663999999993"/>
    <n v="34.364260999999999"/>
    <n v="-83.430322000000004"/>
    <n v="34.364857999999998"/>
    <s v="0111005100I"/>
    <n v="1"/>
    <n v="11"/>
    <n v="51"/>
    <n v="0"/>
    <n v="55"/>
    <n v="3.3"/>
    <n v="2.85"/>
    <n v="922.9"/>
    <n v="914.4"/>
    <n v="883.5"/>
    <n v="55"/>
    <n v="53.9"/>
    <n v="1.1000000000000001"/>
    <n v="43068"/>
    <s v="NONE"/>
    <n v="3.5760000000000002E-3"/>
    <n v="1322"/>
    <n v="1263"/>
    <s v="0111005100I"/>
    <s v="BANKS"/>
    <n v="1"/>
    <n v="5100"/>
    <n v="1"/>
    <n v="1"/>
    <n v="2"/>
    <n v="1"/>
    <n v="1"/>
    <n v="2"/>
    <n v="0"/>
    <n v="5"/>
    <s v="N"/>
    <n v="11"/>
    <n v="51"/>
    <n v="0"/>
    <s v="Not Urban"/>
    <s v="Not Urban"/>
    <n v="0"/>
    <n v="55"/>
    <n v="2140"/>
    <s v=" "/>
    <n v="0"/>
    <n v="0.28565499999999999"/>
    <n v="9"/>
    <s v="State Mainline"/>
    <n v="2140"/>
    <n v="8219"/>
    <n v="15.51"/>
    <n v="15.8"/>
    <n v="8219"/>
    <n v="0"/>
    <n v="1508.2602770000001"/>
    <n v="100"/>
    <n v="1308"/>
    <n v="1.1745E-2"/>
    <n v="0"/>
    <n v="3.5760000000000002E-3"/>
    <n v="31"/>
    <s v="011-0183"/>
    <s v="5R : Rural Major Collector"/>
    <s v="34.361715, -83.445688"/>
    <n v="-83.445688000000004"/>
    <n v="34.361714999999997"/>
    <n v="34.361714999999997"/>
    <n v="-83.445688000000004"/>
    <n v="3.5760000000000002E-3"/>
    <x v="53"/>
    <x v="1"/>
    <x v="1"/>
    <n v="2526.6666666666665"/>
    <n v="1977.5"/>
    <n v="549.16666666666652"/>
    <n v="0.27770754319426877"/>
    <n v="2252.083333333333"/>
    <n v="2650"/>
    <n v="0"/>
    <n v="2760"/>
    <n v="0"/>
    <n v="2170"/>
    <n v="0"/>
    <n v="2200"/>
    <n v="0"/>
    <n v="2140"/>
    <n v="24.1"/>
    <n v="2030"/>
    <n v="24.1"/>
    <n v="1940"/>
    <n v="24.1"/>
    <n v="1800"/>
    <n v="24"/>
    <n v="1810"/>
    <n v="23.9"/>
    <n v="1570"/>
    <n v="23.9"/>
    <n v="0"/>
  </r>
  <r>
    <n v="261"/>
    <n v="7727540"/>
    <s v="Gsp Post 00"/>
    <n v="43734.120138888888"/>
    <n v="2019"/>
    <x v="1"/>
    <n v="0"/>
    <n v="1"/>
    <s v="Franklin"/>
    <s v="Sandy Cross Rd"/>
    <s v="Salem Rd"/>
    <s v="(O) No Injury"/>
    <n v="0"/>
    <n v="0"/>
    <n v="0"/>
    <s v="Not a Collision with Motor Vehicle"/>
    <s v="On Roadway - Non-Intersection"/>
    <s v="Over Turn"/>
    <s v="Over Turn"/>
    <s v="(None)"/>
    <n v="1"/>
    <x v="0"/>
    <x v="0"/>
    <s v="West"/>
    <s v="Dark-Not Lighted"/>
    <x v="0"/>
    <n v="34"/>
    <s v="Lap and Shoulder Belt Used"/>
    <n v="0"/>
    <s v="Single Unit Truck"/>
    <s v="1191005100I"/>
    <n v="12.204720999999999"/>
    <n v="34.286669000000003"/>
    <n v="-83.221641000000005"/>
    <n v="3"/>
    <n v="81"/>
    <n v="1362"/>
    <s v="D1_0051_00_I"/>
    <n v="30"/>
    <n v="31"/>
    <s v="simple"/>
    <n v="771.6"/>
    <n v="56.8"/>
    <n v="765.9"/>
    <n v="-83.222553000000005"/>
    <n v="34.286760999999998"/>
    <n v="-83.220155000000005"/>
    <n v="34.287146999999997"/>
    <s v="1191005100I"/>
    <n v="1"/>
    <n v="119"/>
    <n v="51"/>
    <n v="0"/>
    <n v="55"/>
    <n v="11.21"/>
    <n v="10.68"/>
    <n v="799.2"/>
    <n v="799.5"/>
    <n v="808.7"/>
    <n v="55"/>
    <n v="48.7"/>
    <n v="6.3"/>
    <n v="43075"/>
    <s v="NONE"/>
    <n v="2.4940000000000001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4940000000000001E-3"/>
    <n v="151"/>
    <s v="119-0165"/>
    <s v="4R : Rural Minor Arterial"/>
    <s v="34.290428, -83.215935"/>
    <n v="-83.215935000000002"/>
    <n v="34.290427999999999"/>
    <n v="34.290427999999999"/>
    <n v="-83.215935000000002"/>
    <n v="2.4940000000000001E-3"/>
    <x v="54"/>
    <x v="1"/>
    <x v="1"/>
    <n v="2990"/>
    <n v="2582.5"/>
    <n v="407.5"/>
    <n v="0.15779283639883834"/>
    <n v="2786.25"/>
    <n v="3020"/>
    <n v="20.2"/>
    <n v="3190"/>
    <n v="20.100000000000001"/>
    <n v="2760"/>
    <n v="0"/>
    <n v="2750"/>
    <n v="0"/>
    <n v="2670"/>
    <n v="13.4"/>
    <n v="2560"/>
    <n v="13.4"/>
    <n v="2550"/>
    <n v="13.4"/>
    <n v="2550"/>
    <n v="13.4"/>
    <n v="2370"/>
    <n v="16.8"/>
    <n v="2380"/>
    <n v="16.8"/>
    <n v="0"/>
  </r>
  <r>
    <n v="262"/>
    <n v="7729543"/>
    <s v="Gsp Post 00"/>
    <n v="43734.120138888888"/>
    <n v="2019"/>
    <x v="1"/>
    <n v="0"/>
    <n v="1"/>
    <s v="Franklin"/>
    <s v="Sandy Cross Rd"/>
    <s v="Salem Rd"/>
    <s v="(O) No Injury"/>
    <n v="0"/>
    <n v="0"/>
    <n v="0"/>
    <s v="Not a Collision with Motor Vehicle"/>
    <s v="On Roadway - Non-Intersection"/>
    <s v="Over Turn"/>
    <s v="Over Turn"/>
    <s v="(None)"/>
    <n v="1"/>
    <x v="0"/>
    <x v="0"/>
    <s v="West"/>
    <s v="Dark-Not Lighted"/>
    <x v="0"/>
    <n v="34"/>
    <s v="Lap and Shoulder Belt Used"/>
    <n v="0"/>
    <s v="Single Unit Truck"/>
    <s v="1191005100I"/>
    <n v="12.20318"/>
    <n v="34.286669000000003"/>
    <n v="-83.221665999999999"/>
    <n v="3"/>
    <n v="81"/>
    <n v="1362"/>
    <s v="D1_0051_00_I"/>
    <n v="30"/>
    <n v="31"/>
    <s v="simple"/>
    <n v="771.6"/>
    <n v="56.8"/>
    <n v="765.9"/>
    <n v="-83.222553000000005"/>
    <n v="34.286760999999998"/>
    <n v="-83.220155000000005"/>
    <n v="34.287146999999997"/>
    <s v="1191005100I"/>
    <n v="1"/>
    <n v="119"/>
    <n v="51"/>
    <n v="0"/>
    <n v="55"/>
    <n v="11.21"/>
    <n v="10.68"/>
    <n v="799.2"/>
    <n v="799.5"/>
    <n v="808.7"/>
    <n v="55"/>
    <n v="48.7"/>
    <n v="6.3"/>
    <n v="43075"/>
    <s v="NONE"/>
    <n v="2.4940000000000001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4940000000000001E-3"/>
    <n v="151"/>
    <s v="119-0165"/>
    <s v="4R : Rural Minor Arterial"/>
    <s v="34.290428, -83.215935"/>
    <n v="-83.215935000000002"/>
    <n v="34.290427999999999"/>
    <n v="34.290427999999999"/>
    <n v="-83.215935000000002"/>
    <n v="2.4940000000000001E-3"/>
    <x v="54"/>
    <x v="1"/>
    <x v="1"/>
    <n v="2990"/>
    <n v="2582.5"/>
    <n v="407.5"/>
    <n v="0.15779283639883834"/>
    <n v="2786.25"/>
    <n v="3020"/>
    <n v="20.2"/>
    <n v="3190"/>
    <n v="20.100000000000001"/>
    <n v="2760"/>
    <n v="0"/>
    <n v="2750"/>
    <n v="0"/>
    <n v="2670"/>
    <n v="13.4"/>
    <n v="2560"/>
    <n v="13.4"/>
    <n v="2550"/>
    <n v="13.4"/>
    <n v="2550"/>
    <n v="13.4"/>
    <n v="2370"/>
    <n v="16.8"/>
    <n v="2380"/>
    <n v="16.8"/>
    <n v="0"/>
  </r>
  <r>
    <n v="263"/>
    <n v="5445765"/>
    <s v="Gsp Post 00"/>
    <n v="42275.400694444441"/>
    <n v="2015"/>
    <x v="0"/>
    <n v="1"/>
    <n v="0"/>
    <s v="Franklin"/>
    <s v="Sandy Cross Rd"/>
    <s v="(none)"/>
    <s v="(O) No Injury"/>
    <n v="0"/>
    <n v="0"/>
    <n v="0"/>
    <s v="Not a Collision with Motor Vehicle"/>
    <s v="On Shoulder"/>
    <s v="Fence"/>
    <s v="Fence"/>
    <s v="No Contributing Factors"/>
    <n v="1"/>
    <x v="0"/>
    <x v="0"/>
    <s v="East"/>
    <s v="Daylight"/>
    <x v="0"/>
    <n v="18"/>
    <s v="Lap and Shoulder Belt Used"/>
    <n v="0"/>
    <s v="Pickup Truck"/>
    <s v="1191005100I"/>
    <n v="12.269"/>
    <n v="34.286937000000002"/>
    <n v="-83.220585"/>
    <n v="3"/>
    <n v="81"/>
    <n v="1362"/>
    <s v="D1_0051_00_I"/>
    <n v="30"/>
    <n v="31"/>
    <s v="simple"/>
    <n v="771.6"/>
    <n v="56.8"/>
    <n v="765.9"/>
    <n v="-83.222553000000005"/>
    <n v="34.286760999999998"/>
    <n v="-83.220155000000005"/>
    <n v="34.287146999999997"/>
    <s v="1191005100I"/>
    <n v="1"/>
    <n v="119"/>
    <n v="51"/>
    <n v="0"/>
    <n v="55"/>
    <n v="11.21"/>
    <n v="10.68"/>
    <n v="799.2"/>
    <n v="799.5"/>
    <n v="808.7"/>
    <n v="55"/>
    <n v="48.7"/>
    <n v="6.3"/>
    <n v="43075"/>
    <s v="NONE"/>
    <n v="2.4940000000000001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4940000000000001E-3"/>
    <n v="151"/>
    <s v="119-0165"/>
    <s v="4R : Rural Minor Arterial"/>
    <s v="34.290428, -83.215935"/>
    <n v="-83.215935000000002"/>
    <n v="34.290427999999999"/>
    <n v="34.290427999999999"/>
    <n v="-83.215935000000002"/>
    <n v="2.4940000000000001E-3"/>
    <x v="54"/>
    <x v="1"/>
    <x v="1"/>
    <n v="2990"/>
    <n v="2582.5"/>
    <n v="407.5"/>
    <n v="0.15779283639883834"/>
    <n v="2786.25"/>
    <n v="3020"/>
    <n v="20.2"/>
    <n v="3190"/>
    <n v="20.100000000000001"/>
    <n v="2760"/>
    <n v="0"/>
    <n v="2750"/>
    <n v="0"/>
    <n v="2670"/>
    <n v="13.4"/>
    <n v="2560"/>
    <n v="13.4"/>
    <n v="2550"/>
    <n v="13.4"/>
    <n v="2550"/>
    <n v="13.4"/>
    <n v="2370"/>
    <n v="16.8"/>
    <n v="2380"/>
    <n v="16.8"/>
    <n v="0"/>
  </r>
  <r>
    <n v="264"/>
    <n v="5661033"/>
    <s v="Franklin Co Sheriff's Office"/>
    <n v="42039.194444444445"/>
    <n v="2015"/>
    <x v="0"/>
    <n v="1"/>
    <n v="0"/>
    <s v="Franklin"/>
    <s v="Sandy Cross Rd"/>
    <s v="Highway 145"/>
    <s v="(O) No Injury"/>
    <n v="0"/>
    <n v="0"/>
    <n v="0"/>
    <s v="Not a Collision with Motor Vehicle"/>
    <s v="Off Roadway"/>
    <s v="Ditch"/>
    <s v="Ditch"/>
    <s v="(None)"/>
    <n v="1"/>
    <x v="0"/>
    <x v="2"/>
    <s v="North"/>
    <s v="Dark-Not Lighted"/>
    <x v="1"/>
    <n v="43"/>
    <s v="Lap and Shoulder Belt Used"/>
    <n v="0"/>
    <s v="Pickup Truck"/>
    <s v="1191005100I"/>
    <n v="12.019"/>
    <n v="34.287075999999999"/>
    <n v="-83.224827000000005"/>
    <n v="3"/>
    <n v="81"/>
    <n v="1362"/>
    <s v="D1_0051_00_I"/>
    <n v="30"/>
    <n v="31"/>
    <s v="simple"/>
    <n v="771.6"/>
    <n v="56.8"/>
    <n v="765.9"/>
    <n v="-83.222553000000005"/>
    <n v="34.286760999999998"/>
    <n v="-83.220155000000005"/>
    <n v="34.287146999999997"/>
    <s v="1191005100I"/>
    <n v="1"/>
    <n v="119"/>
    <n v="51"/>
    <n v="0"/>
    <n v="55"/>
    <n v="11.21"/>
    <n v="10.68"/>
    <n v="799.2"/>
    <n v="799.5"/>
    <n v="808.7"/>
    <n v="55"/>
    <n v="48.7"/>
    <n v="6.3"/>
    <n v="43075"/>
    <s v="NONE"/>
    <n v="2.4940000000000001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4940000000000001E-3"/>
    <n v="151"/>
    <s v="119-0165"/>
    <s v="4R : Rural Minor Arterial"/>
    <s v="34.290428, -83.215935"/>
    <n v="-83.215935000000002"/>
    <n v="34.290427999999999"/>
    <n v="34.290427999999999"/>
    <n v="-83.215935000000002"/>
    <n v="2.4940000000000001E-3"/>
    <x v="54"/>
    <x v="1"/>
    <x v="1"/>
    <n v="2990"/>
    <n v="2582.5"/>
    <n v="407.5"/>
    <n v="0.15779283639883834"/>
    <n v="2786.25"/>
    <n v="3020"/>
    <n v="20.2"/>
    <n v="3190"/>
    <n v="20.100000000000001"/>
    <n v="2760"/>
    <n v="0"/>
    <n v="2750"/>
    <n v="0"/>
    <n v="2670"/>
    <n v="13.4"/>
    <n v="2560"/>
    <n v="13.4"/>
    <n v="2550"/>
    <n v="13.4"/>
    <n v="2550"/>
    <n v="13.4"/>
    <n v="2370"/>
    <n v="16.8"/>
    <n v="2380"/>
    <n v="16.8"/>
    <n v="2.2959999999999999E-3"/>
  </r>
  <r>
    <n v="265"/>
    <n v="6364105"/>
    <s v="Gsp Post 00"/>
    <n v="42967.413888888892"/>
    <n v="2017"/>
    <x v="2"/>
    <n v="0"/>
    <n v="0"/>
    <s v="Franklin"/>
    <s v="Sandy Cross Rd"/>
    <s v="(none)"/>
    <s v="(O) No Injury"/>
    <n v="0"/>
    <n v="0"/>
    <n v="0"/>
    <s v="Left Angle Crash"/>
    <s v="On Roadway - Non-Intersection"/>
    <s v="[&quot;Motor Vehicle in Motion&quot;,&quot;Motor Vehicle in Motion&quot;]"/>
    <s v="[&quot;Motor Vehicle in Motion&quot;,&quot;Motor Vehicle in Motion&quot;]"/>
    <s v="[&quot;Failure to Yield&quot;,&quot;No Contributing Factors&quot;]"/>
    <n v="2"/>
    <x v="1"/>
    <x v="7"/>
    <s v="[&quot;East&quot;,&quot;West&quot;]"/>
    <s v="Daylight"/>
    <x v="0"/>
    <s v="[53,67]"/>
    <s v="[&quot;Lap and Shoulder Belt Used&quot;,&quot;Lap and Shoulder Belt Used&quot;,&quot;Lap and Shoulder Belt Used&quot;]"/>
    <n v="0"/>
    <s v="[&quot;Passenger Car&quot;,&quot;Passenger Car&quot;]"/>
    <s v="1191005100I"/>
    <n v="12.659374"/>
    <n v="34.290745000000001"/>
    <n v="-83.215525"/>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1.9100000000000001E-4"/>
  </r>
  <r>
    <n v="266"/>
    <n v="6162399"/>
    <s v="Gsp Post 00"/>
    <n v="42814.525000000001"/>
    <n v="2017"/>
    <x v="2"/>
    <n v="0"/>
    <n v="0"/>
    <s v="Franklin"/>
    <s v="Sandy Cross Rd"/>
    <s v="(none)"/>
    <s v="(O) No Injury"/>
    <n v="0"/>
    <n v="0"/>
    <n v="0"/>
    <s v="Not a Collision with Motor Vehicle"/>
    <s v="On Shoulder"/>
    <s v="Ditch"/>
    <s v="Over Turn"/>
    <s v="Under the Influence (U.I.)"/>
    <n v="1"/>
    <x v="0"/>
    <x v="2"/>
    <s v="West"/>
    <s v="Daylight"/>
    <x v="0"/>
    <n v="44"/>
    <s v="[&quot;Lap and Shoulder Belt Used&quot;,&quot;Lap and Shoulder Belt Used&quot;,&quot;Lap and Shoulder Belt Used&quot;]"/>
    <n v="0"/>
    <s v="Sports Utility Vehicle (SUV)"/>
    <s v="1191005100I"/>
    <n v="12.683"/>
    <n v="34.290953000000002"/>
    <n v="-83.215247000000005"/>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0"/>
  </r>
  <r>
    <n v="267"/>
    <n v="5486500"/>
    <s v="Gsp Post 00"/>
    <n v="42302.828472222223"/>
    <n v="2015"/>
    <x v="0"/>
    <n v="1"/>
    <n v="0"/>
    <s v="Franklin"/>
    <s v="Sandy Cross Rd"/>
    <s v="(none)"/>
    <s v="(O) No Injury"/>
    <n v="0"/>
    <n v="0"/>
    <n v="0"/>
    <s v="Not a Collision with Motor Vehicle"/>
    <s v="On Shoulder"/>
    <s v="Other Non-Collision"/>
    <s v="Other Non-Collision"/>
    <s v="No Contributing Factors"/>
    <n v="1"/>
    <x v="0"/>
    <x v="0"/>
    <s v="East"/>
    <s v="Dark-Not Lighted"/>
    <x v="0"/>
    <n v="26"/>
    <s v="[&quot;Child Restraint System (Properly Used)&quot;,&quot;Child Restraint System (Properly Used)&quot;,&quot;Lap and Shoulder Belt Used&quot;]"/>
    <n v="0"/>
    <s v="Van"/>
    <s v="1191005100I"/>
    <n v="12.659369"/>
    <n v="34.290745000000001"/>
    <n v="-83.215525"/>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1.9100000000000001E-4"/>
  </r>
  <r>
    <n v="268"/>
    <n v="5463822"/>
    <s v="Gsp Post 00"/>
    <n v="42286.670138888891"/>
    <n v="2015"/>
    <x v="0"/>
    <n v="1"/>
    <n v="0"/>
    <s v="Franklin"/>
    <s v="Sandy Cross Rd"/>
    <s v="(none)"/>
    <s v="(O) No Injury"/>
    <n v="0"/>
    <n v="0"/>
    <n v="0"/>
    <s v="Not a Collision with Motor Vehicle"/>
    <s v="On Shoulder"/>
    <s v="Fence"/>
    <s v="Fence"/>
    <s v="No Contributing Factors"/>
    <n v="1"/>
    <x v="0"/>
    <x v="0"/>
    <s v="East"/>
    <s v="Daylight"/>
    <x v="0"/>
    <n v="46"/>
    <s v="Lap and Shoulder Belt Used"/>
    <n v="0"/>
    <s v="Tractor/Trailer"/>
    <s v="1191005100I"/>
    <n v="12.773999999999999"/>
    <n v="34.291637999999999"/>
    <n v="-83.213842999999997"/>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0"/>
  </r>
  <r>
    <n v="269"/>
    <n v="5178234"/>
    <s v="Gsp Post 00"/>
    <n v="42050.820833333331"/>
    <n v="2015"/>
    <x v="0"/>
    <n v="1"/>
    <n v="0"/>
    <s v="Franklin"/>
    <s v="Sandy Cross Rd"/>
    <s v="(none)"/>
    <s v="(O) No Injury"/>
    <n v="0"/>
    <n v="0"/>
    <n v="0"/>
    <s v="Not a Collision with Motor Vehicle"/>
    <s v="On Shoulder"/>
    <s v="Culvert"/>
    <s v="Culvert"/>
    <s v="No Contributing Factors"/>
    <n v="1"/>
    <x v="0"/>
    <x v="2"/>
    <s v="West"/>
    <s v="Dark-Not Lighted"/>
    <x v="0"/>
    <n v="33"/>
    <s v="[&quot;Lap and Shoulder Belt Used&quot;,&quot;Lap and Shoulder Belt Used&quot;]"/>
    <n v="0"/>
    <s v="Van"/>
    <s v="1191005100I"/>
    <n v="12.807"/>
    <n v="34.291725999999997"/>
    <n v="-83.213282000000007"/>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0"/>
  </r>
  <r>
    <n v="270"/>
    <n v="4485553"/>
    <s v="Gsp Post 00"/>
    <n v="41448.732638888891"/>
    <n v="2013"/>
    <x v="0"/>
    <n v="1"/>
    <n v="0"/>
    <s v="Franklin"/>
    <s v="Sandy Cross Rd"/>
    <s v="(none)"/>
    <s v="(B) Suspected Minor/Visible Injury"/>
    <n v="0"/>
    <n v="0"/>
    <n v="1"/>
    <s v="Not a Collision with Motor Vehicle"/>
    <s v="On Shoulder"/>
    <s v="Ditch"/>
    <s v="Ditch"/>
    <s v="(None)"/>
    <n v="1"/>
    <x v="0"/>
    <x v="14"/>
    <s v="North"/>
    <s v="Daylight"/>
    <x v="0"/>
    <n v="43"/>
    <s v="None Used"/>
    <n v="1"/>
    <s v="Motorcycle"/>
    <s v="1191005100I"/>
    <n v="12.765000000000001"/>
    <n v="34.291590999999997"/>
    <n v="-83.214014000000006"/>
    <n v="4"/>
    <n v="82"/>
    <n v="1363"/>
    <s v="D1_0051_00_I"/>
    <n v="31"/>
    <n v="32"/>
    <s v="simple"/>
    <n v="977.5"/>
    <n v="51"/>
    <n v="869.8"/>
    <n v="-83.215373"/>
    <n v="34.290858"/>
    <n v="-83.212788000000003"/>
    <n v="34.291744000000001"/>
    <s v="1191005100I"/>
    <n v="1"/>
    <n v="119"/>
    <n v="51"/>
    <n v="0"/>
    <n v="55"/>
    <n v="7.12"/>
    <n v="6.72"/>
    <n v="768"/>
    <n v="772"/>
    <n v="777.6"/>
    <n v="55"/>
    <n v="59.1"/>
    <n v="0"/>
    <n v="43075"/>
    <s v="NONE"/>
    <n v="2.794E-3"/>
    <n v="22161"/>
    <n v="21632"/>
    <s v="1191005100I"/>
    <s v="FRANKLIN"/>
    <n v="1"/>
    <n v="5100"/>
    <n v="1"/>
    <n v="1"/>
    <n v="2"/>
    <n v="1"/>
    <n v="1"/>
    <n v="2"/>
    <n v="0"/>
    <n v="4"/>
    <s v="N"/>
    <n v="119"/>
    <n v="51"/>
    <n v="0"/>
    <s v="Not Urban"/>
    <s v="Not Urban"/>
    <n v="0"/>
    <n v="55"/>
    <n v="2670"/>
    <s v=" "/>
    <n v="0"/>
    <n v="1.471393"/>
    <n v="9"/>
    <s v="State Mainline"/>
    <n v="2670"/>
    <n v="243185"/>
    <n v="11.95"/>
    <n v="13.42"/>
    <n v="243185"/>
    <n v="0"/>
    <n v="7768.9534739999999"/>
    <n v="100"/>
    <n v="21676"/>
    <n v="5.2020999999999998E-2"/>
    <n v="0"/>
    <n v="2.794E-3"/>
    <n v="151"/>
    <s v="119-0165"/>
    <s v="4R : Rural Minor Arterial"/>
    <s v="34.290428, -83.215935"/>
    <n v="-83.215935000000002"/>
    <n v="34.290427999999999"/>
    <n v="34.290427999999999"/>
    <n v="-83.215935000000002"/>
    <n v="2.794E-3"/>
    <x v="55"/>
    <x v="1"/>
    <x v="1"/>
    <n v="2990"/>
    <n v="2582.5"/>
    <n v="407.5"/>
    <n v="0.15779283639883834"/>
    <n v="2786.25"/>
    <n v="3020"/>
    <n v="20.2"/>
    <n v="3190"/>
    <n v="20.100000000000001"/>
    <n v="2760"/>
    <n v="0"/>
    <n v="2750"/>
    <n v="0"/>
    <n v="2670"/>
    <n v="13.4"/>
    <n v="2560"/>
    <n v="13.4"/>
    <n v="2550"/>
    <n v="13.4"/>
    <n v="2550"/>
    <n v="13.4"/>
    <n v="2370"/>
    <n v="16.8"/>
    <n v="2380"/>
    <n v="16.8"/>
    <n v="0"/>
  </r>
  <r>
    <n v="271"/>
    <n v="5755823"/>
    <s v="Franklin Co Sheriff's Office"/>
    <n v="42473.822222222225"/>
    <n v="2016"/>
    <x v="0"/>
    <n v="1"/>
    <n v="0"/>
    <s v="Franklin"/>
    <s v="Starr's Bridge Rd"/>
    <s v="(none)"/>
    <s v="(O) No Injury"/>
    <n v="0"/>
    <n v="0"/>
    <n v="0"/>
    <s v="Not a Collision with Motor Vehicle"/>
    <s v="On Shoulder"/>
    <s v="Motor Vehicle in Motion"/>
    <s v="Ditch"/>
    <s v="Under the Influence (U.I.)"/>
    <n v="1"/>
    <x v="0"/>
    <x v="2"/>
    <s v="North"/>
    <s v="Daylight"/>
    <x v="0"/>
    <n v="25"/>
    <s v=" "/>
    <n v="0"/>
    <s v=" "/>
    <s v="1191005100I"/>
    <n v="17.670000000000002"/>
    <n v="34.321682000000003"/>
    <n v="-83.181399999999996"/>
    <n v="7"/>
    <n v="80"/>
    <n v="1370"/>
    <s v="D1_0051_00_I"/>
    <n v="37"/>
    <n v="39"/>
    <s v="simple"/>
    <n v="810.6"/>
    <n v="47.7"/>
    <n v="676.2"/>
    <n v="-83.180411000000007"/>
    <n v="34.321080000000002"/>
    <n v="-83.178342999999998"/>
    <n v="34.320503000000002"/>
    <s v="1191005100I"/>
    <n v="1"/>
    <n v="119"/>
    <n v="51"/>
    <n v="0"/>
    <n v="55"/>
    <n v="7.13"/>
    <n v="6.96"/>
    <n v="741.8"/>
    <n v="732.6"/>
    <n v="721.5"/>
    <n v="55"/>
    <n v="55.7"/>
    <n v="0"/>
    <n v="43075"/>
    <s v="NONE"/>
    <n v="2.189E-3"/>
    <n v="22156"/>
    <n v="21627"/>
    <s v="1191005100I"/>
    <s v="FRANKLIN"/>
    <n v="1"/>
    <n v="5100"/>
    <n v="1"/>
    <n v="1"/>
    <n v="2"/>
    <n v="1"/>
    <n v="1"/>
    <n v="2"/>
    <n v="0"/>
    <n v="5"/>
    <s v="N"/>
    <n v="119"/>
    <n v="51"/>
    <n v="0"/>
    <s v="Not Urban"/>
    <s v="Not Urban"/>
    <n v="0"/>
    <n v="55"/>
    <n v="2600"/>
    <s v=" "/>
    <n v="0"/>
    <n v="2.1769349999999998"/>
    <n v="9"/>
    <s v="State Mainline"/>
    <n v="2600"/>
    <n v="243180"/>
    <n v="15.81"/>
    <n v="17.98"/>
    <n v="243180"/>
    <n v="0"/>
    <n v="11494.214518000001"/>
    <n v="100"/>
    <n v="21671"/>
    <n v="7.1253999999999998E-2"/>
    <n v="0"/>
    <n v="2.189E-3"/>
    <n v="153"/>
    <s v="119-0172"/>
    <s v="5R : Rural Major Collector"/>
    <s v="34.321578, -83.173411"/>
    <n v="-83.173411000000002"/>
    <n v="34.321578000000002"/>
    <n v="34.321578000000002"/>
    <n v="-83.173411000000002"/>
    <n v="2.189E-3"/>
    <x v="56"/>
    <x v="0"/>
    <x v="0"/>
    <n v="476.66666666666669"/>
    <n v="430"/>
    <n v="46.666666666666686"/>
    <n v="0.10852713178294578"/>
    <n v="453.33333333333337"/>
    <n v="470"/>
    <n v="0"/>
    <n v="490"/>
    <n v="0"/>
    <n v="470"/>
    <n v="0"/>
    <n v="480"/>
    <n v="0"/>
    <n v="470"/>
    <n v="10.199999999999999"/>
    <n v="450"/>
    <n v="10"/>
    <n v="400"/>
    <n v="10"/>
    <n v="400"/>
    <n v="10"/>
    <n v="480"/>
    <n v="14.2"/>
    <n v="490"/>
    <n v="14.1"/>
    <n v="1.1559999999999999E-3"/>
  </r>
  <r>
    <n v="272"/>
    <n v="7738931"/>
    <s v="Gsp Post 00"/>
    <n v="44055.9375"/>
    <n v="2020"/>
    <x v="1"/>
    <n v="0"/>
    <n v="1"/>
    <s v="Franklin"/>
    <s v="[&quot;Cromers Bridge Ln&quot;,&quot;Sandy Cross Rd&quot;,&quot;Sandy Cross Rd&quot;]"/>
    <s v="Sr 51"/>
    <s v="(O) No Injury"/>
    <n v="0"/>
    <n v="0"/>
    <n v="0"/>
    <s v="Angle (Other)"/>
    <s v="On Roadway - Roadway Intersection"/>
    <s v="[&quot;Motor Vehicle in Motion&quot;,&quot;Motor Vehicle in Motion&quot;]"/>
    <s v="[&quot;Motor Vehicle in Motion&quot;,&quot;Motor Vehicle in Motion&quot;]"/>
    <s v="[&quot;No Contributing Factors&quot;,&quot;No Contributing Factors&quot;]"/>
    <n v="2"/>
    <x v="1"/>
    <x v="3"/>
    <s v="[&quot;East&quot;,&quot;South&quot;]"/>
    <s v="Dark-Not Lighted"/>
    <x v="1"/>
    <s v="[31,35]"/>
    <s v="[&quot;Lap and Shoulder Belt Used&quot;,&quot;Lap and Shoulder Belt Used&quot;]"/>
    <n v="0"/>
    <s v="[&quot;Passenger Car&quot;,&quot;Sports Utility Vehicle (SUV)&quot;]"/>
    <s v="1191005100I"/>
    <n v="10.24"/>
    <n v="34.294288999999999"/>
    <n v="-83.254368999999997"/>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73"/>
    <n v="7203775"/>
    <s v="Gsp Post 00"/>
    <n v="43597.781944444447"/>
    <n v="2019"/>
    <x v="1"/>
    <n v="0"/>
    <n v="1"/>
    <s v="Franklin"/>
    <s v="[&quot;Cromers Bridge Ln&quot;,&quot;Sandy Cross Rd&quot;,&quot;Sandy Cross Rd&quot;]"/>
    <s v="(none)"/>
    <s v="(O) No Injury"/>
    <n v="0"/>
    <n v="0"/>
    <n v="0"/>
    <s v="Not a Collision with Motor Vehicle"/>
    <s v="Off Roadway"/>
    <s v="Ditch"/>
    <s v="Culvert"/>
    <s v="Too Fast for Conditions"/>
    <n v="1"/>
    <x v="0"/>
    <x v="0"/>
    <s v="North"/>
    <s v="Daylight"/>
    <x v="1"/>
    <n v="25"/>
    <s v="Lap and Shoulder Belt Used"/>
    <n v="0"/>
    <s v="Passenger Car"/>
    <s v="1191005100I"/>
    <n v="10.24"/>
    <n v="34.294291000000001"/>
    <n v="-83.254377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74"/>
    <n v="6794144"/>
    <s v="Gsp Post 00"/>
    <n v="43296.337500000001"/>
    <n v="2018"/>
    <x v="1"/>
    <n v="0"/>
    <n v="1"/>
    <s v="Franklin"/>
    <s v="[&quot;Cromers Bridge Ln&quot;,&quot;Sandy Cross Rd&quot;,&quot;Sandy Cross Rd&quot;]"/>
    <s v="Sr 51"/>
    <s v="(B) Suspected Minor/Visible Injury"/>
    <n v="0"/>
    <n v="0"/>
    <n v="2"/>
    <s v="Angle (Other)"/>
    <s v="On Roadway - Roadway Intersection"/>
    <s v="[&quot;Motor Vehicle in Motion&quot;,&quot;Motor Vehicle in Motion&quot;]"/>
    <s v="[&quot;Motor Vehicle in Motion&quot;,&quot;Motor Vehicle in Motion&quot;]"/>
    <s v="[&quot;Disregard Stop Sign/Signal&quot;,&quot;No Contributing Factors&quot;]"/>
    <n v="2"/>
    <x v="1"/>
    <x v="3"/>
    <s v="[&quot;East&quot;,&quot;South&quot;]"/>
    <s v="Daylight"/>
    <x v="0"/>
    <s v="[46,57]"/>
    <s v="[&quot;Lap and Shoulder Belt Used&quot;,&quot;Lap and Shoulder Belt Used&quot;]"/>
    <n v="0"/>
    <s v="[&quot;Passenger Car&quot;,&quot;Pickup Truck&quot;]"/>
    <s v="1191005100I"/>
    <n v="10.24"/>
    <n v="34.294291000000001"/>
    <n v="-83.254377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75"/>
    <n v="6732304"/>
    <s v="Gsp Post 00"/>
    <n v="43247.693055555559"/>
    <n v="2018"/>
    <x v="1"/>
    <n v="0"/>
    <n v="1"/>
    <s v="Franklin"/>
    <s v="[&quot;Cromers Bridge Ln&quot;,&quot;Sandy Cross Rd&quot;,&quot;Sandy Cross Rd&quot;]"/>
    <s v="(none)"/>
    <s v="(C) Possible Injury / Complaint"/>
    <n v="0"/>
    <n v="0"/>
    <n v="0"/>
    <s v="Not a Collision with Motor Vehicle"/>
    <s v="On Roadway - Non-Intersection"/>
    <s v="[&quot;Motor Vehicle in Motion&quot;,&quot;Pedal-Cycle&quot;]"/>
    <s v="Pedestrian"/>
    <s v="[&quot;Changed Lanes Improperly&quot;,&quot;No Contributing Factors&quot;]"/>
    <n v="1"/>
    <x v="0"/>
    <x v="14"/>
    <s v="[&quot;East&quot;,&quot;East&quot;]"/>
    <s v="Daylight"/>
    <x v="0"/>
    <s v="[13,34]"/>
    <s v="Lap and Shoulder Belt Used"/>
    <n v="0"/>
    <s v="Passenger Car"/>
    <s v="1191005100I"/>
    <n v="10.24"/>
    <n v="34.294291000000001"/>
    <n v="-83.254377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76"/>
    <n v="6630688"/>
    <s v="Gsp Post 00"/>
    <n v="43171.717361111114"/>
    <n v="2018"/>
    <x v="1"/>
    <n v="0"/>
    <n v="1"/>
    <s v="Franklin"/>
    <s v="[&quot;Cromers Bridge Ln&quot;,&quot;Sandy Cross Rd&quot;,&quot;Sandy Cross Rd&quot;]"/>
    <s v="(none)"/>
    <s v="(C) Possible Injury / Complaint"/>
    <n v="0"/>
    <n v="0"/>
    <n v="0"/>
    <s v="Not a Collision with Motor Vehicle"/>
    <s v="Off Roadway"/>
    <s v="Tree"/>
    <s v="Tree"/>
    <s v="No Contributing Factors"/>
    <n v="1"/>
    <x v="0"/>
    <x v="2"/>
    <s v="South"/>
    <s v="Daylight"/>
    <x v="0"/>
    <n v="43"/>
    <s v="[&quot;Lap and Shoulder Belt Used&quot;,&quot;Lap and Shoulder Belt Used&quot;,&quot;Lap and Shoulder Belt Used&quot;]"/>
    <n v="0"/>
    <s v="Sports Utility Vehicle (SUV)"/>
    <s v="1191005100I"/>
    <n v="10.24"/>
    <n v="34.294291000000001"/>
    <n v="-83.254377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77"/>
    <n v="6306837"/>
    <s v="Gsp Post 00"/>
    <n v="42927.459027777775"/>
    <n v="2017"/>
    <x v="2"/>
    <n v="0"/>
    <n v="0"/>
    <s v="Franklin"/>
    <s v="Sandy Cross Rd"/>
    <s v="(none)"/>
    <s v="(O) No Injury"/>
    <n v="0"/>
    <n v="0"/>
    <n v="0"/>
    <s v="Not a Collision with Motor Vehicle"/>
    <s v="On Shoulder"/>
    <s v="Highway Traffic Sign Post"/>
    <s v="Highway Traffic Sign Post"/>
    <s v="Changed Lanes Improperly"/>
    <n v="1"/>
    <x v="0"/>
    <x v="0"/>
    <s v="East"/>
    <s v="Daylight"/>
    <x v="0"/>
    <n v="27"/>
    <s v="Lap and Shoulder Belt Used"/>
    <n v="0"/>
    <s v="Sports Utility Vehicle (SUV)"/>
    <s v="1191005100I"/>
    <n v="10.345000000000001"/>
    <n v="34.293999999999997"/>
    <n v="-83.252638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2.8400000000000002E-4"/>
  </r>
  <r>
    <n v="278"/>
    <n v="5767391"/>
    <s v="Gsp Post 00"/>
    <n v="42508.972222222219"/>
    <n v="2016"/>
    <x v="0"/>
    <n v="1"/>
    <n v="0"/>
    <s v="Franklin"/>
    <s v="Cromers Bridge Ln"/>
    <s v="(none)"/>
    <s v="(O) No Injury"/>
    <n v="0"/>
    <n v="0"/>
    <n v="0"/>
    <s v="Not a Collision with Motor Vehicle"/>
    <s v="On Shoulder"/>
    <s v="Culvert"/>
    <s v="Culvert"/>
    <s v="No Contributing Factors"/>
    <n v="1"/>
    <x v="0"/>
    <x v="2"/>
    <s v="East"/>
    <s v="Dark-Not Lighted"/>
    <x v="1"/>
    <n v="59"/>
    <s v="Lap and Shoulder Belt Used"/>
    <n v="0"/>
    <s v="Van"/>
    <s v="1192017900I"/>
    <n v="1.2722000000000001E-2"/>
    <n v="34.294155000000003"/>
    <n v="-83.254531999999998"/>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1.84E-4"/>
  </r>
  <r>
    <n v="279"/>
    <n v="5608069"/>
    <s v="Gsp Post 00"/>
    <n v="42391.511111111111"/>
    <n v="2016"/>
    <x v="0"/>
    <n v="1"/>
    <n v="0"/>
    <s v="Franklin"/>
    <s v="[&quot;Cromers Bridge Ln&quot;,&quot;Sandy Cross Rd&quot;,&quot;Sandy Cross Rd&quot;]"/>
    <s v="(none)"/>
    <s v="(C) Possible Injury / Complaint"/>
    <n v="0"/>
    <n v="0"/>
    <n v="0"/>
    <s v="Not a Collision with Motor Vehicle"/>
    <s v="On Shoulder"/>
    <s v="Utility Pole"/>
    <s v="Other - Fixed Object"/>
    <s v="Under the Influence (U.I.)"/>
    <n v="1"/>
    <x v="0"/>
    <x v="2"/>
    <s v="West"/>
    <s v="Daylight"/>
    <x v="1"/>
    <n v="28"/>
    <s v="[&quot;Lap and Shoulder Belt Used&quot;,&quot;Lap and Shoulder Belt Used&quot;]"/>
    <n v="0"/>
    <s v="Sports Utility Vehicle (SUV)"/>
    <s v="1191005100I"/>
    <n v="10.24"/>
    <n v="34.294291000000001"/>
    <n v="-83.254377000000005"/>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80"/>
    <n v="5583067"/>
    <s v="Gsp Post 00"/>
    <n v="42375.29791666667"/>
    <n v="2016"/>
    <x v="0"/>
    <n v="1"/>
    <n v="0"/>
    <s v="Franklin"/>
    <s v="Cromers Bridge Ln"/>
    <s v="Cromers Bridge Rd"/>
    <s v="(O) No Injury"/>
    <n v="0"/>
    <n v="0"/>
    <n v="0"/>
    <s v="Angle (Other)"/>
    <s v="On Roadway - Roadway Intersection"/>
    <s v="[&quot;Motor Vehicle in Motion&quot;,&quot;Motor Vehicle in Motion&quot;]"/>
    <s v="[&quot;Motor Vehicle in Motion&quot;,&quot;Motor Vehicle in Motion&quot;]"/>
    <s v="[&quot;Failure to Yield&quot;,&quot;No Contributing Factors&quot;]"/>
    <n v="2"/>
    <x v="1"/>
    <x v="28"/>
    <s v="[&quot;East&quot;,&quot;North&quot;]"/>
    <s v="Dawn"/>
    <x v="0"/>
    <s v="[18,29]"/>
    <s v="[&quot;Lap and Shoulder Belt Used&quot;,&quot;Lap and Shoulder Belt Used&quot;]"/>
    <n v="0"/>
    <s v="[&quot;Passenger Car&quot;,&quot;Pickup Truck&quot;]"/>
    <s v="1192017900I"/>
    <n v="7.7799999999999996E-3"/>
    <n v="34.294212000000002"/>
    <n v="-83.254476999999994"/>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1.1E-4"/>
  </r>
  <r>
    <n v="281"/>
    <n v="4503447"/>
    <s v="Franklin Co Sheriff's Office"/>
    <n v="41468.511805555558"/>
    <n v="2013"/>
    <x v="0"/>
    <n v="1"/>
    <n v="0"/>
    <s v="Franklin"/>
    <s v="Sandy Cross Rd"/>
    <s v="Cromers Bridge Ln"/>
    <s v="(O) No Injury"/>
    <n v="0"/>
    <n v="0"/>
    <n v="0"/>
    <s v="Not a Collision with Motor Vehicle"/>
    <s v="Off Roadway"/>
    <s v="Fence"/>
    <s v="Fence"/>
    <s v="Driver Lost Control"/>
    <n v="1"/>
    <x v="0"/>
    <x v="0"/>
    <s v="East"/>
    <s v="Daylight"/>
    <x v="0"/>
    <n v="18"/>
    <s v="None Used"/>
    <n v="0"/>
    <s v="Passenger Car"/>
    <s v="1191005100I"/>
    <n v="10.340999999999999"/>
    <n v="34.294002999999996"/>
    <n v="-83.252705000000006"/>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2.1699999999999999E-4"/>
  </r>
  <r>
    <n v="282"/>
    <n v="4425842"/>
    <s v="Gsp Post 00"/>
    <n v="41390.696527777778"/>
    <n v="2013"/>
    <x v="0"/>
    <n v="1"/>
    <n v="0"/>
    <s v="Franklin"/>
    <s v="Sandy Cross Rd"/>
    <s v="(none)"/>
    <s v="(C) Possible Injury / Complaint"/>
    <n v="0"/>
    <n v="0"/>
    <n v="0"/>
    <s v="Not a Collision with Motor Vehicle"/>
    <s v="On Shoulder"/>
    <s v="Other Post/Pole Support"/>
    <s v="Other Post / Pole Support"/>
    <s v="Exceeding Speed Limit"/>
    <n v="1"/>
    <x v="0"/>
    <x v="0"/>
    <s v="West"/>
    <s v="Daylight"/>
    <x v="0"/>
    <n v="20"/>
    <s v="Lap and Shoulder Belt Used"/>
    <n v="0"/>
    <s v="Sports Utility Vehicle (SUV)"/>
    <s v="1191005100I"/>
    <n v="10.302"/>
    <n v="34.294041"/>
    <n v="-83.253369000000006"/>
    <n v="8"/>
    <n v="83"/>
    <n v="1359"/>
    <s v="D1_0051_00_I"/>
    <n v="27"/>
    <n v="28"/>
    <s v="simple"/>
    <n v="1385.8"/>
    <n v="29.2"/>
    <n v="705"/>
    <n v="-83.255114000000006"/>
    <n v="34.294604"/>
    <n v="-83.252921999999998"/>
    <n v="34.294010999999998"/>
    <s v="1191005100I"/>
    <n v="1"/>
    <n v="119"/>
    <n v="51"/>
    <n v="0"/>
    <n v="55"/>
    <n v="8.2100000000000009"/>
    <n v="8.11"/>
    <n v="805.1"/>
    <n v="808.4"/>
    <n v="804.8"/>
    <n v="55"/>
    <n v="59.3"/>
    <n v="0"/>
    <n v="43075"/>
    <s v="NONE"/>
    <n v="2.2910000000000001E-3"/>
    <n v="22165"/>
    <n v="21636"/>
    <s v="1191005100I"/>
    <s v="FRANKLIN"/>
    <n v="1"/>
    <n v="5100"/>
    <n v="1"/>
    <n v="1"/>
    <n v="2"/>
    <n v="1"/>
    <n v="1"/>
    <n v="2"/>
    <n v="0"/>
    <n v="4"/>
    <s v="N"/>
    <n v="119"/>
    <n v="51"/>
    <n v="0"/>
    <s v="Not Urban"/>
    <s v="Not Urban"/>
    <n v="0"/>
    <n v="55"/>
    <n v="2670"/>
    <s v=" "/>
    <n v="0"/>
    <n v="0.44057299999999999"/>
    <n v="9"/>
    <s v="State Mainline"/>
    <n v="2670"/>
    <n v="243189"/>
    <n v="10.24"/>
    <n v="10.68"/>
    <n v="243189"/>
    <n v="0"/>
    <n v="2326.225778"/>
    <n v="100"/>
    <n v="21680"/>
    <n v="1.7083999999999998E-2"/>
    <n v="0"/>
    <n v="2.2910000000000001E-3"/>
    <n v="172"/>
    <s v="119-0214"/>
    <s v="4R : Rural Minor Arterial"/>
    <s v="34.283743, -83.266704"/>
    <n v="-83.266704000000004"/>
    <n v="34.283743000000001"/>
    <n v="34.283743000000001"/>
    <n v="-83.266704000000004"/>
    <n v="2.2910000000000001E-3"/>
    <x v="57"/>
    <x v="1"/>
    <x v="1"/>
    <n v="2913.3333333333335"/>
    <n v="2650"/>
    <n v="263.33333333333348"/>
    <n v="9.9371069182389998E-2"/>
    <n v="2781.666666666667"/>
    <n v="2930"/>
    <n v="23.2"/>
    <n v="2950"/>
    <n v="24.4"/>
    <n v="2860"/>
    <n v="24.4"/>
    <n v="2700"/>
    <n v="0"/>
    <n v="2620"/>
    <n v="22.2"/>
    <n v="2920"/>
    <n v="14"/>
    <n v="2780"/>
    <n v="14"/>
    <n v="2280"/>
    <n v="14"/>
    <n v="2280"/>
    <n v="0"/>
    <n v="2620"/>
    <n v="0"/>
    <n v="0"/>
  </r>
  <r>
    <n v="283"/>
    <n v="7840154"/>
    <s v="Franklin Co Sheriff's Office"/>
    <n v="44138.807638888888"/>
    <n v="2020"/>
    <x v="1"/>
    <n v="0"/>
    <n v="1"/>
    <s v="Franklin"/>
    <s v="Old Federal Rd"/>
    <s v="Betty Ln"/>
    <s v="(O) No Injury"/>
    <n v="0"/>
    <n v="0"/>
    <n v="0"/>
    <s v="Angle (Other)"/>
    <s v="On Roadway - Non-Intersection"/>
    <s v="[&quot;Motor Vehicle in Motion&quot;,&quot;Motor Vehicle in Motion&quot;]"/>
    <s v="[&quot;Motor Vehicle in Motion&quot;,&quot;Motor Vehicle in Motion&quot;]"/>
    <s v="(None)"/>
    <n v="2"/>
    <x v="1"/>
    <x v="13"/>
    <s v="[&quot;North&quot;,&quot;North&quot;]"/>
    <s v="Dusk"/>
    <x v="0"/>
    <s v="[37,53]"/>
    <s v="[&quot;Lap and Shoulder Belt Used&quot;,&quot;Lap and Shoulder Belt Used&quot;]"/>
    <n v="0"/>
    <s v="[&quot;Passenger Car&quot;,&quot;Pickup Truck&quot;]"/>
    <s v="1191005100I"/>
    <n v="3.42"/>
    <n v="34.354548000000001"/>
    <n v="-83.337619000000004"/>
    <n v="9"/>
    <n v="84"/>
    <n v="1352"/>
    <s v="D1_0051_00_I"/>
    <n v="20"/>
    <n v="21"/>
    <s v="simple"/>
    <n v="1050.4000000000001"/>
    <n v="53.2"/>
    <n v="974.7"/>
    <n v="-83.338297999999995"/>
    <n v="34.354804999999999"/>
    <n v="-83.336037000000005"/>
    <n v="34.353014999999999"/>
    <s v="1191005100I"/>
    <n v="1"/>
    <n v="119"/>
    <n v="51"/>
    <n v="0"/>
    <n v="55"/>
    <n v="4.8"/>
    <n v="4.55"/>
    <n v="847.1"/>
    <n v="842.5"/>
    <n v="834"/>
    <n v="55"/>
    <n v="61"/>
    <n v="0"/>
    <n v="43075"/>
    <s v="NONE"/>
    <n v="2.9750000000000002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2.9750000000000002E-3"/>
    <n v="212"/>
    <s v="119-r001"/>
    <s v="1R : Rural Principal Arterial - Interstate"/>
    <s v="34.345217, -83.321158"/>
    <n v="-83.321157999999997"/>
    <n v="34.345216999999998"/>
    <n v="34.345216999999998"/>
    <n v="-83.321157999999997"/>
    <n v="2.9750000000000002E-3"/>
    <x v="58"/>
    <x v="1"/>
    <x v="1"/>
    <n v="2070"/>
    <n v="1612.5"/>
    <n v="457.5"/>
    <n v="0.28372093023255812"/>
    <n v="1841.25"/>
    <n v="2090"/>
    <n v="0"/>
    <n v="2210"/>
    <n v="0"/>
    <n v="1910"/>
    <n v="0"/>
    <n v="1900"/>
    <n v="0"/>
    <n v="1840"/>
    <n v="36.4"/>
    <n v="1770"/>
    <n v="36.299999999999997"/>
    <n v="1420"/>
    <n v="19.5"/>
    <n v="1420"/>
    <n v="19.5"/>
    <n v="1570"/>
    <n v="19.2"/>
    <n v="1590"/>
    <n v="19.2"/>
    <n v="0"/>
  </r>
  <r>
    <n v="284"/>
    <n v="5313043"/>
    <s v="Gsp Post 00"/>
    <n v="42156.67083333333"/>
    <n v="2015"/>
    <x v="0"/>
    <n v="1"/>
    <n v="0"/>
    <s v="Franklin"/>
    <s v="Old Federal Rd"/>
    <s v="(none)"/>
    <s v="(O) No Injury"/>
    <n v="0"/>
    <n v="0"/>
    <n v="0"/>
    <s v="Not a Collision with Motor Vehicle"/>
    <s v="On Shoulder"/>
    <s v="Over Turn"/>
    <s v="Over Turn"/>
    <s v="Changed Lanes Improperly"/>
    <n v="1"/>
    <x v="0"/>
    <x v="0"/>
    <s v="East"/>
    <s v="Daylight"/>
    <x v="0"/>
    <n v="51"/>
    <s v="[&quot;Lap and Shoulder Belt Used&quot;,&quot;Lap and Shoulder Belt Used&quot;]"/>
    <n v="0"/>
    <s v="Passenger Car"/>
    <s v="1191005100I"/>
    <n v="3.1829999999999998"/>
    <n v="34.355935000000002"/>
    <n v="-83.341320999999994"/>
    <n v="9"/>
    <n v="84"/>
    <n v="1352"/>
    <s v="D1_0051_00_I"/>
    <n v="20"/>
    <n v="21"/>
    <s v="simple"/>
    <n v="1050.4000000000001"/>
    <n v="53.2"/>
    <n v="974.7"/>
    <n v="-83.338297999999995"/>
    <n v="34.354804999999999"/>
    <n v="-83.336037000000005"/>
    <n v="34.353014999999999"/>
    <s v="1191005100I"/>
    <n v="1"/>
    <n v="119"/>
    <n v="51"/>
    <n v="0"/>
    <n v="55"/>
    <n v="4.8"/>
    <n v="4.55"/>
    <n v="847.1"/>
    <n v="842.5"/>
    <n v="834"/>
    <n v="55"/>
    <n v="61"/>
    <n v="0"/>
    <n v="43075"/>
    <s v="NONE"/>
    <n v="2.9750000000000002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2.9750000000000002E-3"/>
    <n v="212"/>
    <s v="119-r001"/>
    <s v="1R : Rural Principal Arterial - Interstate"/>
    <s v="34.345217, -83.321158"/>
    <n v="-83.321157999999997"/>
    <n v="34.345216999999998"/>
    <n v="34.345216999999998"/>
    <n v="-83.321157999999997"/>
    <n v="2.9750000000000002E-3"/>
    <x v="58"/>
    <x v="1"/>
    <x v="1"/>
    <n v="2070"/>
    <n v="1612.5"/>
    <n v="457.5"/>
    <n v="0.28372093023255812"/>
    <n v="1841.25"/>
    <n v="2090"/>
    <n v="0"/>
    <n v="2210"/>
    <n v="0"/>
    <n v="1910"/>
    <n v="0"/>
    <n v="1900"/>
    <n v="0"/>
    <n v="1840"/>
    <n v="36.4"/>
    <n v="1770"/>
    <n v="36.299999999999997"/>
    <n v="1420"/>
    <n v="19.5"/>
    <n v="1420"/>
    <n v="19.5"/>
    <n v="1570"/>
    <n v="19.2"/>
    <n v="1590"/>
    <n v="19.2"/>
    <n v="3.2260000000000001E-3"/>
  </r>
  <r>
    <n v="285"/>
    <n v="4690815"/>
    <s v="Gsp Post 00"/>
    <n v="41636.826388888891"/>
    <n v="2013"/>
    <x v="0"/>
    <n v="1"/>
    <n v="0"/>
    <s v="Franklin"/>
    <s v="Old Federal Rd"/>
    <s v="(none)"/>
    <s v="(O) No Injury"/>
    <n v="0"/>
    <n v="0"/>
    <n v="0"/>
    <s v="Not a Collision with Motor Vehicle"/>
    <s v="On Shoulder"/>
    <s v="Ditch"/>
    <s v="Ditch"/>
    <s v="Changed Lanes Improperly"/>
    <n v="1"/>
    <x v="0"/>
    <x v="2"/>
    <s v="West"/>
    <s v="Dark-Not Lighted"/>
    <x v="1"/>
    <n v="29"/>
    <s v="Lap and Shoulder Belt Used"/>
    <n v="0"/>
    <s v="Sports Utility Vehicle (SUV)"/>
    <s v="1191005100I"/>
    <n v="3.2244929999999998"/>
    <n v="34.355696000000002"/>
    <n v="-83.340704000000002"/>
    <n v="9"/>
    <n v="84"/>
    <n v="1352"/>
    <s v="D1_0051_00_I"/>
    <n v="20"/>
    <n v="21"/>
    <s v="simple"/>
    <n v="1050.4000000000001"/>
    <n v="53.2"/>
    <n v="974.7"/>
    <n v="-83.338297999999995"/>
    <n v="34.354804999999999"/>
    <n v="-83.336037000000005"/>
    <n v="34.353014999999999"/>
    <s v="1191005100I"/>
    <n v="1"/>
    <n v="119"/>
    <n v="51"/>
    <n v="0"/>
    <n v="55"/>
    <n v="4.8"/>
    <n v="4.55"/>
    <n v="847.1"/>
    <n v="842.5"/>
    <n v="834"/>
    <n v="55"/>
    <n v="61"/>
    <n v="0"/>
    <n v="43075"/>
    <s v="NONE"/>
    <n v="2.9750000000000002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2.9750000000000002E-3"/>
    <n v="212"/>
    <s v="119-r001"/>
    <s v="1R : Rural Principal Arterial - Interstate"/>
    <s v="34.345217, -83.321158"/>
    <n v="-83.321157999999997"/>
    <n v="34.345216999999998"/>
    <n v="34.345216999999998"/>
    <n v="-83.321157999999997"/>
    <n v="2.9750000000000002E-3"/>
    <x v="58"/>
    <x v="1"/>
    <x v="1"/>
    <n v="2070"/>
    <n v="1612.5"/>
    <n v="457.5"/>
    <n v="0.28372093023255812"/>
    <n v="1841.25"/>
    <n v="2090"/>
    <n v="0"/>
    <n v="2210"/>
    <n v="0"/>
    <n v="1910"/>
    <n v="0"/>
    <n v="1900"/>
    <n v="0"/>
    <n v="1840"/>
    <n v="36.4"/>
    <n v="1770"/>
    <n v="36.299999999999997"/>
    <n v="1420"/>
    <n v="19.5"/>
    <n v="1420"/>
    <n v="19.5"/>
    <n v="1570"/>
    <n v="19.2"/>
    <n v="1590"/>
    <n v="19.2"/>
    <n v="2.565E-3"/>
  </r>
  <r>
    <n v="286"/>
    <n v="7057507"/>
    <s v="Gsp Post 00"/>
    <n v="43487.906944444447"/>
    <n v="2019"/>
    <x v="1"/>
    <n v="0"/>
    <n v="1"/>
    <s v="Franklin"/>
    <s v="Old Federal Rd"/>
    <s v="(none)"/>
    <s v="(B) Suspected Minor/Visible Injury"/>
    <n v="0"/>
    <n v="0"/>
    <n v="1"/>
    <s v="Not a Collision with Motor Vehicle"/>
    <s v="Off Roadway"/>
    <s v="Tree"/>
    <s v="Tree"/>
    <s v="(None)"/>
    <n v="1"/>
    <x v="0"/>
    <x v="0"/>
    <s v="North"/>
    <s v="Dark-Not Lighted"/>
    <x v="0"/>
    <n v="18"/>
    <s v="Lap and Shoulder Belt Used"/>
    <n v="0"/>
    <s v="Pickup Truck"/>
    <s v="1191005100I"/>
    <n v="3.7650000000000001"/>
    <n v="34.350366000000001"/>
    <n v="-83.334445000000002"/>
    <n v="10"/>
    <n v="85"/>
    <n v="1353"/>
    <s v="D1_0051_00_I"/>
    <n v="21"/>
    <n v="22"/>
    <s v="simple"/>
    <n v="951.2"/>
    <n v="72.3"/>
    <n v="1198.8"/>
    <n v="-83.334877000000006"/>
    <n v="34.351007000000003"/>
    <n v="-83.331790999999996"/>
    <n v="34.349263000000001"/>
    <s v="1191005100I"/>
    <n v="1"/>
    <n v="119"/>
    <n v="51"/>
    <n v="0"/>
    <n v="55"/>
    <n v="7.24"/>
    <n v="6.43"/>
    <n v="804.1"/>
    <n v="822.2"/>
    <n v="837.6"/>
    <n v="55"/>
    <n v="59.6"/>
    <n v="0"/>
    <n v="43075"/>
    <s v="NONE"/>
    <n v="3.738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3.738E-3"/>
    <n v="212"/>
    <s v="119-r001"/>
    <s v="1R : Rural Principal Arterial - Interstate"/>
    <s v="34.345217, -83.321158"/>
    <n v="-83.321157999999997"/>
    <n v="34.345216999999998"/>
    <n v="34.345216999999998"/>
    <n v="-83.321157999999997"/>
    <n v="3.738E-3"/>
    <x v="59"/>
    <x v="1"/>
    <x v="1"/>
    <n v="2070"/>
    <n v="1612.5"/>
    <n v="457.5"/>
    <n v="0.28372093023255812"/>
    <n v="1841.25"/>
    <n v="2090"/>
    <n v="0"/>
    <n v="2210"/>
    <n v="0"/>
    <n v="1910"/>
    <n v="0"/>
    <n v="1900"/>
    <n v="0"/>
    <n v="1840"/>
    <n v="36.4"/>
    <n v="1770"/>
    <n v="36.299999999999997"/>
    <n v="1420"/>
    <n v="19.5"/>
    <n v="1420"/>
    <n v="19.5"/>
    <n v="1570"/>
    <n v="19.2"/>
    <n v="1590"/>
    <n v="19.2"/>
    <n v="0"/>
  </r>
  <r>
    <n v="287"/>
    <n v="6276086"/>
    <s v="Gsp Post 00"/>
    <n v="42902.196527777778"/>
    <n v="2017"/>
    <x v="2"/>
    <n v="0"/>
    <n v="0"/>
    <s v="Franklin"/>
    <s v="Old Federal Rd"/>
    <s v="(none)"/>
    <s v="(K) Fatal Injury"/>
    <n v="1"/>
    <n v="0"/>
    <n v="0"/>
    <s v="Not a Collision with Motor Vehicle"/>
    <s v="On Shoulder"/>
    <s v="Tree"/>
    <s v="Tree"/>
    <s v="No Contributing Factors"/>
    <n v="1"/>
    <x v="0"/>
    <x v="0"/>
    <s v="East"/>
    <s v="Dark-Not Lighted"/>
    <x v="0"/>
    <n v="19"/>
    <s v="None Used"/>
    <n v="0"/>
    <s v="Pickup Truck"/>
    <s v="1191005100I"/>
    <n v="3.798"/>
    <n v="34.349981"/>
    <n v="-83.334040999999999"/>
    <n v="10"/>
    <n v="85"/>
    <n v="1353"/>
    <s v="D1_0051_00_I"/>
    <n v="21"/>
    <n v="22"/>
    <s v="simple"/>
    <n v="951.2"/>
    <n v="72.3"/>
    <n v="1198.8"/>
    <n v="-83.334877000000006"/>
    <n v="34.351007000000003"/>
    <n v="-83.331790999999996"/>
    <n v="34.349263000000001"/>
    <s v="1191005100I"/>
    <n v="1"/>
    <n v="119"/>
    <n v="51"/>
    <n v="0"/>
    <n v="55"/>
    <n v="7.24"/>
    <n v="6.43"/>
    <n v="804.1"/>
    <n v="822.2"/>
    <n v="837.6"/>
    <n v="55"/>
    <n v="59.6"/>
    <n v="0"/>
    <n v="43075"/>
    <s v="NONE"/>
    <n v="3.738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3.738E-3"/>
    <n v="212"/>
    <s v="119-r001"/>
    <s v="1R : Rural Principal Arterial - Interstate"/>
    <s v="34.345217, -83.321158"/>
    <n v="-83.321157999999997"/>
    <n v="34.345216999999998"/>
    <n v="34.345216999999998"/>
    <n v="-83.321157999999997"/>
    <n v="3.738E-3"/>
    <x v="59"/>
    <x v="1"/>
    <x v="1"/>
    <n v="2070"/>
    <n v="1612.5"/>
    <n v="457.5"/>
    <n v="0.28372093023255812"/>
    <n v="1841.25"/>
    <n v="2090"/>
    <n v="0"/>
    <n v="2210"/>
    <n v="0"/>
    <n v="1910"/>
    <n v="0"/>
    <n v="1900"/>
    <n v="0"/>
    <n v="1840"/>
    <n v="36.4"/>
    <n v="1770"/>
    <n v="36.299999999999997"/>
    <n v="1420"/>
    <n v="19.5"/>
    <n v="1420"/>
    <n v="19.5"/>
    <n v="1570"/>
    <n v="19.2"/>
    <n v="1590"/>
    <n v="19.2"/>
    <n v="9.9999999999999995E-7"/>
  </r>
  <r>
    <n v="288"/>
    <n v="5661017"/>
    <s v="Franklin Co Sheriff's Office"/>
    <n v="42262.209027777775"/>
    <n v="2015"/>
    <x v="0"/>
    <n v="1"/>
    <n v="0"/>
    <s v="Franklin"/>
    <s v="Old Federal Rd"/>
    <s v="I 85"/>
    <s v="(O) No Injury"/>
    <n v="0"/>
    <n v="0"/>
    <n v="0"/>
    <s v="Not a Collision with Motor Vehicle"/>
    <s v="On Roadway - Roadway Intersection"/>
    <s v="Motor Vehicle in Motion"/>
    <s v="Tree"/>
    <s v="No Contributing Factors"/>
    <n v="1"/>
    <x v="0"/>
    <x v="0"/>
    <s v="South"/>
    <s v="Dark-Not Lighted"/>
    <x v="0"/>
    <n v="56"/>
    <s v="Lap and Shoulder Belt Used"/>
    <n v="0"/>
    <s v="Passenger Car"/>
    <s v="1191005100I"/>
    <n v="3.7770000000000001"/>
    <n v="34.350214999999999"/>
    <n v="-83.334307999999993"/>
    <n v="10"/>
    <n v="85"/>
    <n v="1353"/>
    <s v="D1_0051_00_I"/>
    <n v="21"/>
    <n v="22"/>
    <s v="simple"/>
    <n v="951.2"/>
    <n v="72.3"/>
    <n v="1198.8"/>
    <n v="-83.334877000000006"/>
    <n v="34.351007000000003"/>
    <n v="-83.331790999999996"/>
    <n v="34.349263000000001"/>
    <s v="1191005100I"/>
    <n v="1"/>
    <n v="119"/>
    <n v="51"/>
    <n v="0"/>
    <n v="55"/>
    <n v="7.24"/>
    <n v="6.43"/>
    <n v="804.1"/>
    <n v="822.2"/>
    <n v="837.6"/>
    <n v="55"/>
    <n v="59.6"/>
    <n v="0"/>
    <n v="43075"/>
    <s v="NONE"/>
    <n v="3.738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3.738E-3"/>
    <n v="212"/>
    <s v="119-r001"/>
    <s v="1R : Rural Principal Arterial - Interstate"/>
    <s v="34.345217, -83.321158"/>
    <n v="-83.321157999999997"/>
    <n v="34.345216999999998"/>
    <n v="34.345216999999998"/>
    <n v="-83.321157999999997"/>
    <n v="3.738E-3"/>
    <x v="59"/>
    <x v="1"/>
    <x v="1"/>
    <n v="2070"/>
    <n v="1612.5"/>
    <n v="457.5"/>
    <n v="0.28372093023255812"/>
    <n v="1841.25"/>
    <n v="2090"/>
    <n v="0"/>
    <n v="2210"/>
    <n v="0"/>
    <n v="1910"/>
    <n v="0"/>
    <n v="1900"/>
    <n v="0"/>
    <n v="1840"/>
    <n v="36.4"/>
    <n v="1770"/>
    <n v="36.299999999999997"/>
    <n v="1420"/>
    <n v="19.5"/>
    <n v="1420"/>
    <n v="19.5"/>
    <n v="1570"/>
    <n v="19.2"/>
    <n v="1590"/>
    <n v="19.2"/>
    <n v="0"/>
  </r>
  <r>
    <n v="289"/>
    <n v="5114320"/>
    <s v="Gsp Post 00"/>
    <n v="42003.870138888888"/>
    <n v="2014"/>
    <x v="0"/>
    <n v="1"/>
    <n v="0"/>
    <s v="Franklin"/>
    <s v="Old Federal Rd"/>
    <s v="(none)"/>
    <s v="(O) No Injury"/>
    <n v="0"/>
    <n v="0"/>
    <n v="0"/>
    <s v="Not a Collision with Motor Vehicle"/>
    <s v="On Shoulder"/>
    <s v="Ditch"/>
    <s v="Ditch"/>
    <s v="No Contributing Factors"/>
    <n v="1"/>
    <x v="0"/>
    <x v="20"/>
    <s v="North"/>
    <s v="Dark-Not Lighted"/>
    <x v="0"/>
    <n v="78"/>
    <s v="Lap and Shoulder Belt Used"/>
    <n v="0"/>
    <s v="Tractor/Trailer"/>
    <s v="1191005100I"/>
    <n v="3.702"/>
    <n v="34.351176000000002"/>
    <n v="-83.334975"/>
    <n v="10"/>
    <n v="85"/>
    <n v="1353"/>
    <s v="D1_0051_00_I"/>
    <n v="21"/>
    <n v="22"/>
    <s v="simple"/>
    <n v="951.2"/>
    <n v="72.3"/>
    <n v="1198.8"/>
    <n v="-83.334877000000006"/>
    <n v="34.351007000000003"/>
    <n v="-83.331790999999996"/>
    <n v="34.349263000000001"/>
    <s v="1191005100I"/>
    <n v="1"/>
    <n v="119"/>
    <n v="51"/>
    <n v="0"/>
    <n v="55"/>
    <n v="7.24"/>
    <n v="6.43"/>
    <n v="804.1"/>
    <n v="822.2"/>
    <n v="837.6"/>
    <n v="55"/>
    <n v="59.6"/>
    <n v="0"/>
    <n v="43075"/>
    <s v="NONE"/>
    <n v="3.738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3.738E-3"/>
    <n v="212"/>
    <s v="119-r001"/>
    <s v="1R : Rural Principal Arterial - Interstate"/>
    <s v="34.345217, -83.321158"/>
    <n v="-83.321157999999997"/>
    <n v="34.345216999999998"/>
    <n v="34.345216999999998"/>
    <n v="-83.321157999999997"/>
    <n v="3.738E-3"/>
    <x v="59"/>
    <x v="1"/>
    <x v="1"/>
    <n v="2070"/>
    <n v="1612.5"/>
    <n v="457.5"/>
    <n v="0.28372093023255812"/>
    <n v="1841.25"/>
    <n v="2090"/>
    <n v="0"/>
    <n v="2210"/>
    <n v="0"/>
    <n v="1910"/>
    <n v="0"/>
    <n v="1900"/>
    <n v="0"/>
    <n v="1840"/>
    <n v="36.4"/>
    <n v="1770"/>
    <n v="36.299999999999997"/>
    <n v="1420"/>
    <n v="19.5"/>
    <n v="1420"/>
    <n v="19.5"/>
    <n v="1570"/>
    <n v="19.2"/>
    <n v="1590"/>
    <n v="19.2"/>
    <n v="1.94E-4"/>
  </r>
  <r>
    <n v="290"/>
    <n v="4991296"/>
    <s v="Gsp Post 00"/>
    <n v="41902.673611111109"/>
    <n v="2014"/>
    <x v="0"/>
    <n v="1"/>
    <n v="0"/>
    <s v="Franklin"/>
    <s v="Old Federal Rd"/>
    <s v="(none)"/>
    <s v="(K) Fatal Injury"/>
    <n v="1"/>
    <n v="0"/>
    <n v="0"/>
    <s v="Not a Collision with Motor Vehicle"/>
    <s v="On Shoulder"/>
    <s v="Culvert"/>
    <s v="Culvert"/>
    <s v="No Contributing Factors"/>
    <n v="1"/>
    <x v="0"/>
    <x v="0"/>
    <s v="East"/>
    <s v="Daylight"/>
    <x v="0"/>
    <n v="54"/>
    <s v="None Used"/>
    <n v="1"/>
    <s v="Motorcycle"/>
    <s v="1191005100I"/>
    <n v="3.8719999999999999"/>
    <n v="34.349440999999999"/>
    <n v="-83.332983999999996"/>
    <n v="10"/>
    <n v="85"/>
    <n v="1353"/>
    <s v="D1_0051_00_I"/>
    <n v="21"/>
    <n v="22"/>
    <s v="simple"/>
    <n v="951.2"/>
    <n v="72.3"/>
    <n v="1198.8"/>
    <n v="-83.334877000000006"/>
    <n v="34.351007000000003"/>
    <n v="-83.331790999999996"/>
    <n v="34.349263000000001"/>
    <s v="1191005100I"/>
    <n v="1"/>
    <n v="119"/>
    <n v="51"/>
    <n v="0"/>
    <n v="55"/>
    <n v="7.24"/>
    <n v="6.43"/>
    <n v="804.1"/>
    <n v="822.2"/>
    <n v="837.6"/>
    <n v="55"/>
    <n v="59.6"/>
    <n v="0"/>
    <n v="43075"/>
    <s v="NONE"/>
    <n v="3.738E-3"/>
    <n v="22181"/>
    <n v="21652"/>
    <s v="1191005100I"/>
    <s v="FRANKLIN"/>
    <n v="1"/>
    <n v="5100"/>
    <n v="1"/>
    <n v="1"/>
    <n v="2"/>
    <n v="1"/>
    <n v="1"/>
    <n v="2"/>
    <n v="0"/>
    <n v="5"/>
    <s v="N"/>
    <n v="119"/>
    <n v="51"/>
    <n v="0"/>
    <s v="Not Urban"/>
    <s v="Not Urban"/>
    <n v="0"/>
    <n v="55"/>
    <n v="1840"/>
    <s v=" "/>
    <n v="0"/>
    <n v="1.1792450000000001"/>
    <n v="9"/>
    <s v="State Mainline"/>
    <n v="1840"/>
    <n v="243205"/>
    <n v="3.28"/>
    <n v="4.46"/>
    <n v="243205"/>
    <n v="0"/>
    <n v="6226.4113020000004"/>
    <n v="100"/>
    <n v="21696"/>
    <n v="4.1343999999999999E-2"/>
    <n v="0"/>
    <n v="3.738E-3"/>
    <n v="212"/>
    <s v="119-r001"/>
    <s v="1R : Rural Principal Arterial - Interstate"/>
    <s v="34.345217, -83.321158"/>
    <n v="-83.321157999999997"/>
    <n v="34.345216999999998"/>
    <n v="34.345216999999998"/>
    <n v="-83.321157999999997"/>
    <n v="3.738E-3"/>
    <x v="59"/>
    <x v="1"/>
    <x v="1"/>
    <n v="2070"/>
    <n v="1612.5"/>
    <n v="457.5"/>
    <n v="0.28372093023255812"/>
    <n v="1841.25"/>
    <n v="2090"/>
    <n v="0"/>
    <n v="2210"/>
    <n v="0"/>
    <n v="1910"/>
    <n v="0"/>
    <n v="1900"/>
    <n v="0"/>
    <n v="1840"/>
    <n v="36.4"/>
    <n v="1770"/>
    <n v="36.299999999999997"/>
    <n v="1420"/>
    <n v="19.5"/>
    <n v="1420"/>
    <n v="19.5"/>
    <n v="1570"/>
    <n v="19.2"/>
    <n v="1590"/>
    <n v="19.2"/>
    <n v="0"/>
  </r>
  <r>
    <n v="291"/>
    <n v="7188818"/>
    <s v="Gsp Post 00"/>
    <n v="43582.914583333331"/>
    <n v="2019"/>
    <x v="1"/>
    <n v="0"/>
    <n v="1"/>
    <s v="Hart"/>
    <s v="State Route 77"/>
    <s v="(none)"/>
    <s v="(B) Suspected Minor/Visible Injury"/>
    <n v="0"/>
    <n v="0"/>
    <n v="1"/>
    <s v="Not a Collision with Motor Vehicle"/>
    <s v="On Shoulder"/>
    <s v="Embankment"/>
    <s v="Over Turn"/>
    <s v="(None)"/>
    <n v="1"/>
    <x v="0"/>
    <x v="0"/>
    <s v="North"/>
    <s v="Dark-Not Lighted"/>
    <x v="0"/>
    <n v="27"/>
    <s v="Lap and Shoulder Belt Used"/>
    <n v="0"/>
    <s v="Passenger Car"/>
    <s v="1471007700I"/>
    <n v="16.618977000000001"/>
    <n v="34.427943999999997"/>
    <n v="-83.026869000000005"/>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2.9300000000000002E-4"/>
  </r>
  <r>
    <n v="292"/>
    <n v="6630222"/>
    <s v="Gsp Post 00"/>
    <n v="43170.636805555558"/>
    <n v="2018"/>
    <x v="1"/>
    <n v="0"/>
    <n v="1"/>
    <s v="Hart"/>
    <s v="State Route 77"/>
    <s v="(none)"/>
    <s v="(B) Suspected Minor/Visible Injury"/>
    <n v="0"/>
    <n v="0"/>
    <n v="1"/>
    <s v="Not a Collision with Motor Vehicle"/>
    <s v="On Shoulder"/>
    <s v="Tree"/>
    <s v="Over Turn"/>
    <s v="No Contributing Factors"/>
    <n v="1"/>
    <x v="0"/>
    <x v="0"/>
    <s v="South"/>
    <s v="Daylight"/>
    <x v="1"/>
    <n v="66"/>
    <s v="Lap and Shoulder Belt Used"/>
    <n v="0"/>
    <s v="Pickup Truck"/>
    <s v="1471007700I"/>
    <n v="16.466360000000002"/>
    <n v="34.425789999999999"/>
    <n v="-83.027128000000005"/>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0"/>
  </r>
  <r>
    <n v="293"/>
    <n v="5608985"/>
    <s v="Gsp Post 00"/>
    <n v="42391"/>
    <n v="2016"/>
    <x v="0"/>
    <n v="1"/>
    <n v="0"/>
    <s v="Hart"/>
    <s v="State Route 77"/>
    <s v="(none)"/>
    <s v="(O) No Injury"/>
    <n v="0"/>
    <n v="0"/>
    <n v="0"/>
    <s v="Not a Collision with Motor Vehicle"/>
    <s v="On Shoulder"/>
    <s v="Ditch"/>
    <s v="Ditch"/>
    <s v="No Contributing Factors"/>
    <n v="1"/>
    <x v="0"/>
    <x v="0"/>
    <s v="North"/>
    <s v="Daylight"/>
    <x v="3"/>
    <n v="20"/>
    <s v="Lap and Shoulder Belt Used"/>
    <n v="0"/>
    <s v="Passenger Car"/>
    <s v="1471007700I"/>
    <n v="16.617355"/>
    <n v="34.427922000000002"/>
    <n v="-83.026877999999996"/>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2.6899999999999998E-4"/>
  </r>
  <r>
    <n v="294"/>
    <n v="4922000"/>
    <s v="Gsp Post 00"/>
    <n v="41849.254861111112"/>
    <n v="2014"/>
    <x v="0"/>
    <n v="1"/>
    <n v="0"/>
    <s v="Hart"/>
    <s v="State Route 77"/>
    <s v="(none)"/>
    <s v="(B) Suspected Minor/Visible Injury"/>
    <n v="0"/>
    <n v="0"/>
    <n v="1"/>
    <s v="Not a Collision with Motor Vehicle"/>
    <s v="On Shoulder"/>
    <s v="Other-Fixed Object"/>
    <s v="Guard Rail End"/>
    <s v="No Contributing Factors"/>
    <n v="1"/>
    <x v="0"/>
    <x v="2"/>
    <s v="North"/>
    <s v="Dark-Not Lighted"/>
    <x v="0"/>
    <n v="53"/>
    <s v="Lap and Shoulder Belt Used"/>
    <n v="0"/>
    <s v="Van"/>
    <s v="1471007700I"/>
    <n v="16.678569"/>
    <n v="34.428787999999997"/>
    <n v="-83.02664"/>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1.1659999999999999E-3"/>
  </r>
  <r>
    <n v="295"/>
    <n v="4762361"/>
    <s v="Gsp Post 00"/>
    <n v="41713.511805555558"/>
    <n v="2014"/>
    <x v="0"/>
    <n v="1"/>
    <n v="0"/>
    <s v="Hart"/>
    <s v="State Route 77"/>
    <s v="(none)"/>
    <s v="(C) Possible Injury / Complaint"/>
    <n v="0"/>
    <n v="0"/>
    <n v="0"/>
    <s v="Not a Collision with Motor Vehicle"/>
    <s v="On Shoulder"/>
    <s v="Tree"/>
    <s v="Tree"/>
    <s v="No Contributing Factors"/>
    <n v="1"/>
    <x v="0"/>
    <x v="0"/>
    <s v="South"/>
    <s v="Daylight"/>
    <x v="0"/>
    <n v="69"/>
    <s v="Lap and Shoulder Belt Used"/>
    <n v="0"/>
    <s v="Sports Utility Vehicle (SUV)"/>
    <s v="1471007700I"/>
    <n v="16.451817999999999"/>
    <n v="34.425587999999998"/>
    <n v="-83.027063999999996"/>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0"/>
  </r>
  <r>
    <n v="296"/>
    <n v="4518750"/>
    <s v="Hart County Sheriff's Office"/>
    <n v="41478.98333333333"/>
    <n v="2013"/>
    <x v="0"/>
    <n v="1"/>
    <n v="0"/>
    <s v="Hart"/>
    <s v="State Route 77"/>
    <s v="Price Chapel Rd"/>
    <s v="(O) No Injury"/>
    <n v="0"/>
    <n v="0"/>
    <n v="0"/>
    <s v="Not a Collision with Motor Vehicle"/>
    <s v="Off Roadway"/>
    <s v="Ditch"/>
    <s v="Ditch"/>
    <s v="Inattentive or Other Distraction (Distracted)"/>
    <n v="1"/>
    <x v="0"/>
    <x v="0"/>
    <s v="South"/>
    <s v="Dark-Not Lighted"/>
    <x v="0"/>
    <n v="32"/>
    <s v="Lap and Shoulder Belt Used"/>
    <n v="0"/>
    <s v="Passenger Car"/>
    <s v="1471007700I"/>
    <n v="16.47317"/>
    <n v="34.425884000000003"/>
    <n v="-83.027158"/>
    <n v="11"/>
    <n v="90"/>
    <n v="2103"/>
    <s v="D1_0077_00_I"/>
    <n v="25"/>
    <n v="25"/>
    <s v="simple"/>
    <n v="1091.5"/>
    <n v="44.1"/>
    <n v="839.1"/>
    <n v="-83.027011000000002"/>
    <n v="34.425418000000001"/>
    <n v="-83.026976000000005"/>
    <n v="34.427669000000002"/>
    <s v="1471007700I"/>
    <n v="1"/>
    <n v="147"/>
    <n v="77"/>
    <n v="0"/>
    <n v="55"/>
    <n v="7.76"/>
    <n v="7.4"/>
    <n v="805.1"/>
    <n v="818.2"/>
    <n v="834.3"/>
    <n v="55"/>
    <n v="58.1"/>
    <n v="0"/>
    <n v="43087"/>
    <s v="NONE"/>
    <n v="2.33E-3"/>
    <n v="29746"/>
    <n v="29698"/>
    <s v="1471007700I"/>
    <s v="HART"/>
    <n v="1"/>
    <n v="7700"/>
    <n v="1"/>
    <n v="1"/>
    <n v="2"/>
    <n v="1"/>
    <n v="1"/>
    <n v="2"/>
    <n v="0"/>
    <n v="5"/>
    <s v="N"/>
    <n v="147"/>
    <n v="77"/>
    <n v="0"/>
    <s v="Not Urban"/>
    <s v="Not Urban"/>
    <n v="0"/>
    <n v="55"/>
    <n v="3770"/>
    <s v=" "/>
    <n v="0"/>
    <n v="0.69772000000000001"/>
    <n v="9"/>
    <s v="State Mainline"/>
    <n v="3770"/>
    <n v="341212"/>
    <n v="16.13"/>
    <n v="16.829999999999998"/>
    <n v="341212"/>
    <n v="0"/>
    <n v="3683.9640140000001"/>
    <n v="100"/>
    <n v="29722"/>
    <n v="2.2422999999999998E-2"/>
    <n v="0"/>
    <n v="2.33E-3"/>
    <n v="436"/>
    <s v="147-0169"/>
    <s v="5R : Rural Major Collector"/>
    <s v="34.419062, -83.026172"/>
    <n v="-83.026172000000003"/>
    <n v="34.419061999999997"/>
    <n v="34.419061999999997"/>
    <n v="-83.026172000000003"/>
    <n v="2.33E-3"/>
    <x v="60"/>
    <x v="1"/>
    <x v="1"/>
    <n v="3906.6666666666665"/>
    <n v="3442.5"/>
    <n v="464.16666666666652"/>
    <n v="0.13483418058581453"/>
    <n v="3674.583333333333"/>
    <n v="3860"/>
    <n v="11.9"/>
    <n v="4030"/>
    <n v="11.8"/>
    <n v="3830"/>
    <n v="0"/>
    <n v="3880"/>
    <n v="0"/>
    <n v="3770"/>
    <n v="14"/>
    <n v="3580"/>
    <n v="14"/>
    <n v="3420"/>
    <n v="14"/>
    <n v="3000"/>
    <n v="14"/>
    <n v="3020"/>
    <n v="13.8"/>
    <n v="2990"/>
    <n v="13.8"/>
    <n v="0"/>
  </r>
  <r>
    <n v="297"/>
    <n v="7259830"/>
    <s v="Gsp Post 00"/>
    <n v="43638.15"/>
    <n v="2019"/>
    <x v="1"/>
    <n v="0"/>
    <n v="1"/>
    <s v="Hart"/>
    <s v="Reed Creek Hwy"/>
    <s v="(none)"/>
    <s v="(O) No Injury"/>
    <n v="0"/>
    <n v="0"/>
    <n v="0"/>
    <s v="Not a Collision with Motor Vehicle"/>
    <s v="Off Roadway"/>
    <s v="Tree"/>
    <s v="Tree"/>
    <s v="No Contributing Factors"/>
    <n v="1"/>
    <x v="0"/>
    <x v="0"/>
    <s v="North"/>
    <s v="Dark-Not Lighted"/>
    <x v="1"/>
    <n v="34"/>
    <s v="Lap and Shoulder Belt Used"/>
    <n v="0"/>
    <s v="Pickup Truck"/>
    <s v="1471005100I"/>
    <n v="16.154420999999999"/>
    <n v="34.427686000000001"/>
    <n v="-82.939279999999997"/>
    <n v="12"/>
    <n v="87"/>
    <n v="1383"/>
    <s v="D1_0051_00_I"/>
    <n v="49"/>
    <n v="52"/>
    <s v="split"/>
    <n v="899.1"/>
    <n v="41.1"/>
    <n v="645.9"/>
    <n v="-82.938687000000002"/>
    <n v="34.425041"/>
    <n v="-82.939314999999993"/>
    <n v="34.426693999999998"/>
    <s v="1471005100I"/>
    <n v="1"/>
    <n v="147"/>
    <n v="51"/>
    <n v="0"/>
    <n v="55"/>
    <n v="6.2"/>
    <n v="5.98"/>
    <n v="831.4"/>
    <n v="834.6"/>
    <n v="833"/>
    <n v="55"/>
    <n v="56.5"/>
    <n v="0"/>
    <n v="43087"/>
    <s v="NONE"/>
    <n v="1.825E-3"/>
    <n v="29667"/>
    <n v="29635"/>
    <s v="1471005100I"/>
    <s v="HART"/>
    <n v="1"/>
    <n v="5100"/>
    <n v="1"/>
    <n v="1"/>
    <n v="2"/>
    <n v="1"/>
    <n v="1"/>
    <n v="2"/>
    <n v="0"/>
    <n v="5"/>
    <s v="N"/>
    <n v="147"/>
    <n v="51"/>
    <n v="0"/>
    <s v="Not Urban"/>
    <s v="Not Urban"/>
    <n v="0"/>
    <n v="55"/>
    <n v="1790"/>
    <s v=" "/>
    <n v="0"/>
    <n v="0.48386499999999999"/>
    <n v="9"/>
    <s v="State Mainline"/>
    <n v="1790"/>
    <n v="341149"/>
    <n v="15.79"/>
    <n v="16.28"/>
    <n v="341149"/>
    <n v="0"/>
    <n v="2554.8080949999999"/>
    <n v="100"/>
    <n v="29659"/>
    <n v="1.6441999999999998E-2"/>
    <n v="0"/>
    <n v="1.825E-3"/>
    <n v="464"/>
    <s v="147-0245"/>
    <s v="5R : Rural Major Collector"/>
    <s v="34.421919, -82.936301"/>
    <n v="-82.936301"/>
    <n v="34.421919000000003"/>
    <n v="34.421919000000003"/>
    <n v="-82.936301"/>
    <n v="1.825E-3"/>
    <x v="61"/>
    <x v="1"/>
    <x v="1"/>
    <n v="1640"/>
    <n v="1610"/>
    <n v="30"/>
    <n v="1.8633540372670808E-2"/>
    <n v="1625"/>
    <n v="1520"/>
    <n v="0"/>
    <n v="1590"/>
    <n v="0"/>
    <n v="1810"/>
    <n v="0"/>
    <n v="1840"/>
    <n v="0"/>
    <n v="1790"/>
    <n v="8"/>
    <n v="1700"/>
    <n v="7.9"/>
    <n v="1620"/>
    <n v="8"/>
    <n v="1330"/>
    <n v="8"/>
    <n v="1340"/>
    <n v="8"/>
    <n v="1450"/>
    <n v="8"/>
    <n v="9.9099999999999991E-4"/>
  </r>
  <r>
    <n v="298"/>
    <n v="5860031"/>
    <s v="Gsp Post 00"/>
    <n v="42579.144444444442"/>
    <n v="2016"/>
    <x v="0"/>
    <n v="1"/>
    <n v="0"/>
    <s v="Hart"/>
    <s v="Reed Creek Hwy"/>
    <s v="(none)"/>
    <s v="(K) Fatal Injury"/>
    <n v="1"/>
    <n v="0"/>
    <n v="1"/>
    <s v="Not a Collision with Motor Vehicle"/>
    <s v="On Shoulder"/>
    <s v="Culvert"/>
    <s v="Fire/Explosion"/>
    <s v="No Contributing Factors"/>
    <n v="1"/>
    <x v="0"/>
    <x v="0"/>
    <s v="West"/>
    <s v="Dark-Not Lighted"/>
    <x v="0"/>
    <n v="27"/>
    <s v="[&quot;Lap and Shoulder Belt Used&quot;,&quot;Lap and Shoulder Belt Used&quot;,&quot;None Used&quot;,&quot;None Used&quot;]"/>
    <n v="0"/>
    <s v="Passenger Car"/>
    <s v="1471005100I"/>
    <n v="15.904045999999999"/>
    <n v="34.424382000000001"/>
    <n v="-82.938108999999997"/>
    <n v="12"/>
    <n v="87"/>
    <n v="1383"/>
    <s v="D1_0051_00_I"/>
    <n v="49"/>
    <n v="52"/>
    <s v="split"/>
    <n v="899.1"/>
    <n v="41.1"/>
    <n v="645.9"/>
    <n v="-82.938687000000002"/>
    <n v="34.425041"/>
    <n v="-82.939314999999993"/>
    <n v="34.426693999999998"/>
    <s v="1471005100I"/>
    <n v="1"/>
    <n v="147"/>
    <n v="51"/>
    <n v="0"/>
    <n v="55"/>
    <n v="6.2"/>
    <n v="5.98"/>
    <n v="831.4"/>
    <n v="834.6"/>
    <n v="833"/>
    <n v="55"/>
    <n v="56.5"/>
    <n v="0"/>
    <n v="43087"/>
    <s v="NONE"/>
    <n v="1.825E-3"/>
    <n v="29667"/>
    <n v="29635"/>
    <s v="1471005100I"/>
    <s v="HART"/>
    <n v="1"/>
    <n v="5100"/>
    <n v="1"/>
    <n v="1"/>
    <n v="2"/>
    <n v="1"/>
    <n v="1"/>
    <n v="2"/>
    <n v="0"/>
    <n v="5"/>
    <s v="N"/>
    <n v="147"/>
    <n v="51"/>
    <n v="0"/>
    <s v="Not Urban"/>
    <s v="Not Urban"/>
    <n v="0"/>
    <n v="55"/>
    <n v="1790"/>
    <s v=" "/>
    <n v="0"/>
    <n v="0.48386499999999999"/>
    <n v="9"/>
    <s v="State Mainline"/>
    <n v="1790"/>
    <n v="341149"/>
    <n v="15.79"/>
    <n v="16.28"/>
    <n v="341149"/>
    <n v="0"/>
    <n v="2554.8080949999999"/>
    <n v="100"/>
    <n v="29659"/>
    <n v="1.6441999999999998E-2"/>
    <n v="0"/>
    <n v="1.825E-3"/>
    <n v="464"/>
    <s v="147-0245"/>
    <s v="5R : Rural Major Collector"/>
    <s v="34.421919, -82.936301"/>
    <n v="-82.936301"/>
    <n v="34.421919000000003"/>
    <n v="34.421919000000003"/>
    <n v="-82.936301"/>
    <n v="1.825E-3"/>
    <x v="61"/>
    <x v="1"/>
    <x v="1"/>
    <n v="1640"/>
    <n v="1610"/>
    <n v="30"/>
    <n v="1.8633540372670808E-2"/>
    <n v="1625"/>
    <n v="1520"/>
    <n v="0"/>
    <n v="1590"/>
    <n v="0"/>
    <n v="1810"/>
    <n v="0"/>
    <n v="1840"/>
    <n v="0"/>
    <n v="1790"/>
    <n v="8"/>
    <n v="1700"/>
    <n v="7.9"/>
    <n v="1620"/>
    <n v="8"/>
    <n v="1330"/>
    <n v="8"/>
    <n v="1340"/>
    <n v="8"/>
    <n v="1450"/>
    <n v="8"/>
    <n v="8.7799999999999998E-4"/>
  </r>
  <r>
    <n v="299"/>
    <n v="5715092"/>
    <s v="Gsp Post 00"/>
    <n v="42475.512499999997"/>
    <n v="2016"/>
    <x v="0"/>
    <n v="1"/>
    <n v="0"/>
    <s v="Hart"/>
    <s v="Reed Creek Hwy"/>
    <s v="(none)"/>
    <s v="(C) Possible Injury / Complaint"/>
    <n v="0"/>
    <n v="0"/>
    <n v="0"/>
    <s v="Not a Collision with Motor Vehicle"/>
    <s v="On Shoulder"/>
    <s v="Ditch"/>
    <s v="Ditch"/>
    <s v="No Contributing Factors"/>
    <n v="1"/>
    <x v="0"/>
    <x v="0"/>
    <s v="East"/>
    <s v="Daylight"/>
    <x v="0"/>
    <n v="62"/>
    <s v="Lap and Shoulder Belt Used"/>
    <n v="0"/>
    <s v="Van"/>
    <s v="1471005100I"/>
    <n v="15.877516"/>
    <n v="34.424069000000003"/>
    <n v="-82.937845999999993"/>
    <n v="12"/>
    <n v="87"/>
    <n v="1383"/>
    <s v="D1_0051_00_I"/>
    <n v="49"/>
    <n v="52"/>
    <s v="split"/>
    <n v="899.1"/>
    <n v="41.1"/>
    <n v="645.9"/>
    <n v="-82.938687000000002"/>
    <n v="34.425041"/>
    <n v="-82.939314999999993"/>
    <n v="34.426693999999998"/>
    <s v="1471005100I"/>
    <n v="1"/>
    <n v="147"/>
    <n v="51"/>
    <n v="0"/>
    <n v="55"/>
    <n v="6.2"/>
    <n v="5.98"/>
    <n v="831.4"/>
    <n v="834.6"/>
    <n v="833"/>
    <n v="55"/>
    <n v="56.5"/>
    <n v="0"/>
    <n v="43087"/>
    <s v="NONE"/>
    <n v="1.825E-3"/>
    <n v="29667"/>
    <n v="29635"/>
    <s v="1471005100I"/>
    <s v="HART"/>
    <n v="1"/>
    <n v="5100"/>
    <n v="1"/>
    <n v="1"/>
    <n v="2"/>
    <n v="1"/>
    <n v="1"/>
    <n v="2"/>
    <n v="0"/>
    <n v="5"/>
    <s v="N"/>
    <n v="147"/>
    <n v="51"/>
    <n v="0"/>
    <s v="Not Urban"/>
    <s v="Not Urban"/>
    <n v="0"/>
    <n v="55"/>
    <n v="1790"/>
    <s v=" "/>
    <n v="0"/>
    <n v="0.48386499999999999"/>
    <n v="9"/>
    <s v="State Mainline"/>
    <n v="1790"/>
    <n v="341149"/>
    <n v="15.79"/>
    <n v="16.28"/>
    <n v="341149"/>
    <n v="0"/>
    <n v="2554.8080949999999"/>
    <n v="100"/>
    <n v="29659"/>
    <n v="1.6441999999999998E-2"/>
    <n v="0"/>
    <n v="1.825E-3"/>
    <n v="464"/>
    <s v="147-0245"/>
    <s v="5R : Rural Major Collector"/>
    <s v="34.421919, -82.936301"/>
    <n v="-82.936301"/>
    <n v="34.421919000000003"/>
    <n v="34.421919000000003"/>
    <n v="-82.936301"/>
    <n v="1.825E-3"/>
    <x v="61"/>
    <x v="1"/>
    <x v="1"/>
    <n v="1640"/>
    <n v="1610"/>
    <n v="30"/>
    <n v="1.8633540372670808E-2"/>
    <n v="1625"/>
    <n v="1520"/>
    <n v="0"/>
    <n v="1590"/>
    <n v="0"/>
    <n v="1810"/>
    <n v="0"/>
    <n v="1840"/>
    <n v="0"/>
    <n v="1790"/>
    <n v="8"/>
    <n v="1700"/>
    <n v="7.9"/>
    <n v="1620"/>
    <n v="8"/>
    <n v="1330"/>
    <n v="8"/>
    <n v="1340"/>
    <n v="8"/>
    <n v="1450"/>
    <n v="8"/>
    <n v="1.2869999999999999E-3"/>
  </r>
  <r>
    <n v="300"/>
    <n v="5609279"/>
    <s v="Gsp Post 00"/>
    <n v="42389.688194444447"/>
    <n v="2016"/>
    <x v="0"/>
    <n v="1"/>
    <n v="0"/>
    <s v="Hart"/>
    <s v="Reed Creek Hwy"/>
    <s v="(none)"/>
    <s v="(O) No Injury"/>
    <n v="0"/>
    <n v="0"/>
    <n v="0"/>
    <s v="Not a Collision with Motor Vehicle"/>
    <s v="On Shoulder"/>
    <s v="Mail Box"/>
    <s v="Mail Box"/>
    <s v="No Contributing Factors"/>
    <n v="1"/>
    <x v="0"/>
    <x v="2"/>
    <s v="North"/>
    <s v="Daylight"/>
    <x v="0"/>
    <n v="76"/>
    <s v="Lap and Shoulder Belt Used"/>
    <n v="0"/>
    <s v="Sports Utility Vehicle (SUV)"/>
    <s v="1471005100I"/>
    <n v="16.028051999999999"/>
    <n v="34.425893000000002"/>
    <n v="-82.939195999999995"/>
    <n v="12"/>
    <n v="87"/>
    <n v="1383"/>
    <s v="D1_0051_00_I"/>
    <n v="49"/>
    <n v="52"/>
    <s v="split"/>
    <n v="899.1"/>
    <n v="41.1"/>
    <n v="645.9"/>
    <n v="-82.938687000000002"/>
    <n v="34.425041"/>
    <n v="-82.939314999999993"/>
    <n v="34.426693999999998"/>
    <s v="1471005100I"/>
    <n v="1"/>
    <n v="147"/>
    <n v="51"/>
    <n v="0"/>
    <n v="55"/>
    <n v="6.2"/>
    <n v="5.98"/>
    <n v="831.4"/>
    <n v="834.6"/>
    <n v="833"/>
    <n v="55"/>
    <n v="56.5"/>
    <n v="0"/>
    <n v="43087"/>
    <s v="NONE"/>
    <n v="1.825E-3"/>
    <n v="29667"/>
    <n v="29635"/>
    <s v="1471005100I"/>
    <s v="HART"/>
    <n v="1"/>
    <n v="5100"/>
    <n v="1"/>
    <n v="1"/>
    <n v="2"/>
    <n v="1"/>
    <n v="1"/>
    <n v="2"/>
    <n v="0"/>
    <n v="5"/>
    <s v="N"/>
    <n v="147"/>
    <n v="51"/>
    <n v="0"/>
    <s v="Not Urban"/>
    <s v="Not Urban"/>
    <n v="0"/>
    <n v="55"/>
    <n v="1790"/>
    <s v=" "/>
    <n v="0"/>
    <n v="0.48386499999999999"/>
    <n v="9"/>
    <s v="State Mainline"/>
    <n v="1790"/>
    <n v="341149"/>
    <n v="15.79"/>
    <n v="16.28"/>
    <n v="341149"/>
    <n v="0"/>
    <n v="2554.8080949999999"/>
    <n v="100"/>
    <n v="29659"/>
    <n v="1.6441999999999998E-2"/>
    <n v="0"/>
    <n v="1.825E-3"/>
    <n v="464"/>
    <s v="147-0245"/>
    <s v="5R : Rural Major Collector"/>
    <s v="34.421919, -82.936301"/>
    <n v="-82.936301"/>
    <n v="34.421919000000003"/>
    <n v="34.421919000000003"/>
    <n v="-82.936301"/>
    <n v="1.825E-3"/>
    <x v="61"/>
    <x v="1"/>
    <x v="1"/>
    <n v="1640"/>
    <n v="1610"/>
    <n v="30"/>
    <n v="1.8633540372670808E-2"/>
    <n v="1625"/>
    <n v="1520"/>
    <n v="0"/>
    <n v="1590"/>
    <n v="0"/>
    <n v="1810"/>
    <n v="0"/>
    <n v="1840"/>
    <n v="0"/>
    <n v="1790"/>
    <n v="8"/>
    <n v="1700"/>
    <n v="7.9"/>
    <n v="1620"/>
    <n v="8"/>
    <n v="1330"/>
    <n v="8"/>
    <n v="1340"/>
    <n v="8"/>
    <n v="1450"/>
    <n v="8"/>
    <n v="0"/>
  </r>
  <r>
    <n v="301"/>
    <n v="5110174"/>
    <s v="Gsp Post 00"/>
    <n v="41999.423611111109"/>
    <n v="2014"/>
    <x v="0"/>
    <n v="1"/>
    <n v="0"/>
    <s v="Hart"/>
    <s v="Reed Creek Hwy"/>
    <s v="5169 Private Drive Reed Crk"/>
    <s v="(O) No Injury"/>
    <n v="0"/>
    <n v="0"/>
    <n v="0"/>
    <s v="Rear End"/>
    <s v="On Roadway - Driveway Intersection"/>
    <s v="[&quot;Motor Vehicle in Motion&quot;,&quot;Motor Vehicle in Motion&quot;]"/>
    <s v="[&quot;Motor Vehicle in Motion&quot;,&quot;Motor Vehicle in Motion&quot;]"/>
    <s v="[&quot;Following Too Close&quot;,&quot;No Contributing Factors&quot;]"/>
    <n v="2"/>
    <x v="1"/>
    <x v="7"/>
    <s v="[&quot;North&quot;,&quot;North&quot;]"/>
    <s v="Daylight"/>
    <x v="0"/>
    <s v="[19,48]"/>
    <s v="[&quot;Lap and Shoulder Belt Used&quot;,&quot;Lap and Shoulder Belt Used&quot;,&quot;Lap and Shoulder Belt Used&quot;,&quot;Lap and Shoulder Belt Used&quot;]"/>
    <n v="0"/>
    <s v="[&quot;Passenger Car&quot;,&quot;Pickup Truck&quot;]"/>
    <s v="1471005100I"/>
    <n v="15.867540999999999"/>
    <n v="34.423952"/>
    <n v="-82.937747000000002"/>
    <n v="12"/>
    <n v="87"/>
    <n v="1383"/>
    <s v="D1_0051_00_I"/>
    <n v="49"/>
    <n v="52"/>
    <s v="split"/>
    <n v="899.1"/>
    <n v="41.1"/>
    <n v="645.9"/>
    <n v="-82.938687000000002"/>
    <n v="34.425041"/>
    <n v="-82.939314999999993"/>
    <n v="34.426693999999998"/>
    <s v="1471005100I"/>
    <n v="1"/>
    <n v="147"/>
    <n v="51"/>
    <n v="0"/>
    <n v="55"/>
    <n v="6.2"/>
    <n v="5.98"/>
    <n v="831.4"/>
    <n v="834.6"/>
    <n v="833"/>
    <n v="55"/>
    <n v="56.5"/>
    <n v="0"/>
    <n v="43087"/>
    <s v="NONE"/>
    <n v="1.825E-3"/>
    <n v="29667"/>
    <n v="29635"/>
    <s v="1471005100I"/>
    <s v="HART"/>
    <n v="1"/>
    <n v="5100"/>
    <n v="1"/>
    <n v="1"/>
    <n v="2"/>
    <n v="1"/>
    <n v="1"/>
    <n v="2"/>
    <n v="0"/>
    <n v="5"/>
    <s v="N"/>
    <n v="147"/>
    <n v="51"/>
    <n v="0"/>
    <s v="Not Urban"/>
    <s v="Not Urban"/>
    <n v="0"/>
    <n v="55"/>
    <n v="1790"/>
    <s v=" "/>
    <n v="0"/>
    <n v="0.48386499999999999"/>
    <n v="9"/>
    <s v="State Mainline"/>
    <n v="1790"/>
    <n v="341149"/>
    <n v="15.79"/>
    <n v="16.28"/>
    <n v="341149"/>
    <n v="0"/>
    <n v="2554.8080949999999"/>
    <n v="100"/>
    <n v="29659"/>
    <n v="1.6441999999999998E-2"/>
    <n v="0"/>
    <n v="1.825E-3"/>
    <n v="464"/>
    <s v="147-0245"/>
    <s v="5R : Rural Major Collector"/>
    <s v="34.421919, -82.936301"/>
    <n v="-82.936301"/>
    <n v="34.421919000000003"/>
    <n v="34.421919000000003"/>
    <n v="-82.936301"/>
    <n v="1.825E-3"/>
    <x v="61"/>
    <x v="1"/>
    <x v="1"/>
    <n v="1640"/>
    <n v="1610"/>
    <n v="30"/>
    <n v="1.8633540372670808E-2"/>
    <n v="1625"/>
    <n v="1520"/>
    <n v="0"/>
    <n v="1590"/>
    <n v="0"/>
    <n v="1810"/>
    <n v="0"/>
    <n v="1840"/>
    <n v="0"/>
    <n v="1790"/>
    <n v="8"/>
    <n v="1700"/>
    <n v="7.9"/>
    <n v="1620"/>
    <n v="8"/>
    <n v="1330"/>
    <n v="8"/>
    <n v="1340"/>
    <n v="8"/>
    <n v="1450"/>
    <n v="8"/>
    <n v="1.4400000000000001E-3"/>
  </r>
  <r>
    <n v="302"/>
    <n v="7471719"/>
    <s v="Gsp Post 00"/>
    <n v="43805.711805555555"/>
    <n v="2019"/>
    <x v="1"/>
    <n v="0"/>
    <n v="1"/>
    <s v="Hart"/>
    <s v="[&quot;Greenway Upholstery Rd&quot;,&quot;State Route 51&quot;,&quot;State Route 51&quot;]"/>
    <s v="(none)"/>
    <s v="(C) Possible Injury / Complaint"/>
    <n v="0"/>
    <n v="0"/>
    <n v="0"/>
    <s v="Not a Collision with Motor Vehicle"/>
    <s v="Off Roadway"/>
    <s v="Culvert"/>
    <s v="Over Turn"/>
    <s v="Driver Lost Control"/>
    <n v="1"/>
    <x v="0"/>
    <x v="2"/>
    <s v="South"/>
    <s v="Daylight"/>
    <x v="0"/>
    <n v="23"/>
    <s v="[&quot;Lap and Shoulder Belt Used&quot;,&quot;Lap and Shoulder Belt Used&quot;,&quot;None Used&quot;]"/>
    <n v="0"/>
    <s v="Passenger Car"/>
    <s v="1471005100I"/>
    <n v="18.25"/>
    <n v="34.452618999999999"/>
    <n v="-82.920841999999993"/>
    <n v="13"/>
    <n v="86"/>
    <n v="1405"/>
    <s v="D1_0051_00_I"/>
    <n v="54"/>
    <n v="58"/>
    <s v="simple"/>
    <n v="1085.4000000000001"/>
    <n v="38"/>
    <n v="719.6"/>
    <n v="-82.921431999999996"/>
    <n v="34.451872999999999"/>
    <n v="-82.920546000000002"/>
    <n v="34.453671"/>
    <s v="1471005100I"/>
    <n v="1"/>
    <n v="147"/>
    <n v="51"/>
    <n v="0"/>
    <n v="45"/>
    <n v="0"/>
    <n v="0"/>
    <n v="0"/>
    <n v="0"/>
    <n v="0"/>
    <n v="0"/>
    <n v="0"/>
    <n v="0"/>
    <s v=" "/>
    <s v="NO_VALID_DATA"/>
    <n v="2.0509999999999999E-3"/>
    <n v="29652"/>
    <n v="29620"/>
    <s v="1471005100I"/>
    <s v="HART"/>
    <n v="1"/>
    <n v="5100"/>
    <n v="1"/>
    <n v="1"/>
    <n v="2"/>
    <n v="1"/>
    <n v="1"/>
    <n v="2"/>
    <n v="0"/>
    <n v="5"/>
    <s v="N"/>
    <n v="147"/>
    <n v="51"/>
    <n v="0"/>
    <s v="Not Urban"/>
    <s v="Not Urban"/>
    <n v="0"/>
    <n v="45"/>
    <n v="890"/>
    <s v=" "/>
    <n v="0"/>
    <n v="0.552091"/>
    <n v="9"/>
    <s v="State Mainline"/>
    <n v="890"/>
    <n v="341134"/>
    <n v="17.690999999999999"/>
    <n v="18.25"/>
    <n v="341134"/>
    <n v="0"/>
    <n v="2915.0388979999998"/>
    <n v="100"/>
    <n v="29644"/>
    <n v="1.8561000000000001E-2"/>
    <n v="0"/>
    <n v="2.0509999999999999E-3"/>
    <n v="465"/>
    <s v="147-0247"/>
    <s v="5R : Rural Major Collector"/>
    <s v="34.450343, -82.922703"/>
    <n v="-82.922702999999998"/>
    <n v="34.450342999999997"/>
    <n v="34.450342999999997"/>
    <n v="-82.922702999999998"/>
    <n v="2.0509999999999999E-3"/>
    <x v="62"/>
    <x v="0"/>
    <x v="0"/>
    <n v="936.66666666666663"/>
    <n v="865"/>
    <n v="71.666666666666629"/>
    <n v="8.2851637764932512E-2"/>
    <n v="900.83333333333326"/>
    <n v="930"/>
    <n v="0"/>
    <n v="970"/>
    <n v="0"/>
    <n v="910"/>
    <n v="0"/>
    <n v="920"/>
    <n v="0"/>
    <n v="890"/>
    <n v="0"/>
    <n v="850"/>
    <n v="0"/>
    <n v="860"/>
    <n v="0"/>
    <n v="860"/>
    <n v="0"/>
    <n v="880"/>
    <n v="0"/>
    <n v="890"/>
    <n v="0"/>
    <n v="0"/>
  </r>
  <r>
    <n v="303"/>
    <n v="7688668"/>
    <s v="Gsp Post 00"/>
    <n v="44017.873611111114"/>
    <n v="2020"/>
    <x v="1"/>
    <n v="0"/>
    <n v="1"/>
    <s v="Hart"/>
    <s v="State Route 51"/>
    <s v="Sarijon Rd"/>
    <s v="(B) Suspected Minor/Visible Injury"/>
    <n v="0"/>
    <n v="0"/>
    <n v="1"/>
    <s v="Not a Collision with Motor Vehicle"/>
    <s v="On Shoulder"/>
    <s v="Other Non-Collision"/>
    <s v="Other Non-Collision"/>
    <s v="Under the Influence (U.I.)"/>
    <n v="1"/>
    <x v="0"/>
    <x v="0"/>
    <s v="North"/>
    <s v="Dusk"/>
    <x v="0"/>
    <n v="62"/>
    <s v="Motorcycle Helmet"/>
    <n v="1"/>
    <s v="Motorcycle"/>
    <s v="1471005100I"/>
    <n v="18.844000000000001"/>
    <n v="34.460681999999998"/>
    <n v="-82.917890999999997"/>
    <n v="14"/>
    <n v="88"/>
    <n v="1408"/>
    <s v="D1_0051_00_I"/>
    <n v="56"/>
    <n v="61"/>
    <s v="split"/>
    <n v="870.2"/>
    <n v="38.5"/>
    <n v="585"/>
    <n v="-82.918013000000002"/>
    <n v="34.460247000000003"/>
    <n v="-82.917156000000006"/>
    <n v="34.461658"/>
    <s v="1471005100I"/>
    <n v="1"/>
    <n v="147"/>
    <n v="51"/>
    <n v="0"/>
    <n v="55"/>
    <n v="0"/>
    <n v="0"/>
    <n v="0"/>
    <n v="0"/>
    <n v="0"/>
    <n v="0"/>
    <n v="0"/>
    <n v="0"/>
    <s v=" "/>
    <s v="NO_VALID_DATA"/>
    <n v="1.6869999999999999E-3"/>
    <n v="29677"/>
    <n v="29645"/>
    <s v="1471005100I"/>
    <s v="HART"/>
    <n v="1"/>
    <n v="5100"/>
    <n v="1"/>
    <n v="1"/>
    <n v="2"/>
    <n v="1"/>
    <n v="1"/>
    <n v="2"/>
    <n v="0"/>
    <n v="5"/>
    <s v="N"/>
    <n v="147"/>
    <n v="51"/>
    <n v="0"/>
    <s v="Not Urban"/>
    <s v="Not Urban"/>
    <n v="0"/>
    <n v="55"/>
    <n v="890"/>
    <s v=" "/>
    <n v="0"/>
    <n v="8.4744E-2"/>
    <n v="9"/>
    <s v="State Mainline"/>
    <n v="890"/>
    <n v="341159"/>
    <n v="18.760000000000002"/>
    <n v="18.850000000000001"/>
    <n v="341159"/>
    <n v="0"/>
    <n v="447.44877000000002"/>
    <n v="100"/>
    <n v="29669"/>
    <n v="4.3990000000000001E-3"/>
    <n v="0"/>
    <n v="1.6869999999999999E-3"/>
    <n v="465"/>
    <s v="147-0247"/>
    <s v="5R : Rural Major Collector"/>
    <s v="34.450343, -82.922703"/>
    <n v="-82.922702999999998"/>
    <n v="34.450342999999997"/>
    <n v="34.450342999999997"/>
    <n v="-82.922702999999998"/>
    <n v="1.6869999999999999E-3"/>
    <x v="63"/>
    <x v="0"/>
    <x v="0"/>
    <n v="936.66666666666663"/>
    <n v="865"/>
    <n v="71.666666666666629"/>
    <n v="8.2851637764932512E-2"/>
    <n v="900.83333333333326"/>
    <n v="930"/>
    <n v="0"/>
    <n v="970"/>
    <n v="0"/>
    <n v="910"/>
    <n v="0"/>
    <n v="920"/>
    <n v="0"/>
    <n v="890"/>
    <n v="0"/>
    <n v="850"/>
    <n v="0"/>
    <n v="860"/>
    <n v="0"/>
    <n v="860"/>
    <n v="0"/>
    <n v="880"/>
    <n v="0"/>
    <n v="890"/>
    <n v="0"/>
    <n v="0"/>
  </r>
  <r>
    <n v="304"/>
    <n v="7729536"/>
    <s v="Gsp Post 00"/>
    <n v="43728.361111111109"/>
    <n v="2019"/>
    <x v="1"/>
    <n v="0"/>
    <n v="1"/>
    <s v="Hart"/>
    <s v="Sari Jon Rd"/>
    <s v="Tom Cobb Dr"/>
    <s v="(O) No Injury"/>
    <n v="0"/>
    <n v="0"/>
    <n v="0"/>
    <s v="Not a Collision with Motor Vehicle"/>
    <s v="Off Roadway"/>
    <s v="Other Non-Collision"/>
    <s v="Cargo/Equipment Loss or Shift"/>
    <s v="(None)"/>
    <n v="1"/>
    <x v="0"/>
    <x v="0"/>
    <s v="South"/>
    <s v="Daylight"/>
    <x v="0"/>
    <n v="69"/>
    <s v="Lap and Shoulder Belt Used"/>
    <n v="0"/>
    <s v="Vehicle with Trailer"/>
    <s v="1472029400I"/>
    <n v="1.4344000000000001E-2"/>
    <n v="34.460974999999998"/>
    <n v="-82.917832000000004"/>
    <n v="14"/>
    <n v="88"/>
    <n v="1408"/>
    <s v="D1_0051_00_I"/>
    <n v="56"/>
    <n v="61"/>
    <s v="split"/>
    <n v="870.2"/>
    <n v="38.5"/>
    <n v="585"/>
    <n v="-82.918013000000002"/>
    <n v="34.460247000000003"/>
    <n v="-82.917156000000006"/>
    <n v="34.461658"/>
    <s v="1471005100I"/>
    <n v="1"/>
    <n v="147"/>
    <n v="51"/>
    <n v="0"/>
    <n v="55"/>
    <n v="0"/>
    <n v="0"/>
    <n v="0"/>
    <n v="0"/>
    <n v="0"/>
    <n v="0"/>
    <n v="0"/>
    <n v="0"/>
    <s v=" "/>
    <s v="NO_VALID_DATA"/>
    <n v="1.6869999999999999E-3"/>
    <n v="29677"/>
    <n v="29645"/>
    <s v="1471005100I"/>
    <s v="HART"/>
    <n v="1"/>
    <n v="5100"/>
    <n v="1"/>
    <n v="1"/>
    <n v="2"/>
    <n v="1"/>
    <n v="1"/>
    <n v="2"/>
    <n v="0"/>
    <n v="5"/>
    <s v="N"/>
    <n v="147"/>
    <n v="51"/>
    <n v="0"/>
    <s v="Not Urban"/>
    <s v="Not Urban"/>
    <n v="0"/>
    <n v="55"/>
    <n v="890"/>
    <s v=" "/>
    <n v="0"/>
    <n v="8.4744E-2"/>
    <n v="9"/>
    <s v="State Mainline"/>
    <n v="890"/>
    <n v="341159"/>
    <n v="18.760000000000002"/>
    <n v="18.850000000000001"/>
    <n v="341159"/>
    <n v="0"/>
    <n v="447.44877000000002"/>
    <n v="100"/>
    <n v="29669"/>
    <n v="4.3990000000000001E-3"/>
    <n v="0"/>
    <n v="1.6869999999999999E-3"/>
    <n v="465"/>
    <s v="147-0247"/>
    <s v="5R : Rural Major Collector"/>
    <s v="34.450343, -82.922703"/>
    <n v="-82.922702999999998"/>
    <n v="34.450342999999997"/>
    <n v="34.450342999999997"/>
    <n v="-82.922702999999998"/>
    <n v="1.6869999999999999E-3"/>
    <x v="63"/>
    <x v="0"/>
    <x v="0"/>
    <n v="936.66666666666663"/>
    <n v="865"/>
    <n v="71.666666666666629"/>
    <n v="8.2851637764932512E-2"/>
    <n v="900.83333333333326"/>
    <n v="930"/>
    <n v="0"/>
    <n v="970"/>
    <n v="0"/>
    <n v="910"/>
    <n v="0"/>
    <n v="920"/>
    <n v="0"/>
    <n v="890"/>
    <n v="0"/>
    <n v="850"/>
    <n v="0"/>
    <n v="860"/>
    <n v="0"/>
    <n v="860"/>
    <n v="0"/>
    <n v="880"/>
    <n v="0"/>
    <n v="890"/>
    <n v="0"/>
    <n v="7.3999999999999996E-5"/>
  </r>
  <r>
    <n v="305"/>
    <n v="7508059"/>
    <s v="Madison Co Sheriff's Office"/>
    <n v="43822.04791666667"/>
    <n v="2019"/>
    <x v="1"/>
    <n v="0"/>
    <n v="1"/>
    <s v="Madison"/>
    <s v="HWY 172"/>
    <s v="Vineyards Creek Ch Rd"/>
    <s v="(C) Possible Injury / Complaint"/>
    <n v="0"/>
    <n v="0"/>
    <n v="0"/>
    <s v="Not a Collision with Motor Vehicle"/>
    <s v="Off Roadway"/>
    <s v="Utility Pole"/>
    <s v="Utility Pole"/>
    <s v="Driver Lost Control"/>
    <n v="1"/>
    <x v="0"/>
    <x v="0"/>
    <s v="South"/>
    <s v="Dark-Not Lighted"/>
    <x v="1"/>
    <n v="31"/>
    <s v="[&quot;Lap and Shoulder Belt Used&quot;,&quot;Lap and Shoulder Belt Used&quot;]"/>
    <n v="0"/>
    <s v="Passenger Car"/>
    <s v="1951017200I"/>
    <n v="8.4672540000000005"/>
    <n v="34.136944999999997"/>
    <n v="-83.104973000000001"/>
    <n v="16"/>
    <n v="91"/>
    <n v="2659"/>
    <s v="D1_0172_00_I"/>
    <n v="11"/>
    <n v="14"/>
    <s v="simple"/>
    <n v="1470.4"/>
    <n v="71.3"/>
    <n v="1828.4"/>
    <n v="-83.110647999999998"/>
    <n v="34.135565"/>
    <n v="-83.105236000000005"/>
    <n v="34.136991999999999"/>
    <s v="1951017200I"/>
    <n v="1"/>
    <n v="195"/>
    <n v="172"/>
    <n v="0"/>
    <n v="55"/>
    <n v="7.04"/>
    <n v="6.73"/>
    <n v="703.1"/>
    <n v="703.1"/>
    <n v="719.5"/>
    <n v="55"/>
    <n v="67.5"/>
    <n v="0"/>
    <n v="43077"/>
    <s v="NONE"/>
    <n v="5.8640000000000003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5.8640000000000003E-3"/>
    <n v="600"/>
    <s v="195-0176"/>
    <s v="5R : Rural Major Collector"/>
    <s v="34.131658, -83.114900"/>
    <n v="-83.114900000000006"/>
    <n v="34.131658000000002"/>
    <n v="34.131658000000002"/>
    <n v="-83.114900000000006"/>
    <n v="5.8640000000000003E-3"/>
    <x v="64"/>
    <x v="0"/>
    <x v="1"/>
    <n v="2856.6666666666665"/>
    <n v="2585"/>
    <n v="271.66666666666652"/>
    <n v="0.10509348807221142"/>
    <n v="2720.833333333333"/>
    <n v="2690"/>
    <n v="12.7"/>
    <n v="2940"/>
    <n v="0"/>
    <n v="2940"/>
    <n v="0"/>
    <n v="2650"/>
    <n v="0"/>
    <n v="2570"/>
    <n v="10.8"/>
    <n v="2780"/>
    <n v="23"/>
    <n v="2650"/>
    <n v="23"/>
    <n v="2340"/>
    <n v="23"/>
    <n v="2350"/>
    <n v="23"/>
    <n v="2380"/>
    <n v="23"/>
    <n v="2.6699999999999998E-4"/>
  </r>
  <r>
    <n v="306"/>
    <n v="7279631"/>
    <s v="Madison Co Sheriff's Office"/>
    <n v="43649.210416666669"/>
    <n v="2019"/>
    <x v="1"/>
    <n v="0"/>
    <n v="1"/>
    <s v="Madison"/>
    <s v="HWY 172"/>
    <s v="Vineyards Creek Church Rd"/>
    <s v="(O) No Injury"/>
    <n v="0"/>
    <n v="0"/>
    <n v="0"/>
    <s v="Not a Collision with Motor Vehicle"/>
    <s v="On Shoulder"/>
    <s v="Mail Box"/>
    <s v="Highway Traffic Sign Post"/>
    <s v="(None)"/>
    <n v="1"/>
    <x v="0"/>
    <x v="0"/>
    <s v="South"/>
    <s v="Dark-Not Lighted"/>
    <x v="0"/>
    <n v="33"/>
    <s v="Lap and Shoulder Belt Used"/>
    <n v="0"/>
    <s v="Pickup Truck"/>
    <s v="1951017200I"/>
    <n v="8.3698870000000003"/>
    <n v="34.137172999999997"/>
    <n v="-83.106644000000003"/>
    <n v="16"/>
    <n v="91"/>
    <n v="2659"/>
    <s v="D1_0172_00_I"/>
    <n v="11"/>
    <n v="14"/>
    <s v="simple"/>
    <n v="1470.4"/>
    <n v="71.3"/>
    <n v="1828.4"/>
    <n v="-83.110647999999998"/>
    <n v="34.135565"/>
    <n v="-83.105236000000005"/>
    <n v="34.136991999999999"/>
    <s v="1951017200I"/>
    <n v="1"/>
    <n v="195"/>
    <n v="172"/>
    <n v="0"/>
    <n v="55"/>
    <n v="7.04"/>
    <n v="6.73"/>
    <n v="703.1"/>
    <n v="703.1"/>
    <n v="719.5"/>
    <n v="55"/>
    <n v="67.5"/>
    <n v="0"/>
    <n v="43077"/>
    <s v="NONE"/>
    <n v="5.8640000000000003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5.8640000000000003E-3"/>
    <n v="600"/>
    <s v="195-0176"/>
    <s v="5R : Rural Major Collector"/>
    <s v="34.131658, -83.114900"/>
    <n v="-83.114900000000006"/>
    <n v="34.131658000000002"/>
    <n v="34.131658000000002"/>
    <n v="-83.114900000000006"/>
    <n v="5.8640000000000003E-3"/>
    <x v="64"/>
    <x v="0"/>
    <x v="1"/>
    <n v="2856.6666666666665"/>
    <n v="2585"/>
    <n v="271.66666666666652"/>
    <n v="0.10509348807221142"/>
    <n v="2720.833333333333"/>
    <n v="2690"/>
    <n v="12.7"/>
    <n v="2940"/>
    <n v="0"/>
    <n v="2940"/>
    <n v="0"/>
    <n v="2650"/>
    <n v="0"/>
    <n v="2570"/>
    <n v="10.8"/>
    <n v="2780"/>
    <n v="23"/>
    <n v="2650"/>
    <n v="23"/>
    <n v="2340"/>
    <n v="23"/>
    <n v="2350"/>
    <n v="23"/>
    <n v="2380"/>
    <n v="23"/>
    <n v="0"/>
  </r>
  <r>
    <n v="307"/>
    <n v="5910035"/>
    <s v="Gsp Post 00"/>
    <n v="42617.583333333336"/>
    <n v="2016"/>
    <x v="0"/>
    <n v="1"/>
    <n v="0"/>
    <s v="Madison"/>
    <s v="[&quot;HWY 172&quot;,&quot;VINEYARDS CREEK CHURCH RD&quot;]"/>
    <s v="Vineyard Creek Rd"/>
    <s v="(O) No Injury"/>
    <n v="0"/>
    <n v="0"/>
    <n v="0"/>
    <s v="Not a Collision with Motor Vehicle"/>
    <s v="Off Roadway"/>
    <s v="Other-Fixed Object"/>
    <s v="Fence"/>
    <s v="Changed Lanes Improperly"/>
    <n v="1"/>
    <x v="0"/>
    <x v="4"/>
    <s v="East"/>
    <s v="Daylight"/>
    <x v="0"/>
    <n v="26"/>
    <s v="[&quot;Child Restraint System (Properly Used)&quot;,&quot;Lap and Shoulder Belt Used&quot;]"/>
    <n v="0"/>
    <s v="Passenger Car"/>
    <s v="1952033400I"/>
    <n v="2.4459999999999998E-3"/>
    <n v="34.138649999999998"/>
    <n v="-83.100804999999994"/>
    <n v="17"/>
    <n v="92"/>
    <n v="2660"/>
    <s v="D1_0172_00_I"/>
    <n v="12"/>
    <n v="15"/>
    <s v="split"/>
    <n v="695.8"/>
    <n v="95.2"/>
    <n v="1155.2"/>
    <n v="-83.102108000000001"/>
    <n v="34.137152"/>
    <n v="-83.101145000000002"/>
    <n v="34.139876000000001"/>
    <s v="1951017200I"/>
    <n v="1"/>
    <n v="195"/>
    <n v="172"/>
    <n v="0"/>
    <n v="55"/>
    <n v="9.18"/>
    <n v="8.66"/>
    <n v="704.4"/>
    <n v="704.7"/>
    <n v="718.8"/>
    <n v="55"/>
    <n v="53.4"/>
    <n v="1.6"/>
    <n v="43077"/>
    <s v="NONE"/>
    <n v="3.3370000000000001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3.3370000000000001E-3"/>
    <n v="600"/>
    <s v="195-0176"/>
    <s v="5R : Rural Major Collector"/>
    <s v="34.131658, -83.114900"/>
    <n v="-83.114900000000006"/>
    <n v="34.131658000000002"/>
    <n v="34.131658000000002"/>
    <n v="-83.114900000000006"/>
    <n v="3.3370000000000001E-3"/>
    <x v="65"/>
    <x v="1"/>
    <x v="1"/>
    <n v="2856.6666666666665"/>
    <n v="2585"/>
    <n v="271.66666666666652"/>
    <n v="0.10509348807221142"/>
    <n v="2720.833333333333"/>
    <n v="2690"/>
    <n v="12.7"/>
    <n v="2940"/>
    <n v="0"/>
    <n v="2940"/>
    <n v="0"/>
    <n v="2650"/>
    <n v="0"/>
    <n v="2570"/>
    <n v="10.8"/>
    <n v="2780"/>
    <n v="23"/>
    <n v="2650"/>
    <n v="23"/>
    <n v="2340"/>
    <n v="23"/>
    <n v="2350"/>
    <n v="23"/>
    <n v="2380"/>
    <n v="23"/>
    <n v="4.1999999999999998E-5"/>
  </r>
  <r>
    <n v="308"/>
    <n v="4766951"/>
    <s v="Gsp Post 00"/>
    <n v="41717.265277777777"/>
    <n v="2014"/>
    <x v="0"/>
    <n v="1"/>
    <n v="0"/>
    <s v="Madison"/>
    <s v="HWY 172"/>
    <s v="300' E Of Vineyard Creek Ch"/>
    <s v="(O) No Injury"/>
    <n v="0"/>
    <n v="0"/>
    <n v="0"/>
    <s v="Not a Collision with Motor Vehicle"/>
    <s v="Off Roadway"/>
    <s v="Tree"/>
    <s v="Tree"/>
    <s v="No Contributing Factors"/>
    <n v="1"/>
    <x v="0"/>
    <x v="0"/>
    <s v="East"/>
    <s v="Dark-Not Lighted"/>
    <x v="1"/>
    <n v="20"/>
    <s v="Unknown"/>
    <n v="0"/>
    <s v="Passenger Car"/>
    <s v="1951017200I"/>
    <n v="8.8330000000000002"/>
    <n v="34.139555000000001"/>
    <n v="-83.100971999999999"/>
    <n v="17"/>
    <n v="92"/>
    <n v="2660"/>
    <s v="D1_0172_00_I"/>
    <n v="12"/>
    <n v="15"/>
    <s v="split"/>
    <n v="695.8"/>
    <n v="95.2"/>
    <n v="1155.2"/>
    <n v="-83.102108000000001"/>
    <n v="34.137152"/>
    <n v="-83.101145000000002"/>
    <n v="34.139876000000001"/>
    <s v="1951017200I"/>
    <n v="1"/>
    <n v="195"/>
    <n v="172"/>
    <n v="0"/>
    <n v="55"/>
    <n v="9.18"/>
    <n v="8.66"/>
    <n v="704.4"/>
    <n v="704.7"/>
    <n v="718.8"/>
    <n v="55"/>
    <n v="53.4"/>
    <n v="1.6"/>
    <n v="43077"/>
    <s v="NONE"/>
    <n v="3.3370000000000001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3.3370000000000001E-3"/>
    <n v="600"/>
    <s v="195-0176"/>
    <s v="5R : Rural Major Collector"/>
    <s v="34.131658, -83.114900"/>
    <n v="-83.114900000000006"/>
    <n v="34.131658000000002"/>
    <n v="34.131658000000002"/>
    <n v="-83.114900000000006"/>
    <n v="3.3370000000000001E-3"/>
    <x v="65"/>
    <x v="1"/>
    <x v="1"/>
    <n v="2856.6666666666665"/>
    <n v="2585"/>
    <n v="271.66666666666652"/>
    <n v="0.10509348807221142"/>
    <n v="2720.833333333333"/>
    <n v="2690"/>
    <n v="12.7"/>
    <n v="2940"/>
    <n v="0"/>
    <n v="2940"/>
    <n v="0"/>
    <n v="2650"/>
    <n v="0"/>
    <n v="2570"/>
    <n v="10.8"/>
    <n v="2780"/>
    <n v="23"/>
    <n v="2650"/>
    <n v="23"/>
    <n v="2340"/>
    <n v="23"/>
    <n v="2350"/>
    <n v="23"/>
    <n v="2380"/>
    <n v="23"/>
    <n v="0"/>
  </r>
  <r>
    <n v="309"/>
    <n v="4741223"/>
    <s v="Gsp Post 00"/>
    <n v="41691.675000000003"/>
    <n v="2014"/>
    <x v="0"/>
    <n v="1"/>
    <n v="0"/>
    <s v="Madison"/>
    <s v="[&quot;HWY 172&quot;,&quot;HWY 172&quot;,&quot;VINEYARDS CREEK CHURCH RD&quot;]"/>
    <s v="(none)"/>
    <s v="(O) No Injury"/>
    <n v="0"/>
    <n v="0"/>
    <n v="0"/>
    <s v="Rear End"/>
    <s v="On Roadway - Non-Intersection"/>
    <s v="[&quot;Motor Vehicle in Motion&quot;,&quot;Motor Vehicle in Motion&quot;]"/>
    <s v="[&quot;Motor Vehicle in Motion&quot;,&quot;Motor Vehicle in Motion&quot;]"/>
    <s v="[&quot;Following Too Close&quot;,&quot;No Contributing Factors&quot;]"/>
    <n v="2"/>
    <x v="1"/>
    <x v="13"/>
    <s v="[&quot;South&quot;,&quot;South&quot;]"/>
    <s v="Daylight"/>
    <x v="0"/>
    <s v="[21,22]"/>
    <s v="[&quot;Lap and Shoulder Belt Used&quot;,&quot;Lap and Shoulder Belt Used&quot;]"/>
    <n v="0"/>
    <s v="[&quot;Pickup Truck&quot;,&quot;Van&quot;]"/>
    <s v="1951017200I"/>
    <n v="8.7710000000000008"/>
    <n v="34.138640000000002"/>
    <n v="-83.100848999999997"/>
    <n v="17"/>
    <n v="92"/>
    <n v="2660"/>
    <s v="D1_0172_00_I"/>
    <n v="12"/>
    <n v="15"/>
    <s v="split"/>
    <n v="695.8"/>
    <n v="95.2"/>
    <n v="1155.2"/>
    <n v="-83.102108000000001"/>
    <n v="34.137152"/>
    <n v="-83.101145000000002"/>
    <n v="34.139876000000001"/>
    <s v="1951017200I"/>
    <n v="1"/>
    <n v="195"/>
    <n v="172"/>
    <n v="0"/>
    <n v="55"/>
    <n v="9.18"/>
    <n v="8.66"/>
    <n v="704.4"/>
    <n v="704.7"/>
    <n v="718.8"/>
    <n v="55"/>
    <n v="53.4"/>
    <n v="1.6"/>
    <n v="43077"/>
    <s v="NONE"/>
    <n v="3.3370000000000001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3.3370000000000001E-3"/>
    <n v="600"/>
    <s v="195-0176"/>
    <s v="5R : Rural Major Collector"/>
    <s v="34.131658, -83.114900"/>
    <n v="-83.114900000000006"/>
    <n v="34.131658000000002"/>
    <n v="34.131658000000002"/>
    <n v="-83.114900000000006"/>
    <n v="3.3370000000000001E-3"/>
    <x v="65"/>
    <x v="1"/>
    <x v="1"/>
    <n v="2856.6666666666665"/>
    <n v="2585"/>
    <n v="271.66666666666652"/>
    <n v="0.10509348807221142"/>
    <n v="2720.833333333333"/>
    <n v="2690"/>
    <n v="12.7"/>
    <n v="2940"/>
    <n v="0"/>
    <n v="2940"/>
    <n v="0"/>
    <n v="2650"/>
    <n v="0"/>
    <n v="2570"/>
    <n v="10.8"/>
    <n v="2780"/>
    <n v="23"/>
    <n v="2650"/>
    <n v="23"/>
    <n v="2340"/>
    <n v="23"/>
    <n v="2350"/>
    <n v="23"/>
    <n v="2380"/>
    <n v="23"/>
    <n v="0"/>
  </r>
  <r>
    <n v="310"/>
    <n v="5110759"/>
    <s v="Gsp Post 00"/>
    <n v="41996.618750000001"/>
    <n v="2014"/>
    <x v="0"/>
    <n v="1"/>
    <n v="0"/>
    <s v="Madison"/>
    <s v="HWY 172"/>
    <s v="1 Mile N Of Collins Brks"/>
    <s v="(B) Suspected Minor/Visible Injury"/>
    <n v="0"/>
    <n v="0"/>
    <n v="1"/>
    <s v="Not a Collision with Motor Vehicle"/>
    <s v="Off Roadway"/>
    <s v="Utility Pole"/>
    <s v="Utility Pole"/>
    <s v="Changed Lanes Improperly"/>
    <n v="1"/>
    <x v="0"/>
    <x v="0"/>
    <s v="North"/>
    <s v="Daylight"/>
    <x v="1"/>
    <n v="33"/>
    <s v="Lap and Shoulder Belt Used"/>
    <n v="0"/>
    <s v="Passenger Car"/>
    <s v="1951017200I"/>
    <n v="8.5980000000000008"/>
    <n v="34.136856000000002"/>
    <n v="-83.102726000000004"/>
    <n v="18"/>
    <n v="93"/>
    <n v="2661"/>
    <s v="D1_0172_00_I"/>
    <n v="12"/>
    <n v="16"/>
    <s v="split"/>
    <n v="767.5"/>
    <n v="58.3"/>
    <n v="779.4"/>
    <n v="-83.104551999999998"/>
    <n v="34.136867000000002"/>
    <n v="-83.102108000000001"/>
    <n v="34.137152"/>
    <s v="1951017200I"/>
    <n v="1"/>
    <n v="195"/>
    <n v="172"/>
    <n v="0"/>
    <n v="55"/>
    <n v="8.4"/>
    <n v="7.96"/>
    <n v="698.5"/>
    <n v="698.2"/>
    <n v="704.1"/>
    <n v="55"/>
    <n v="54"/>
    <n v="1"/>
    <n v="43077"/>
    <s v="NONE"/>
    <n v="2.5370000000000002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2.5370000000000002E-3"/>
    <n v="600"/>
    <s v="195-0176"/>
    <s v="5R : Rural Major Collector"/>
    <s v="34.131658, -83.114900"/>
    <n v="-83.114900000000006"/>
    <n v="34.131658000000002"/>
    <n v="34.131658000000002"/>
    <n v="-83.114900000000006"/>
    <n v="2.5370000000000002E-3"/>
    <x v="66"/>
    <x v="0"/>
    <x v="1"/>
    <n v="2856.6666666666665"/>
    <n v="2585"/>
    <n v="271.66666666666652"/>
    <n v="0.10509348807221142"/>
    <n v="2720.833333333333"/>
    <n v="2690"/>
    <n v="12.7"/>
    <n v="2940"/>
    <n v="0"/>
    <n v="2940"/>
    <n v="0"/>
    <n v="2650"/>
    <n v="0"/>
    <n v="2570"/>
    <n v="10.8"/>
    <n v="2780"/>
    <n v="23"/>
    <n v="2650"/>
    <n v="23"/>
    <n v="2340"/>
    <n v="23"/>
    <n v="2350"/>
    <n v="23"/>
    <n v="2380"/>
    <n v="23"/>
    <n v="0"/>
  </r>
  <r>
    <n v="311"/>
    <n v="4940145"/>
    <s v="Gsp Post 00"/>
    <n v="41867.355555555558"/>
    <n v="2014"/>
    <x v="0"/>
    <n v="1"/>
    <n v="0"/>
    <s v="Madison"/>
    <s v="HWY 172"/>
    <s v="2 Miles S Of Vineyard Cre"/>
    <s v="(B) Suspected Minor/Visible Injury"/>
    <n v="0"/>
    <n v="0"/>
    <n v="2"/>
    <s v="Head On"/>
    <s v="On Roadway - Non-Intersection"/>
    <s v="[&quot;Motor Vehicle in Motion&quot;,&quot;Motor Vehicle in Motion&quot;]"/>
    <s v="[&quot;Motor Vehicle in Motion&quot;,&quot;Motor Vehicle in Motion&quot;]"/>
    <s v="[&quot;Other&quot;,&quot;Other&quot;]"/>
    <n v="2"/>
    <x v="1"/>
    <x v="1"/>
    <s v="[&quot;North&quot;,&quot;South&quot;]"/>
    <s v="Daylight"/>
    <x v="0"/>
    <s v="[22,55]"/>
    <s v="[&quot;Lap and Shoulder Belt Used&quot;,&quot;Lap and Shoulder Belt Used&quot;]"/>
    <n v="0"/>
    <s v="[&quot;Passenger Car&quot;,&quot;Passenger Car&quot;]"/>
    <s v="1951017200I"/>
    <n v="8.5948030000000006"/>
    <n v="34.136837999999997"/>
    <n v="-83.102789000000001"/>
    <n v="18"/>
    <n v="93"/>
    <n v="2661"/>
    <s v="D1_0172_00_I"/>
    <n v="12"/>
    <n v="16"/>
    <s v="split"/>
    <n v="767.5"/>
    <n v="58.3"/>
    <n v="779.4"/>
    <n v="-83.104551999999998"/>
    <n v="34.136867000000002"/>
    <n v="-83.102108000000001"/>
    <n v="34.137152"/>
    <s v="1951017200I"/>
    <n v="1"/>
    <n v="195"/>
    <n v="172"/>
    <n v="0"/>
    <n v="55"/>
    <n v="8.4"/>
    <n v="7.96"/>
    <n v="698.5"/>
    <n v="698.2"/>
    <n v="704.1"/>
    <n v="55"/>
    <n v="54"/>
    <n v="1"/>
    <n v="43077"/>
    <s v="NONE"/>
    <n v="2.5370000000000002E-3"/>
    <n v="37465"/>
    <n v="37237"/>
    <s v="1951017200I"/>
    <s v="MADISON"/>
    <n v="1"/>
    <n v="17200"/>
    <n v="1"/>
    <n v="1"/>
    <n v="2"/>
    <n v="1"/>
    <n v="1"/>
    <n v="2"/>
    <n v="0"/>
    <n v="5"/>
    <s v="N"/>
    <n v="195"/>
    <n v="172"/>
    <n v="0"/>
    <s v="Not Urban"/>
    <s v="Not Urban"/>
    <n v="0"/>
    <n v="55"/>
    <n v="2570"/>
    <s v=" "/>
    <n v="0"/>
    <n v="1.280559"/>
    <n v="9"/>
    <s v="State Mainline"/>
    <n v="2570"/>
    <n v="401933"/>
    <n v="7.4909999999999997"/>
    <n v="8.7710000000000008"/>
    <n v="401933"/>
    <n v="0"/>
    <n v="6761.3490769999999"/>
    <n v="100"/>
    <n v="37254"/>
    <n v="4.3886000000000001E-2"/>
    <n v="0"/>
    <n v="2.5370000000000002E-3"/>
    <n v="600"/>
    <s v="195-0176"/>
    <s v="5R : Rural Major Collector"/>
    <s v="34.131658, -83.114900"/>
    <n v="-83.114900000000006"/>
    <n v="34.131658000000002"/>
    <n v="34.131658000000002"/>
    <n v="-83.114900000000006"/>
    <n v="2.5370000000000002E-3"/>
    <x v="66"/>
    <x v="0"/>
    <x v="1"/>
    <n v="2856.6666666666665"/>
    <n v="2585"/>
    <n v="271.66666666666652"/>
    <n v="0.10509348807221142"/>
    <n v="2720.833333333333"/>
    <n v="2690"/>
    <n v="12.7"/>
    <n v="2940"/>
    <n v="0"/>
    <n v="2940"/>
    <n v="0"/>
    <n v="2650"/>
    <n v="0"/>
    <n v="2570"/>
    <n v="10.8"/>
    <n v="2780"/>
    <n v="23"/>
    <n v="2650"/>
    <n v="23"/>
    <n v="2340"/>
    <n v="23"/>
    <n v="2350"/>
    <n v="23"/>
    <n v="2380"/>
    <n v="23"/>
    <n v="0"/>
  </r>
  <r>
    <n v="312"/>
    <n v="7628446"/>
    <s v="Gsp Post 00"/>
    <n v="43954.114583333336"/>
    <n v="2020"/>
    <x v="1"/>
    <n v="0"/>
    <n v="1"/>
    <s v="Madison"/>
    <s v="HWY 172"/>
    <s v="Sr 9024"/>
    <s v="(B) Suspected Minor/Visible Injury"/>
    <n v="0"/>
    <n v="0"/>
    <n v="1"/>
    <s v="Not a Collision with Motor Vehicle"/>
    <s v="Off Roadway"/>
    <s v="Culvert"/>
    <s v="Culvert"/>
    <s v="(None)"/>
    <n v="1"/>
    <x v="0"/>
    <x v="0"/>
    <s v="North"/>
    <s v="Dark-Not Lighted"/>
    <x v="0"/>
    <n v="19"/>
    <s v="Lap and Shoulder Belt Used"/>
    <n v="0"/>
    <s v="Pickup Truck"/>
    <s v="1951017200I"/>
    <n v="8.9659999999999993"/>
    <n v="34.141218000000002"/>
    <n v="-83.102056000000005"/>
    <n v="19"/>
    <n v="94"/>
    <n v="2662"/>
    <s v="D1_0172_00_I"/>
    <n v="13"/>
    <n v="17"/>
    <s v="simple"/>
    <n v="1016.1"/>
    <n v="60.9"/>
    <n v="1080"/>
    <n v="-83.101802000000006"/>
    <n v="34.140839999999997"/>
    <n v="-83.102089000000007"/>
    <n v="34.143666000000003"/>
    <s v="1951017200I"/>
    <n v="1"/>
    <n v="195"/>
    <n v="172"/>
    <n v="0"/>
    <n v="55"/>
    <n v="8.15"/>
    <n v="7.32"/>
    <n v="707.3"/>
    <n v="708.3"/>
    <n v="719.5"/>
    <n v="55"/>
    <n v="57.1"/>
    <n v="0"/>
    <n v="43077"/>
    <s v="NONE"/>
    <n v="3.0270000000000002E-3"/>
    <n v="37468"/>
    <n v="37240"/>
    <s v="1951017200I"/>
    <s v="MADISON"/>
    <n v="1"/>
    <n v="17200"/>
    <n v="1"/>
    <n v="1"/>
    <n v="2"/>
    <n v="1"/>
    <n v="1"/>
    <n v="2"/>
    <n v="0"/>
    <n v="5"/>
    <s v="N"/>
    <n v="195"/>
    <n v="172"/>
    <n v="0"/>
    <s v="Not Urban"/>
    <s v="Not Urban"/>
    <n v="0"/>
    <n v="55"/>
    <n v="2570"/>
    <s v=" "/>
    <n v="0"/>
    <n v="0.64532400000000001"/>
    <n v="9"/>
    <s v="State Mainline"/>
    <n v="2570"/>
    <n v="401936"/>
    <n v="8.7710000000000008"/>
    <n v="9.4169999999999998"/>
    <n v="401936"/>
    <n v="0"/>
    <n v="3407.308207"/>
    <n v="100"/>
    <n v="37257"/>
    <n v="2.1090000000000001E-2"/>
    <n v="0"/>
    <n v="3.0270000000000002E-3"/>
    <n v="600"/>
    <s v="195-0176"/>
    <s v="5R : Rural Major Collector"/>
    <s v="34.131658, -83.114900"/>
    <n v="-83.114900000000006"/>
    <n v="34.131658000000002"/>
    <n v="34.131658000000002"/>
    <n v="-83.114900000000006"/>
    <n v="3.0270000000000002E-3"/>
    <x v="67"/>
    <x v="0"/>
    <x v="1"/>
    <n v="2856.6666666666665"/>
    <n v="2585"/>
    <n v="271.66666666666652"/>
    <n v="0.10509348807221142"/>
    <n v="2720.833333333333"/>
    <n v="2690"/>
    <n v="12.7"/>
    <n v="2940"/>
    <n v="0"/>
    <n v="2940"/>
    <n v="0"/>
    <n v="2650"/>
    <n v="0"/>
    <n v="2570"/>
    <n v="10.8"/>
    <n v="2780"/>
    <n v="23"/>
    <n v="2650"/>
    <n v="23"/>
    <n v="2340"/>
    <n v="23"/>
    <n v="2350"/>
    <n v="23"/>
    <n v="2380"/>
    <n v="23"/>
    <n v="0"/>
  </r>
  <r>
    <n v="313"/>
    <n v="5537066"/>
    <s v="Gsp Post 00"/>
    <n v="42340.303472222222"/>
    <n v="2015"/>
    <x v="0"/>
    <n v="1"/>
    <n v="0"/>
    <s v="Madison"/>
    <s v="HWY 172"/>
    <s v="2 Miles E Of Vineyard Crk"/>
    <s v="(B) Suspected Minor/Visible Injury"/>
    <n v="0"/>
    <n v="0"/>
    <n v="1"/>
    <s v="Not a Collision with Motor Vehicle"/>
    <s v="Off Roadway"/>
    <s v="Fence"/>
    <s v="Tree"/>
    <s v="No Contributing Factors"/>
    <n v="1"/>
    <x v="0"/>
    <x v="0"/>
    <s v="West"/>
    <s v="Daylight"/>
    <x v="1"/>
    <n v="37"/>
    <s v="Lap and Shoulder Belt Used"/>
    <n v="0"/>
    <s v="Passenger Car"/>
    <s v="1951017200I"/>
    <n v="8.9659999999999993"/>
    <n v="34.141247999999997"/>
    <n v="-83.102074000000002"/>
    <n v="19"/>
    <n v="94"/>
    <n v="2662"/>
    <s v="D1_0172_00_I"/>
    <n v="13"/>
    <n v="17"/>
    <s v="simple"/>
    <n v="1016.1"/>
    <n v="60.9"/>
    <n v="1080"/>
    <n v="-83.101802000000006"/>
    <n v="34.140839999999997"/>
    <n v="-83.102089000000007"/>
    <n v="34.143666000000003"/>
    <s v="1951017200I"/>
    <n v="1"/>
    <n v="195"/>
    <n v="172"/>
    <n v="0"/>
    <n v="55"/>
    <n v="8.15"/>
    <n v="7.32"/>
    <n v="707.3"/>
    <n v="708.3"/>
    <n v="719.5"/>
    <n v="55"/>
    <n v="57.1"/>
    <n v="0"/>
    <n v="43077"/>
    <s v="NONE"/>
    <n v="3.0270000000000002E-3"/>
    <n v="37468"/>
    <n v="37240"/>
    <s v="1951017200I"/>
    <s v="MADISON"/>
    <n v="1"/>
    <n v="17200"/>
    <n v="1"/>
    <n v="1"/>
    <n v="2"/>
    <n v="1"/>
    <n v="1"/>
    <n v="2"/>
    <n v="0"/>
    <n v="5"/>
    <s v="N"/>
    <n v="195"/>
    <n v="172"/>
    <n v="0"/>
    <s v="Not Urban"/>
    <s v="Not Urban"/>
    <n v="0"/>
    <n v="55"/>
    <n v="2570"/>
    <s v=" "/>
    <n v="0"/>
    <n v="0.64532400000000001"/>
    <n v="9"/>
    <s v="State Mainline"/>
    <n v="2570"/>
    <n v="401936"/>
    <n v="8.7710000000000008"/>
    <n v="9.4169999999999998"/>
    <n v="401936"/>
    <n v="0"/>
    <n v="3407.308207"/>
    <n v="100"/>
    <n v="37257"/>
    <n v="2.1090000000000001E-2"/>
    <n v="0"/>
    <n v="3.0270000000000002E-3"/>
    <n v="600"/>
    <s v="195-0176"/>
    <s v="5R : Rural Major Collector"/>
    <s v="34.131658, -83.114900"/>
    <n v="-83.114900000000006"/>
    <n v="34.131658000000002"/>
    <n v="34.131658000000002"/>
    <n v="-83.114900000000006"/>
    <n v="3.0270000000000002E-3"/>
    <x v="67"/>
    <x v="0"/>
    <x v="1"/>
    <n v="2856.6666666666665"/>
    <n v="2585"/>
    <n v="271.66666666666652"/>
    <n v="0.10509348807221142"/>
    <n v="2720.833333333333"/>
    <n v="2690"/>
    <n v="12.7"/>
    <n v="2940"/>
    <n v="0"/>
    <n v="2940"/>
    <n v="0"/>
    <n v="2650"/>
    <n v="0"/>
    <n v="2570"/>
    <n v="10.8"/>
    <n v="2780"/>
    <n v="23"/>
    <n v="2650"/>
    <n v="23"/>
    <n v="2340"/>
    <n v="23"/>
    <n v="2350"/>
    <n v="23"/>
    <n v="2380"/>
    <n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97B9E1-6FAD-4B5B-B53F-5A3A16F907BA}" name="PivotTable11"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U4:Y65" firstHeaderRow="1" firstDataRow="2" firstDataCol="1" rowPageCount="1" colPageCount="1"/>
  <pivotFields count="143">
    <pivotField showAll="0"/>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1">
        <item h="1" x="6"/>
        <item h="1" x="28"/>
        <item h="1" x="24"/>
        <item x="5"/>
        <item x="11"/>
        <item x="1"/>
        <item x="29"/>
        <item x="17"/>
        <item x="27"/>
        <item x="13"/>
        <item x="26"/>
        <item h="1" x="23"/>
        <item h="1" x="15"/>
        <item h="1" x="25"/>
        <item h="1" x="12"/>
        <item h="1" x="21"/>
        <item h="1" x="10"/>
        <item h="1" x="9"/>
        <item h="1" x="18"/>
        <item h="1" x="3"/>
        <item h="1" x="7"/>
        <item h="1" x="19"/>
        <item h="1" x="22"/>
        <item h="1" x="8"/>
        <item x="0"/>
        <item h="1" x="14"/>
        <item h="1" x="4"/>
        <item h="1" x="2"/>
        <item h="1" x="20"/>
        <item h="1"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0">
    <i>
      <x v="1"/>
    </i>
    <i>
      <x v="2"/>
    </i>
    <i>
      <x v="3"/>
    </i>
    <i>
      <x v="5"/>
    </i>
    <i>
      <x v="6"/>
    </i>
    <i>
      <x v="7"/>
    </i>
    <i>
      <x v="8"/>
    </i>
    <i>
      <x v="9"/>
    </i>
    <i>
      <x v="11"/>
    </i>
    <i>
      <x v="12"/>
    </i>
    <i>
      <x v="13"/>
    </i>
    <i>
      <x v="14"/>
    </i>
    <i>
      <x v="15"/>
    </i>
    <i>
      <x v="16"/>
    </i>
    <i>
      <x v="17"/>
    </i>
    <i>
      <x v="18"/>
    </i>
    <i>
      <x v="19"/>
    </i>
    <i>
      <x v="22"/>
    </i>
    <i>
      <x v="23"/>
    </i>
    <i>
      <x v="24"/>
    </i>
    <i>
      <x v="27"/>
    </i>
    <i>
      <x v="28"/>
    </i>
    <i>
      <x v="29"/>
    </i>
    <i>
      <x v="30"/>
    </i>
    <i>
      <x v="31"/>
    </i>
    <i>
      <x v="32"/>
    </i>
    <i>
      <x v="33"/>
    </i>
    <i>
      <x v="34"/>
    </i>
    <i>
      <x v="35"/>
    </i>
    <i>
      <x v="36"/>
    </i>
    <i>
      <x v="38"/>
    </i>
    <i>
      <x v="39"/>
    </i>
    <i>
      <x v="40"/>
    </i>
    <i>
      <x v="41"/>
    </i>
    <i>
      <x v="42"/>
    </i>
    <i>
      <x v="43"/>
    </i>
    <i>
      <x v="44"/>
    </i>
    <i>
      <x v="45"/>
    </i>
    <i>
      <x v="46"/>
    </i>
    <i>
      <x v="47"/>
    </i>
    <i>
      <x v="48"/>
    </i>
    <i>
      <x v="49"/>
    </i>
    <i>
      <x v="50"/>
    </i>
    <i>
      <x v="51"/>
    </i>
    <i>
      <x v="52"/>
    </i>
    <i>
      <x v="53"/>
    </i>
    <i>
      <x v="54"/>
    </i>
    <i>
      <x v="55"/>
    </i>
    <i>
      <x v="56"/>
    </i>
    <i>
      <x v="57"/>
    </i>
    <i>
      <x v="59"/>
    </i>
    <i>
      <x v="60"/>
    </i>
    <i>
      <x v="61"/>
    </i>
    <i>
      <x v="62"/>
    </i>
    <i>
      <x v="63"/>
    </i>
    <i>
      <x v="64"/>
    </i>
    <i>
      <x v="65"/>
    </i>
    <i>
      <x v="66"/>
    </i>
    <i>
      <x v="67"/>
    </i>
    <i t="grand">
      <x/>
    </i>
  </rowItems>
  <colFields count="1">
    <field x="5"/>
  </colFields>
  <colItems count="4">
    <i>
      <x/>
    </i>
    <i>
      <x v="1"/>
    </i>
    <i>
      <x v="2"/>
    </i>
    <i t="grand">
      <x/>
    </i>
  </colItems>
  <pageFields count="1">
    <pageField fld="22"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940CAC-D0BA-44D7-A214-FD88C276E0B8}" name="PivotTable9"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K4:O68" firstHeaderRow="1" firstDataRow="2" firstDataCol="1" rowPageCount="1" colPageCount="1"/>
  <pivotFields count="143">
    <pivotField showAll="0"/>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3">
    <i>
      <x/>
    </i>
    <i>
      <x v="2"/>
    </i>
    <i>
      <x v="3"/>
    </i>
    <i>
      <x v="4"/>
    </i>
    <i>
      <x v="5"/>
    </i>
    <i>
      <x v="6"/>
    </i>
    <i>
      <x v="7"/>
    </i>
    <i>
      <x v="8"/>
    </i>
    <i>
      <x v="9"/>
    </i>
    <i>
      <x v="10"/>
    </i>
    <i>
      <x v="11"/>
    </i>
    <i>
      <x v="12"/>
    </i>
    <i>
      <x v="13"/>
    </i>
    <i>
      <x v="14"/>
    </i>
    <i>
      <x v="15"/>
    </i>
    <i>
      <x v="16"/>
    </i>
    <i>
      <x v="17"/>
    </i>
    <i>
      <x v="18"/>
    </i>
    <i>
      <x v="19"/>
    </i>
    <i>
      <x v="20"/>
    </i>
    <i>
      <x v="21"/>
    </i>
    <i>
      <x v="22"/>
    </i>
    <i>
      <x v="24"/>
    </i>
    <i>
      <x v="26"/>
    </i>
    <i>
      <x v="27"/>
    </i>
    <i>
      <x v="28"/>
    </i>
    <i>
      <x v="29"/>
    </i>
    <i>
      <x v="30"/>
    </i>
    <i>
      <x v="31"/>
    </i>
    <i>
      <x v="32"/>
    </i>
    <i>
      <x v="33"/>
    </i>
    <i>
      <x v="34"/>
    </i>
    <i>
      <x v="35"/>
    </i>
    <i>
      <x v="36"/>
    </i>
    <i>
      <x v="37"/>
    </i>
    <i>
      <x v="38"/>
    </i>
    <i>
      <x v="40"/>
    </i>
    <i>
      <x v="42"/>
    </i>
    <i>
      <x v="43"/>
    </i>
    <i>
      <x v="44"/>
    </i>
    <i>
      <x v="45"/>
    </i>
    <i>
      <x v="46"/>
    </i>
    <i>
      <x v="47"/>
    </i>
    <i>
      <x v="48"/>
    </i>
    <i>
      <x v="49"/>
    </i>
    <i>
      <x v="50"/>
    </i>
    <i>
      <x v="51"/>
    </i>
    <i>
      <x v="52"/>
    </i>
    <i>
      <x v="53"/>
    </i>
    <i>
      <x v="54"/>
    </i>
    <i>
      <x v="55"/>
    </i>
    <i>
      <x v="57"/>
    </i>
    <i>
      <x v="58"/>
    </i>
    <i>
      <x v="59"/>
    </i>
    <i>
      <x v="60"/>
    </i>
    <i>
      <x v="61"/>
    </i>
    <i>
      <x v="62"/>
    </i>
    <i>
      <x v="63"/>
    </i>
    <i>
      <x v="64"/>
    </i>
    <i>
      <x v="65"/>
    </i>
    <i>
      <x v="66"/>
    </i>
    <i>
      <x v="67"/>
    </i>
    <i t="grand">
      <x/>
    </i>
  </rowItems>
  <colFields count="1">
    <field x="5"/>
  </colFields>
  <colItems count="4">
    <i>
      <x/>
    </i>
    <i>
      <x v="1"/>
    </i>
    <i>
      <x v="2"/>
    </i>
    <i t="grand">
      <x/>
    </i>
  </colItems>
  <pageFields count="1">
    <pageField fld="21" item="1"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68EA9C-16AD-42B7-BD1F-A2FB736661C6}" name="PivotTable8"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E74" firstHeaderRow="1" firstDataRow="2" firstDataCol="1"/>
  <pivotFields count="143">
    <pivotField showAll="0"/>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5"/>
  </colFields>
  <colItems count="4">
    <i>
      <x/>
    </i>
    <i>
      <x v="1"/>
    </i>
    <i>
      <x v="2"/>
    </i>
    <i t="grand">
      <x/>
    </i>
  </colItem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8FBD51-47FE-4019-A4FD-D6577F128A4C}" name="PivotTable13"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E4:AI40" firstHeaderRow="1" firstDataRow="2" firstDataCol="1" rowPageCount="1" colPageCount="1"/>
  <pivotFields count="143">
    <pivotField showAll="0"/>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axis="axisPage" showAll="0">
      <items count="9">
        <item x="2"/>
        <item x="0"/>
        <item x="6"/>
        <item x="4"/>
        <item x="5"/>
        <item x="3"/>
        <item x="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35">
    <i>
      <x v="1"/>
    </i>
    <i>
      <x v="2"/>
    </i>
    <i>
      <x v="5"/>
    </i>
    <i>
      <x v="6"/>
    </i>
    <i>
      <x v="8"/>
    </i>
    <i>
      <x v="9"/>
    </i>
    <i>
      <x v="12"/>
    </i>
    <i>
      <x v="13"/>
    </i>
    <i>
      <x v="14"/>
    </i>
    <i>
      <x v="15"/>
    </i>
    <i>
      <x v="17"/>
    </i>
    <i>
      <x v="27"/>
    </i>
    <i>
      <x v="30"/>
    </i>
    <i>
      <x v="32"/>
    </i>
    <i>
      <x v="33"/>
    </i>
    <i>
      <x v="34"/>
    </i>
    <i>
      <x v="35"/>
    </i>
    <i>
      <x v="36"/>
    </i>
    <i>
      <x v="37"/>
    </i>
    <i>
      <x v="38"/>
    </i>
    <i>
      <x v="39"/>
    </i>
    <i>
      <x v="40"/>
    </i>
    <i>
      <x v="44"/>
    </i>
    <i>
      <x v="48"/>
    </i>
    <i>
      <x v="49"/>
    </i>
    <i>
      <x v="50"/>
    </i>
    <i>
      <x v="52"/>
    </i>
    <i>
      <x v="53"/>
    </i>
    <i>
      <x v="54"/>
    </i>
    <i>
      <x v="57"/>
    </i>
    <i>
      <x v="60"/>
    </i>
    <i>
      <x v="61"/>
    </i>
    <i>
      <x v="65"/>
    </i>
    <i>
      <x v="66"/>
    </i>
    <i t="grand">
      <x/>
    </i>
  </rowItems>
  <colFields count="1">
    <field x="5"/>
  </colFields>
  <colItems count="4">
    <i>
      <x/>
    </i>
    <i>
      <x v="1"/>
    </i>
    <i>
      <x v="2"/>
    </i>
    <i t="grand">
      <x/>
    </i>
  </colItems>
  <pageFields count="1">
    <pageField fld="25" item="7"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1E6A31-1D4D-41A7-B8B3-2DB0EDE4F632}" name="PivotTable17"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rowHeaderCaption="CurveID">
  <location ref="A8:I77" firstHeaderRow="0" firstDataRow="1" firstDataCol="1"/>
  <pivotFields count="14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2"/>
  </colFields>
  <colItems count="8">
    <i>
      <x/>
    </i>
    <i i="1">
      <x v="1"/>
    </i>
    <i i="2">
      <x v="2"/>
    </i>
    <i i="3">
      <x v="3"/>
    </i>
    <i i="4">
      <x v="4"/>
    </i>
    <i i="5">
      <x v="5"/>
    </i>
    <i i="6">
      <x v="6"/>
    </i>
    <i i="7">
      <x v="7"/>
    </i>
  </colItems>
  <dataFields count="8">
    <dataField name="Max of DIVIDED" fld="79" subtotal="max" baseField="114" baseItem="0"/>
    <dataField name="Max of c_devangle" fld="42" subtotal="max" baseField="114" baseItem="0"/>
    <dataField name="Max of c_length" fld="43" subtotal="max" baseField="114" baseItem="0"/>
    <dataField name="Max of Average AADT After" fld="117" subtotal="max" baseField="114" baseItem="0"/>
    <dataField name="Max of Average AADT Before" fld="118" subtotal="max" baseField="114" baseItem="0"/>
    <dataField name="Max of p_bbi_95th" fld="55" subtotal="max" baseField="114" baseItem="0"/>
    <dataField name="Max of p_sped_dif" fld="61" subtotal="max" baseField="114" baseItem="0"/>
    <dataField name="Max of Average AADT" fld="121" subtotal="max"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155369-4F93-4EE1-81A5-E2AAE6B51008}" name="PivotTable16"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5:E75" firstHeaderRow="1" firstDataRow="2" firstDataCol="1"/>
  <pivotFields count="143">
    <pivotField showAll="0"/>
    <pivotField dataField="1"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5"/>
  </colFields>
  <colItems count="4">
    <i>
      <x/>
    </i>
    <i>
      <x v="1"/>
    </i>
    <i>
      <x v="2"/>
    </i>
    <i t="grand">
      <x/>
    </i>
  </colItem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EFC14D-6CCD-465E-83E9-AC1856DCE13D}" name="PivotTable19" cacheId="1" applyNumberFormats="0" applyBorderFormats="0" applyFontFormats="0" applyPatternFormats="0" applyAlignmentFormats="0" applyWidthHeightFormats="1" dataCaption="Values" missingCaption="0" updatedVersion="8" minRefreshableVersion="3" useAutoFormatting="1" itemPrintTitles="1" createdVersion="7" indent="0" outline="1" outlineData="1" multipleFieldFilters="0">
  <location ref="A6:E76" firstHeaderRow="1" firstDataRow="2" firstDataCol="1" rowPageCount="1" colPageCount="1"/>
  <pivotFields count="143">
    <pivotField showAll="0"/>
    <pivotField dataField="1" showAll="0"/>
    <pivotField showAll="0"/>
    <pivotField showAll="0"/>
    <pivotField showAll="0"/>
    <pivotField axis="axisCol">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5"/>
  </colFields>
  <colItems count="4">
    <i>
      <x/>
    </i>
    <i>
      <x v="1"/>
    </i>
    <i>
      <x v="2"/>
    </i>
    <i t="grand">
      <x/>
    </i>
  </colItems>
  <pageFields count="1">
    <pageField fld="21" item="1"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AE0140-F2EF-4D63-9453-4DBEC71057D8}" name="PivotTable19" cacheId="1" applyNumberFormats="0" applyBorderFormats="0" applyFontFormats="0" applyPatternFormats="0" applyAlignmentFormats="0" applyWidthHeightFormats="1" dataCaption="Values" missingCaption="0" updatedVersion="8" minRefreshableVersion="3" useAutoFormatting="1" itemPrintTitles="1" createdVersion="7" indent="0" outline="1" outlineData="1" multipleFieldFilters="0">
  <location ref="A6:E76" firstHeaderRow="1" firstDataRow="2" firstDataCol="1" rowPageCount="1" colPageCount="1"/>
  <pivotFields count="143">
    <pivotField showAll="0"/>
    <pivotField dataField="1" showAll="0"/>
    <pivotField showAll="0"/>
    <pivotField showAll="0"/>
    <pivotField showAll="0"/>
    <pivotField axis="axisCol">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pivotField axis="axisPage" multipleItemSelectionAllowed="1" showAll="0">
      <items count="31">
        <item h="1" x="6"/>
        <item h="1" x="28"/>
        <item h="1" x="24"/>
        <item x="5"/>
        <item x="11"/>
        <item x="1"/>
        <item x="29"/>
        <item x="17"/>
        <item x="27"/>
        <item x="13"/>
        <item x="26"/>
        <item h="1" x="23"/>
        <item h="1" x="15"/>
        <item h="1" x="25"/>
        <item h="1" x="12"/>
        <item h="1" x="21"/>
        <item h="1" x="10"/>
        <item h="1" x="9"/>
        <item h="1" x="18"/>
        <item h="1" x="3"/>
        <item h="1" x="7"/>
        <item h="1" x="19"/>
        <item h="1" x="22"/>
        <item h="1" x="8"/>
        <item x="0"/>
        <item h="1" x="14"/>
        <item h="1" x="4"/>
        <item h="1" x="2"/>
        <item h="1" x="20"/>
        <item h="1"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5"/>
  </colFields>
  <colItems count="4">
    <i>
      <x/>
    </i>
    <i>
      <x v="1"/>
    </i>
    <i>
      <x v="2"/>
    </i>
    <i t="grand">
      <x/>
    </i>
  </colItems>
  <pageFields count="1">
    <pageField fld="22"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E94089-5CE4-4760-B7BB-88157C3F8DD6}" name="PivotTable19" cacheId="1" applyNumberFormats="0" applyBorderFormats="0" applyFontFormats="0" applyPatternFormats="0" applyAlignmentFormats="0" applyWidthHeightFormats="1" dataCaption="Values" missingCaption="0" updatedVersion="8" minRefreshableVersion="3" useAutoFormatting="1" itemPrintTitles="1" createdVersion="7" indent="0" outline="1" outlineData="1" multipleFieldFilters="0">
  <location ref="A6:E76" firstHeaderRow="1" firstDataRow="2" firstDataCol="1" rowPageCount="1" colPageCount="1"/>
  <pivotFields count="143">
    <pivotField showAll="0"/>
    <pivotField dataField="1" showAll="0"/>
    <pivotField showAll="0"/>
    <pivotField showAll="0"/>
    <pivotField showAll="0"/>
    <pivotField axis="axisCol">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pivotField multipleItemSelectionAllowed="1" showAll="0"/>
    <pivotField showAll="0"/>
    <pivotField showAll="0"/>
    <pivotField axis="axisPage" showAll="0">
      <items count="9">
        <item x="2"/>
        <item x="0"/>
        <item x="6"/>
        <item x="4"/>
        <item x="5"/>
        <item x="3"/>
        <item x="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69">
        <item x="52"/>
        <item x="53"/>
        <item x="54"/>
        <item x="55"/>
        <item x="56"/>
        <item x="57"/>
        <item x="58"/>
        <item x="59"/>
        <item x="60"/>
        <item x="61"/>
        <item x="62"/>
        <item x="63"/>
        <item x="64"/>
        <item x="65"/>
        <item x="66"/>
        <item x="67"/>
        <item x="0"/>
        <item x="1"/>
        <item x="2"/>
        <item x="3"/>
        <item x="4"/>
        <item x="5"/>
        <item x="6"/>
        <item x="7"/>
        <item x="8"/>
        <item x="9"/>
        <item x="10"/>
        <item x="11"/>
        <item x="12"/>
        <item x="13"/>
        <item x="14"/>
        <item x="15"/>
        <item x="16"/>
        <item x="17"/>
        <item x="18"/>
        <item x="19"/>
        <item x="20"/>
        <item x="21"/>
        <item x="22"/>
        <item x="23"/>
        <item x="24"/>
        <item x="25"/>
        <item x="26"/>
        <item x="27"/>
        <item x="28"/>
        <item x="41"/>
        <item x="42"/>
        <item x="43"/>
        <item x="44"/>
        <item x="29"/>
        <item x="30"/>
        <item x="31"/>
        <item x="32"/>
        <item x="33"/>
        <item x="34"/>
        <item x="35"/>
        <item x="36"/>
        <item x="37"/>
        <item x="38"/>
        <item x="39"/>
        <item x="40"/>
        <item x="45"/>
        <item x="46"/>
        <item x="47"/>
        <item x="48"/>
        <item x="49"/>
        <item x="50"/>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6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rowItems>
  <colFields count="1">
    <field x="5"/>
  </colFields>
  <colItems count="4">
    <i>
      <x/>
    </i>
    <i>
      <x v="1"/>
    </i>
    <i>
      <x v="2"/>
    </i>
    <i t="grand">
      <x/>
    </i>
  </colItems>
  <pageFields count="1">
    <pageField fld="25" item="7" hier="-1"/>
  </pageFields>
  <dataFields count="1">
    <dataField name="Count of Collision_" fld="1" subtotal="count" baseField="1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M314"/>
  <sheetViews>
    <sheetView topLeftCell="CV1" workbookViewId="0">
      <selection activeCell="DN14" sqref="DN14"/>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21875" bestFit="1" customWidth="1"/>
    <col min="117" max="117" width="13.44140625" bestFit="1" customWidth="1"/>
    <col min="118" max="118" width="23.44140625" customWidth="1"/>
    <col min="119" max="119" width="24.33203125" customWidth="1"/>
    <col min="120" max="120" width="21.109375" customWidth="1"/>
    <col min="121" max="121" width="8.6640625"/>
    <col min="122" max="122" width="24.88671875" customWidth="1"/>
  </cols>
  <sheetData>
    <row r="1" spans="1:143" x14ac:dyDescent="0.3">
      <c r="A1" t="str">
        <f>'Raw Data'!A1</f>
        <v>FID</v>
      </c>
      <c r="B1" t="str">
        <f>'Raw Data'!B1</f>
        <v>Collision_</v>
      </c>
      <c r="C1" t="str">
        <f>'Raw Data'!C1</f>
        <v>Agency_Nam</v>
      </c>
      <c r="D1" t="str">
        <f>'Raw Data'!D1</f>
        <v>Date_and_T</v>
      </c>
      <c r="E1" s="1" t="s">
        <v>729</v>
      </c>
      <c r="F1" s="1" t="s">
        <v>730</v>
      </c>
      <c r="G1" s="1" t="s">
        <v>731</v>
      </c>
      <c r="H1" s="1" t="s">
        <v>732</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733</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816</v>
      </c>
      <c r="DM1" s="1" t="s">
        <v>815</v>
      </c>
      <c r="DN1" s="1" t="s">
        <v>734</v>
      </c>
      <c r="DO1" s="1" t="s">
        <v>735</v>
      </c>
      <c r="DP1" s="1" t="s">
        <v>736</v>
      </c>
      <c r="DQ1" s="1" t="s">
        <v>737</v>
      </c>
      <c r="DR1" s="1" t="s">
        <v>738</v>
      </c>
      <c r="DS1" t="str">
        <f>'Raw Data'!DF1</f>
        <v>ADT2020</v>
      </c>
      <c r="DT1" t="str">
        <f>'Raw Data'!DG1</f>
        <v>Tru2020</v>
      </c>
      <c r="DU1" t="str">
        <f>'Raw Data'!DH1</f>
        <v>ADT2019</v>
      </c>
      <c r="DV1" t="str">
        <f>'Raw Data'!DI1</f>
        <v>Tru2019</v>
      </c>
      <c r="DW1" t="str">
        <f>'Raw Data'!DJ1</f>
        <v>ADT2018</v>
      </c>
      <c r="DX1" t="str">
        <f>'Raw Data'!DK1</f>
        <v>Tru2018</v>
      </c>
      <c r="DY1" t="str">
        <f>'Raw Data'!DL1</f>
        <v>ADT2017</v>
      </c>
      <c r="DZ1" t="str">
        <f>'Raw Data'!DM1</f>
        <v>Tru2017</v>
      </c>
      <c r="EA1" t="str">
        <f>'Raw Data'!DN1</f>
        <v>ADT2016</v>
      </c>
      <c r="EB1" t="str">
        <f>'Raw Data'!DO1</f>
        <v>Tru2016</v>
      </c>
      <c r="EC1" t="str">
        <f>'Raw Data'!DP1</f>
        <v>ADT2015</v>
      </c>
      <c r="ED1" t="str">
        <f>'Raw Data'!DQ1</f>
        <v>Tru2015</v>
      </c>
      <c r="EE1" t="str">
        <f>'Raw Data'!DR1</f>
        <v>ADT2014</v>
      </c>
      <c r="EF1" t="str">
        <f>'Raw Data'!DS1</f>
        <v>Tru2014</v>
      </c>
      <c r="EG1" t="str">
        <f>'Raw Data'!DT1</f>
        <v>ADT2013</v>
      </c>
      <c r="EH1" t="str">
        <f>'Raw Data'!DU1</f>
        <v>Tru2013</v>
      </c>
      <c r="EI1" t="str">
        <f>'Raw Data'!DV1</f>
        <v>ADT2012</v>
      </c>
      <c r="EJ1" t="str">
        <f>'Raw Data'!DW1</f>
        <v>Tru2012</v>
      </c>
      <c r="EK1" t="str">
        <f>'Raw Data'!DX1</f>
        <v>ADT2011</v>
      </c>
      <c r="EL1" t="str">
        <f>'Raw Data'!DY1</f>
        <v>Tru2011</v>
      </c>
      <c r="EM1" t="str">
        <f>'Raw Data'!DZ1</f>
        <v>Distance_2</v>
      </c>
    </row>
    <row r="2" spans="1:143"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t="str">
        <f>VLOOKUP(DK2,'Curve Info'!$A$9:$P$76,16)</f>
        <v>Low Crash Frequency</v>
      </c>
      <c r="DM2" s="1" t="str">
        <f>VLOOKUP(DK2,'Curve Info'!$A$9:$P$76,14)</f>
        <v>Low AADT</v>
      </c>
      <c r="DN2" s="1">
        <f>AVERAGE(DU2,DW2,DS2)</f>
        <v>1595</v>
      </c>
      <c r="DO2" s="1">
        <f>AVERAGE(EA2,EG2,EE2,EC2)</f>
        <v>1245</v>
      </c>
      <c r="DP2" s="1">
        <f t="shared" ref="DP2" si="0">DN2-DO2</f>
        <v>350</v>
      </c>
      <c r="DQ2" s="1">
        <f t="shared" ref="DQ2" si="1">DP2/DO2</f>
        <v>0.28112449799196787</v>
      </c>
      <c r="DR2" s="1">
        <f>AVERAGE(DN2,DO2)</f>
        <v>1420</v>
      </c>
      <c r="DU2">
        <f>'Raw Data'!DH2</f>
        <v>1590</v>
      </c>
      <c r="DV2">
        <f>'Raw Data'!DI2</f>
        <v>13.9</v>
      </c>
      <c r="DW2">
        <f>'Raw Data'!DJ2</f>
        <v>1600</v>
      </c>
      <c r="DX2">
        <f>'Raw Data'!DK2</f>
        <v>0</v>
      </c>
      <c r="DY2">
        <f>'Raw Data'!DL2</f>
        <v>1590</v>
      </c>
      <c r="DZ2">
        <f>'Raw Data'!DM2</f>
        <v>0</v>
      </c>
      <c r="EA2">
        <f>'Raw Data'!DN2</f>
        <v>1540</v>
      </c>
      <c r="EB2">
        <f>'Raw Data'!DO2</f>
        <v>14.3</v>
      </c>
      <c r="EC2">
        <f>'Raw Data'!DP2</f>
        <v>1480</v>
      </c>
      <c r="ED2">
        <f>'Raw Data'!DQ2</f>
        <v>14.3</v>
      </c>
      <c r="EE2">
        <f>'Raw Data'!DR2</f>
        <v>980</v>
      </c>
      <c r="EF2">
        <f>'Raw Data'!DS2</f>
        <v>16.7</v>
      </c>
      <c r="EG2">
        <f>'Raw Data'!DT2</f>
        <v>980</v>
      </c>
      <c r="EH2">
        <f>'Raw Data'!DU2</f>
        <v>16.7</v>
      </c>
      <c r="EI2">
        <f>'Raw Data'!DV2</f>
        <v>1270</v>
      </c>
      <c r="EJ2">
        <f>'Raw Data'!DW2</f>
        <v>11.8</v>
      </c>
      <c r="EK2">
        <f>'Raw Data'!DX2</f>
        <v>1280</v>
      </c>
      <c r="EL2">
        <f>'Raw Data'!DY2</f>
        <v>11.8</v>
      </c>
      <c r="EM2">
        <f>'Raw Data'!DZ2</f>
        <v>0</v>
      </c>
    </row>
    <row r="3" spans="1:143"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t="str">
        <f>VLOOKUP(DK3,'Curve Info'!$A$9:$P$76,16)</f>
        <v>Low Crash Frequency</v>
      </c>
      <c r="DM3" s="1" t="str">
        <f>VLOOKUP(DK3,'Curve Info'!$A$9:$P$76,14)</f>
        <v>Low AADT</v>
      </c>
      <c r="DN3" s="1">
        <f t="shared" ref="DN3:DN66" si="7">AVERAGE(DU3,DW3,DS3)</f>
        <v>1595</v>
      </c>
      <c r="DO3" s="1">
        <f t="shared" ref="DO3:DO66" si="8">AVERAGE(EA3,EG3,EE3,EC3)</f>
        <v>1245</v>
      </c>
      <c r="DP3" s="1">
        <f t="shared" ref="DP3:DP66" si="9">DN3-DO3</f>
        <v>350</v>
      </c>
      <c r="DQ3" s="1">
        <f t="shared" ref="DQ3:DQ66" si="10">DP3/DO3</f>
        <v>0.28112449799196787</v>
      </c>
      <c r="DR3" s="1">
        <f t="shared" ref="DR3:DR66" si="11">AVERAGE(DN3,DO3)</f>
        <v>1420</v>
      </c>
      <c r="DU3">
        <f>'Raw Data'!DH3</f>
        <v>1590</v>
      </c>
      <c r="DV3">
        <f>'Raw Data'!DI3</f>
        <v>13.9</v>
      </c>
      <c r="DW3">
        <f>'Raw Data'!DJ3</f>
        <v>1600</v>
      </c>
      <c r="DX3">
        <f>'Raw Data'!DK3</f>
        <v>0</v>
      </c>
      <c r="DY3">
        <f>'Raw Data'!DL3</f>
        <v>1590</v>
      </c>
      <c r="DZ3">
        <f>'Raw Data'!DM3</f>
        <v>0</v>
      </c>
      <c r="EA3">
        <f>'Raw Data'!DN3</f>
        <v>1540</v>
      </c>
      <c r="EB3">
        <f>'Raw Data'!DO3</f>
        <v>14.3</v>
      </c>
      <c r="EC3">
        <f>'Raw Data'!DP3</f>
        <v>1480</v>
      </c>
      <c r="ED3">
        <f>'Raw Data'!DQ3</f>
        <v>14.3</v>
      </c>
      <c r="EE3">
        <f>'Raw Data'!DR3</f>
        <v>980</v>
      </c>
      <c r="EF3">
        <f>'Raw Data'!DS3</f>
        <v>16.7</v>
      </c>
      <c r="EG3">
        <f>'Raw Data'!DT3</f>
        <v>980</v>
      </c>
      <c r="EH3">
        <f>'Raw Data'!DU3</f>
        <v>16.7</v>
      </c>
      <c r="EI3">
        <f>'Raw Data'!DV3</f>
        <v>1270</v>
      </c>
      <c r="EJ3">
        <f>'Raw Data'!DW3</f>
        <v>11.8</v>
      </c>
      <c r="EK3">
        <f>'Raw Data'!DX3</f>
        <v>1280</v>
      </c>
      <c r="EL3">
        <f>'Raw Data'!DY3</f>
        <v>11.8</v>
      </c>
      <c r="EM3">
        <f>'Raw Data'!DZ3</f>
        <v>0</v>
      </c>
    </row>
    <row r="4" spans="1:143"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t="str">
        <f>VLOOKUP(DK4,'Curve Info'!$A$9:$P$76,16)</f>
        <v>Low Crash Frequency</v>
      </c>
      <c r="DM4" s="1" t="str">
        <f>VLOOKUP(DK4,'Curve Info'!$A$9:$P$76,14)</f>
        <v>Low AADT</v>
      </c>
      <c r="DN4" s="1">
        <f t="shared" si="7"/>
        <v>1595</v>
      </c>
      <c r="DO4" s="1">
        <f t="shared" si="8"/>
        <v>1245</v>
      </c>
      <c r="DP4" s="1">
        <f t="shared" si="9"/>
        <v>350</v>
      </c>
      <c r="DQ4" s="1">
        <f t="shared" si="10"/>
        <v>0.28112449799196787</v>
      </c>
      <c r="DR4" s="1">
        <f t="shared" si="11"/>
        <v>1420</v>
      </c>
      <c r="DU4">
        <f>'Raw Data'!DH4</f>
        <v>1590</v>
      </c>
      <c r="DV4">
        <f>'Raw Data'!DI4</f>
        <v>13.9</v>
      </c>
      <c r="DW4">
        <f>'Raw Data'!DJ4</f>
        <v>1600</v>
      </c>
      <c r="DX4">
        <f>'Raw Data'!DK4</f>
        <v>0</v>
      </c>
      <c r="DY4">
        <f>'Raw Data'!DL4</f>
        <v>1590</v>
      </c>
      <c r="DZ4">
        <f>'Raw Data'!DM4</f>
        <v>0</v>
      </c>
      <c r="EA4">
        <f>'Raw Data'!DN4</f>
        <v>1540</v>
      </c>
      <c r="EB4">
        <f>'Raw Data'!DO4</f>
        <v>14.3</v>
      </c>
      <c r="EC4">
        <f>'Raw Data'!DP4</f>
        <v>1480</v>
      </c>
      <c r="ED4">
        <f>'Raw Data'!DQ4</f>
        <v>14.3</v>
      </c>
      <c r="EE4">
        <f>'Raw Data'!DR4</f>
        <v>980</v>
      </c>
      <c r="EF4">
        <f>'Raw Data'!DS4</f>
        <v>16.7</v>
      </c>
      <c r="EG4">
        <f>'Raw Data'!DT4</f>
        <v>980</v>
      </c>
      <c r="EH4">
        <f>'Raw Data'!DU4</f>
        <v>16.7</v>
      </c>
      <c r="EI4">
        <f>'Raw Data'!DV4</f>
        <v>1270</v>
      </c>
      <c r="EJ4">
        <f>'Raw Data'!DW4</f>
        <v>11.8</v>
      </c>
      <c r="EK4">
        <f>'Raw Data'!DX4</f>
        <v>1280</v>
      </c>
      <c r="EL4">
        <f>'Raw Data'!DY4</f>
        <v>11.8</v>
      </c>
      <c r="EM4">
        <f>'Raw Data'!DZ4</f>
        <v>0</v>
      </c>
    </row>
    <row r="5" spans="1:143"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t="str">
        <f>VLOOKUP(DK5,'Curve Info'!$A$9:$P$76,16)</f>
        <v>Low Crash Frequency</v>
      </c>
      <c r="DM5" s="1" t="str">
        <f>VLOOKUP(DK5,'Curve Info'!$A$9:$P$76,14)</f>
        <v>Low AADT</v>
      </c>
      <c r="DN5" s="1">
        <f t="shared" si="7"/>
        <v>1595</v>
      </c>
      <c r="DO5" s="1">
        <f t="shared" si="8"/>
        <v>1245</v>
      </c>
      <c r="DP5" s="1">
        <f t="shared" si="9"/>
        <v>350</v>
      </c>
      <c r="DQ5" s="1">
        <f t="shared" si="10"/>
        <v>0.28112449799196787</v>
      </c>
      <c r="DR5" s="1">
        <f t="shared" si="11"/>
        <v>1420</v>
      </c>
      <c r="DU5">
        <f>'Raw Data'!DH5</f>
        <v>1590</v>
      </c>
      <c r="DV5">
        <f>'Raw Data'!DI5</f>
        <v>13.9</v>
      </c>
      <c r="DW5">
        <f>'Raw Data'!DJ5</f>
        <v>1600</v>
      </c>
      <c r="DX5">
        <f>'Raw Data'!DK5</f>
        <v>0</v>
      </c>
      <c r="DY5">
        <f>'Raw Data'!DL5</f>
        <v>1590</v>
      </c>
      <c r="DZ5">
        <f>'Raw Data'!DM5</f>
        <v>0</v>
      </c>
      <c r="EA5">
        <f>'Raw Data'!DN5</f>
        <v>1540</v>
      </c>
      <c r="EB5">
        <f>'Raw Data'!DO5</f>
        <v>14.3</v>
      </c>
      <c r="EC5">
        <f>'Raw Data'!DP5</f>
        <v>1480</v>
      </c>
      <c r="ED5">
        <f>'Raw Data'!DQ5</f>
        <v>14.3</v>
      </c>
      <c r="EE5">
        <f>'Raw Data'!DR5</f>
        <v>980</v>
      </c>
      <c r="EF5">
        <f>'Raw Data'!DS5</f>
        <v>16.7</v>
      </c>
      <c r="EG5">
        <f>'Raw Data'!DT5</f>
        <v>980</v>
      </c>
      <c r="EH5">
        <f>'Raw Data'!DU5</f>
        <v>16.7</v>
      </c>
      <c r="EI5">
        <f>'Raw Data'!DV5</f>
        <v>1270</v>
      </c>
      <c r="EJ5">
        <f>'Raw Data'!DW5</f>
        <v>11.8</v>
      </c>
      <c r="EK5">
        <f>'Raw Data'!DX5</f>
        <v>1280</v>
      </c>
      <c r="EL5">
        <f>'Raw Data'!DY5</f>
        <v>11.8</v>
      </c>
      <c r="EM5">
        <f>'Raw Data'!DZ5</f>
        <v>2.7399999999999999E-4</v>
      </c>
    </row>
    <row r="6" spans="1:143"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t="str">
        <f>VLOOKUP(DK6,'Curve Info'!$A$9:$P$76,16)</f>
        <v>Low Crash Frequency</v>
      </c>
      <c r="DM6" s="1" t="str">
        <f>VLOOKUP(DK6,'Curve Info'!$A$9:$P$76,14)</f>
        <v>Low AADT</v>
      </c>
      <c r="DN6" s="1">
        <f t="shared" si="7"/>
        <v>1595</v>
      </c>
      <c r="DO6" s="1">
        <f t="shared" si="8"/>
        <v>1245</v>
      </c>
      <c r="DP6" s="1">
        <f t="shared" si="9"/>
        <v>350</v>
      </c>
      <c r="DQ6" s="1">
        <f t="shared" si="10"/>
        <v>0.28112449799196787</v>
      </c>
      <c r="DR6" s="1">
        <f t="shared" si="11"/>
        <v>1420</v>
      </c>
      <c r="DU6">
        <f>'Raw Data'!DH6</f>
        <v>1590</v>
      </c>
      <c r="DV6">
        <f>'Raw Data'!DI6</f>
        <v>13.9</v>
      </c>
      <c r="DW6">
        <f>'Raw Data'!DJ6</f>
        <v>1600</v>
      </c>
      <c r="DX6">
        <f>'Raw Data'!DK6</f>
        <v>0</v>
      </c>
      <c r="DY6">
        <f>'Raw Data'!DL6</f>
        <v>1590</v>
      </c>
      <c r="DZ6">
        <f>'Raw Data'!DM6</f>
        <v>0</v>
      </c>
      <c r="EA6">
        <f>'Raw Data'!DN6</f>
        <v>1540</v>
      </c>
      <c r="EB6">
        <f>'Raw Data'!DO6</f>
        <v>14.3</v>
      </c>
      <c r="EC6">
        <f>'Raw Data'!DP6</f>
        <v>1480</v>
      </c>
      <c r="ED6">
        <f>'Raw Data'!DQ6</f>
        <v>14.3</v>
      </c>
      <c r="EE6">
        <f>'Raw Data'!DR6</f>
        <v>980</v>
      </c>
      <c r="EF6">
        <f>'Raw Data'!DS6</f>
        <v>16.7</v>
      </c>
      <c r="EG6">
        <f>'Raw Data'!DT6</f>
        <v>980</v>
      </c>
      <c r="EH6">
        <f>'Raw Data'!DU6</f>
        <v>16.7</v>
      </c>
      <c r="EI6">
        <f>'Raw Data'!DV6</f>
        <v>1270</v>
      </c>
      <c r="EJ6">
        <f>'Raw Data'!DW6</f>
        <v>11.8</v>
      </c>
      <c r="EK6">
        <f>'Raw Data'!DX6</f>
        <v>1280</v>
      </c>
      <c r="EL6">
        <f>'Raw Data'!DY6</f>
        <v>11.8</v>
      </c>
      <c r="EM6">
        <f>'Raw Data'!DZ6</f>
        <v>2.4499999999999999E-4</v>
      </c>
    </row>
    <row r="7" spans="1:143"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t="str">
        <f>VLOOKUP(DK7,'Curve Info'!$A$9:$P$76,16)</f>
        <v>Low Crash Frequency</v>
      </c>
      <c r="DM7" s="1" t="str">
        <f>VLOOKUP(DK7,'Curve Info'!$A$9:$P$76,14)</f>
        <v>Low AADT</v>
      </c>
      <c r="DN7" s="1">
        <f t="shared" si="7"/>
        <v>1595</v>
      </c>
      <c r="DO7" s="1">
        <f t="shared" si="8"/>
        <v>1245</v>
      </c>
      <c r="DP7" s="1">
        <f t="shared" si="9"/>
        <v>350</v>
      </c>
      <c r="DQ7" s="1">
        <f t="shared" si="10"/>
        <v>0.28112449799196787</v>
      </c>
      <c r="DR7" s="1">
        <f t="shared" si="11"/>
        <v>1420</v>
      </c>
      <c r="DU7">
        <f>'Raw Data'!DH7</f>
        <v>1590</v>
      </c>
      <c r="DV7">
        <f>'Raw Data'!DI7</f>
        <v>13.9</v>
      </c>
      <c r="DW7">
        <f>'Raw Data'!DJ7</f>
        <v>1600</v>
      </c>
      <c r="DX7">
        <f>'Raw Data'!DK7</f>
        <v>0</v>
      </c>
      <c r="DY7">
        <f>'Raw Data'!DL7</f>
        <v>1590</v>
      </c>
      <c r="DZ7">
        <f>'Raw Data'!DM7</f>
        <v>0</v>
      </c>
      <c r="EA7">
        <f>'Raw Data'!DN7</f>
        <v>1540</v>
      </c>
      <c r="EB7">
        <f>'Raw Data'!DO7</f>
        <v>14.3</v>
      </c>
      <c r="EC7">
        <f>'Raw Data'!DP7</f>
        <v>1480</v>
      </c>
      <c r="ED7">
        <f>'Raw Data'!DQ7</f>
        <v>14.3</v>
      </c>
      <c r="EE7">
        <f>'Raw Data'!DR7</f>
        <v>980</v>
      </c>
      <c r="EF7">
        <f>'Raw Data'!DS7</f>
        <v>16.7</v>
      </c>
      <c r="EG7">
        <f>'Raw Data'!DT7</f>
        <v>980</v>
      </c>
      <c r="EH7">
        <f>'Raw Data'!DU7</f>
        <v>16.7</v>
      </c>
      <c r="EI7">
        <f>'Raw Data'!DV7</f>
        <v>1270</v>
      </c>
      <c r="EJ7">
        <f>'Raw Data'!DW7</f>
        <v>11.8</v>
      </c>
      <c r="EK7">
        <f>'Raw Data'!DX7</f>
        <v>1280</v>
      </c>
      <c r="EL7">
        <f>'Raw Data'!DY7</f>
        <v>11.8</v>
      </c>
      <c r="EM7">
        <f>'Raw Data'!DZ7</f>
        <v>0</v>
      </c>
    </row>
    <row r="8" spans="1:143"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t="str">
        <f>VLOOKUP(DK8,'Curve Info'!$A$9:$P$76,16)</f>
        <v>Low Crash Frequency</v>
      </c>
      <c r="DM8" s="1" t="str">
        <f>VLOOKUP(DK8,'Curve Info'!$A$9:$P$76,14)</f>
        <v>Low AADT</v>
      </c>
      <c r="DN8" s="1">
        <f t="shared" si="7"/>
        <v>1595</v>
      </c>
      <c r="DO8" s="1">
        <f t="shared" si="8"/>
        <v>1245</v>
      </c>
      <c r="DP8" s="1">
        <f t="shared" si="9"/>
        <v>350</v>
      </c>
      <c r="DQ8" s="1">
        <f t="shared" si="10"/>
        <v>0.28112449799196787</v>
      </c>
      <c r="DR8" s="1">
        <f t="shared" si="11"/>
        <v>1420</v>
      </c>
      <c r="DU8">
        <f>'Raw Data'!DH8</f>
        <v>1590</v>
      </c>
      <c r="DV8">
        <f>'Raw Data'!DI8</f>
        <v>13.9</v>
      </c>
      <c r="DW8">
        <f>'Raw Data'!DJ8</f>
        <v>1600</v>
      </c>
      <c r="DX8">
        <f>'Raw Data'!DK8</f>
        <v>0</v>
      </c>
      <c r="DY8">
        <f>'Raw Data'!DL8</f>
        <v>1590</v>
      </c>
      <c r="DZ8">
        <f>'Raw Data'!DM8</f>
        <v>0</v>
      </c>
      <c r="EA8">
        <f>'Raw Data'!DN8</f>
        <v>1540</v>
      </c>
      <c r="EB8">
        <f>'Raw Data'!DO8</f>
        <v>14.3</v>
      </c>
      <c r="EC8">
        <f>'Raw Data'!DP8</f>
        <v>1480</v>
      </c>
      <c r="ED8">
        <f>'Raw Data'!DQ8</f>
        <v>14.3</v>
      </c>
      <c r="EE8">
        <f>'Raw Data'!DR8</f>
        <v>980</v>
      </c>
      <c r="EF8">
        <f>'Raw Data'!DS8</f>
        <v>16.7</v>
      </c>
      <c r="EG8">
        <f>'Raw Data'!DT8</f>
        <v>980</v>
      </c>
      <c r="EH8">
        <f>'Raw Data'!DU8</f>
        <v>16.7</v>
      </c>
      <c r="EI8">
        <f>'Raw Data'!DV8</f>
        <v>1270</v>
      </c>
      <c r="EJ8">
        <f>'Raw Data'!DW8</f>
        <v>11.8</v>
      </c>
      <c r="EK8">
        <f>'Raw Data'!DX8</f>
        <v>1280</v>
      </c>
      <c r="EL8">
        <f>'Raw Data'!DY8</f>
        <v>11.8</v>
      </c>
      <c r="EM8">
        <f>'Raw Data'!DZ8</f>
        <v>1.1479999999999999E-3</v>
      </c>
    </row>
    <row r="9" spans="1:143"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t="str">
        <f>VLOOKUP(DK9,'Curve Info'!$A$9:$P$76,16)</f>
        <v>Low Crash Frequency</v>
      </c>
      <c r="DM9" s="1" t="str">
        <f>VLOOKUP(DK9,'Curve Info'!$A$9:$P$76,14)</f>
        <v>Low AADT</v>
      </c>
      <c r="DN9" s="1">
        <f t="shared" si="7"/>
        <v>1595</v>
      </c>
      <c r="DO9" s="1">
        <f t="shared" si="8"/>
        <v>1245</v>
      </c>
      <c r="DP9" s="1">
        <f t="shared" si="9"/>
        <v>350</v>
      </c>
      <c r="DQ9" s="1">
        <f t="shared" si="10"/>
        <v>0.28112449799196787</v>
      </c>
      <c r="DR9" s="1">
        <f t="shared" si="11"/>
        <v>1420</v>
      </c>
      <c r="DU9">
        <f>'Raw Data'!DH9</f>
        <v>1590</v>
      </c>
      <c r="DV9">
        <f>'Raw Data'!DI9</f>
        <v>13.9</v>
      </c>
      <c r="DW9">
        <f>'Raw Data'!DJ9</f>
        <v>1600</v>
      </c>
      <c r="DX9">
        <f>'Raw Data'!DK9</f>
        <v>0</v>
      </c>
      <c r="DY9">
        <f>'Raw Data'!DL9</f>
        <v>1590</v>
      </c>
      <c r="DZ9">
        <f>'Raw Data'!DM9</f>
        <v>0</v>
      </c>
      <c r="EA9">
        <f>'Raw Data'!DN9</f>
        <v>1540</v>
      </c>
      <c r="EB9">
        <f>'Raw Data'!DO9</f>
        <v>14.3</v>
      </c>
      <c r="EC9">
        <f>'Raw Data'!DP9</f>
        <v>1480</v>
      </c>
      <c r="ED9">
        <f>'Raw Data'!DQ9</f>
        <v>14.3</v>
      </c>
      <c r="EE9">
        <f>'Raw Data'!DR9</f>
        <v>980</v>
      </c>
      <c r="EF9">
        <f>'Raw Data'!DS9</f>
        <v>16.7</v>
      </c>
      <c r="EG9">
        <f>'Raw Data'!DT9</f>
        <v>980</v>
      </c>
      <c r="EH9">
        <f>'Raw Data'!DU9</f>
        <v>16.7</v>
      </c>
      <c r="EI9">
        <f>'Raw Data'!DV9</f>
        <v>1270</v>
      </c>
      <c r="EJ9">
        <f>'Raw Data'!DW9</f>
        <v>11.8</v>
      </c>
      <c r="EK9">
        <f>'Raw Data'!DX9</f>
        <v>1280</v>
      </c>
      <c r="EL9">
        <f>'Raw Data'!DY9</f>
        <v>11.8</v>
      </c>
      <c r="EM9">
        <f>'Raw Data'!DZ9</f>
        <v>5.8699999999999996E-4</v>
      </c>
    </row>
    <row r="10" spans="1:143"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t="str">
        <f>VLOOKUP(DK10,'Curve Info'!$A$9:$P$76,16)</f>
        <v>Low Crash Frequency</v>
      </c>
      <c r="DM10" s="1" t="str">
        <f>VLOOKUP(DK10,'Curve Info'!$A$9:$P$76,14)</f>
        <v>Low AADT</v>
      </c>
      <c r="DN10" s="1">
        <f t="shared" si="7"/>
        <v>1595</v>
      </c>
      <c r="DO10" s="1">
        <f t="shared" si="8"/>
        <v>1245</v>
      </c>
      <c r="DP10" s="1">
        <f t="shared" si="9"/>
        <v>350</v>
      </c>
      <c r="DQ10" s="1">
        <f t="shared" si="10"/>
        <v>0.28112449799196787</v>
      </c>
      <c r="DR10" s="1">
        <f t="shared" si="11"/>
        <v>1420</v>
      </c>
      <c r="DU10">
        <f>'Raw Data'!DH10</f>
        <v>1590</v>
      </c>
      <c r="DV10">
        <f>'Raw Data'!DI10</f>
        <v>13.9</v>
      </c>
      <c r="DW10">
        <f>'Raw Data'!DJ10</f>
        <v>1600</v>
      </c>
      <c r="DX10">
        <f>'Raw Data'!DK10</f>
        <v>0</v>
      </c>
      <c r="DY10">
        <f>'Raw Data'!DL10</f>
        <v>1590</v>
      </c>
      <c r="DZ10">
        <f>'Raw Data'!DM10</f>
        <v>0</v>
      </c>
      <c r="EA10">
        <f>'Raw Data'!DN10</f>
        <v>1540</v>
      </c>
      <c r="EB10">
        <f>'Raw Data'!DO10</f>
        <v>14.3</v>
      </c>
      <c r="EC10">
        <f>'Raw Data'!DP10</f>
        <v>1480</v>
      </c>
      <c r="ED10">
        <f>'Raw Data'!DQ10</f>
        <v>14.3</v>
      </c>
      <c r="EE10">
        <f>'Raw Data'!DR10</f>
        <v>980</v>
      </c>
      <c r="EF10">
        <f>'Raw Data'!DS10</f>
        <v>16.7</v>
      </c>
      <c r="EG10">
        <f>'Raw Data'!DT10</f>
        <v>980</v>
      </c>
      <c r="EH10">
        <f>'Raw Data'!DU10</f>
        <v>16.7</v>
      </c>
      <c r="EI10">
        <f>'Raw Data'!DV10</f>
        <v>1270</v>
      </c>
      <c r="EJ10">
        <f>'Raw Data'!DW10</f>
        <v>11.8</v>
      </c>
      <c r="EK10">
        <f>'Raw Data'!DX10</f>
        <v>1280</v>
      </c>
      <c r="EL10">
        <f>'Raw Data'!DY10</f>
        <v>11.8</v>
      </c>
      <c r="EM10">
        <f>'Raw Data'!DZ10</f>
        <v>4.1999999999999998E-5</v>
      </c>
    </row>
    <row r="11" spans="1:143"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t="str">
        <f>VLOOKUP(DK11,'Curve Info'!$A$9:$P$76,16)</f>
        <v>Low Crash Frequency</v>
      </c>
      <c r="DM11" s="1" t="str">
        <f>VLOOKUP(DK11,'Curve Info'!$A$9:$P$76,14)</f>
        <v>Low AADT</v>
      </c>
      <c r="DN11" s="1">
        <f t="shared" si="7"/>
        <v>1595</v>
      </c>
      <c r="DO11" s="1">
        <f t="shared" si="8"/>
        <v>1245</v>
      </c>
      <c r="DP11" s="1">
        <f t="shared" si="9"/>
        <v>350</v>
      </c>
      <c r="DQ11" s="1">
        <f t="shared" si="10"/>
        <v>0.28112449799196787</v>
      </c>
      <c r="DR11" s="1">
        <f t="shared" si="11"/>
        <v>1420</v>
      </c>
      <c r="DU11">
        <f>'Raw Data'!DH11</f>
        <v>1590</v>
      </c>
      <c r="DV11">
        <f>'Raw Data'!DI11</f>
        <v>13.9</v>
      </c>
      <c r="DW11">
        <f>'Raw Data'!DJ11</f>
        <v>1600</v>
      </c>
      <c r="DX11">
        <f>'Raw Data'!DK11</f>
        <v>0</v>
      </c>
      <c r="DY11">
        <f>'Raw Data'!DL11</f>
        <v>1590</v>
      </c>
      <c r="DZ11">
        <f>'Raw Data'!DM11</f>
        <v>0</v>
      </c>
      <c r="EA11">
        <f>'Raw Data'!DN11</f>
        <v>1540</v>
      </c>
      <c r="EB11">
        <f>'Raw Data'!DO11</f>
        <v>14.3</v>
      </c>
      <c r="EC11">
        <f>'Raw Data'!DP11</f>
        <v>1480</v>
      </c>
      <c r="ED11">
        <f>'Raw Data'!DQ11</f>
        <v>14.3</v>
      </c>
      <c r="EE11">
        <f>'Raw Data'!DR11</f>
        <v>980</v>
      </c>
      <c r="EF11">
        <f>'Raw Data'!DS11</f>
        <v>16.7</v>
      </c>
      <c r="EG11">
        <f>'Raw Data'!DT11</f>
        <v>980</v>
      </c>
      <c r="EH11">
        <f>'Raw Data'!DU11</f>
        <v>16.7</v>
      </c>
      <c r="EI11">
        <f>'Raw Data'!DV11</f>
        <v>1270</v>
      </c>
      <c r="EJ11">
        <f>'Raw Data'!DW11</f>
        <v>11.8</v>
      </c>
      <c r="EK11">
        <f>'Raw Data'!DX11</f>
        <v>1280</v>
      </c>
      <c r="EL11">
        <f>'Raw Data'!DY11</f>
        <v>11.8</v>
      </c>
      <c r="EM11">
        <f>'Raw Data'!DZ11</f>
        <v>0</v>
      </c>
    </row>
    <row r="12" spans="1:143"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t="str">
        <f>VLOOKUP(DK12,'Curve Info'!$A$9:$P$76,16)</f>
        <v>High Crash Frequency</v>
      </c>
      <c r="DM12" s="1" t="str">
        <f>VLOOKUP(DK12,'Curve Info'!$A$9:$P$76,14)</f>
        <v>Low AADT</v>
      </c>
      <c r="DN12" s="1">
        <f t="shared" si="7"/>
        <v>1595</v>
      </c>
      <c r="DO12" s="1">
        <f t="shared" si="8"/>
        <v>1245</v>
      </c>
      <c r="DP12" s="1">
        <f t="shared" si="9"/>
        <v>350</v>
      </c>
      <c r="DQ12" s="1">
        <f t="shared" si="10"/>
        <v>0.28112449799196787</v>
      </c>
      <c r="DR12" s="1">
        <f t="shared" si="11"/>
        <v>1420</v>
      </c>
      <c r="DU12">
        <f>'Raw Data'!DH12</f>
        <v>1590</v>
      </c>
      <c r="DV12">
        <f>'Raw Data'!DI12</f>
        <v>13.9</v>
      </c>
      <c r="DW12">
        <f>'Raw Data'!DJ12</f>
        <v>1600</v>
      </c>
      <c r="DX12">
        <f>'Raw Data'!DK12</f>
        <v>0</v>
      </c>
      <c r="DY12">
        <f>'Raw Data'!DL12</f>
        <v>1590</v>
      </c>
      <c r="DZ12">
        <f>'Raw Data'!DM12</f>
        <v>0</v>
      </c>
      <c r="EA12">
        <f>'Raw Data'!DN12</f>
        <v>1540</v>
      </c>
      <c r="EB12">
        <f>'Raw Data'!DO12</f>
        <v>14.3</v>
      </c>
      <c r="EC12">
        <f>'Raw Data'!DP12</f>
        <v>1480</v>
      </c>
      <c r="ED12">
        <f>'Raw Data'!DQ12</f>
        <v>14.3</v>
      </c>
      <c r="EE12">
        <f>'Raw Data'!DR12</f>
        <v>980</v>
      </c>
      <c r="EF12">
        <f>'Raw Data'!DS12</f>
        <v>16.7</v>
      </c>
      <c r="EG12">
        <f>'Raw Data'!DT12</f>
        <v>980</v>
      </c>
      <c r="EH12">
        <f>'Raw Data'!DU12</f>
        <v>16.7</v>
      </c>
      <c r="EI12">
        <f>'Raw Data'!DV12</f>
        <v>1270</v>
      </c>
      <c r="EJ12">
        <f>'Raw Data'!DW12</f>
        <v>11.8</v>
      </c>
      <c r="EK12">
        <f>'Raw Data'!DX12</f>
        <v>1280</v>
      </c>
      <c r="EL12">
        <f>'Raw Data'!DY12</f>
        <v>11.8</v>
      </c>
      <c r="EM12">
        <f>'Raw Data'!DZ12</f>
        <v>0</v>
      </c>
    </row>
    <row r="13" spans="1:143"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t="str">
        <f>VLOOKUP(DK13,'Curve Info'!$A$9:$P$76,16)</f>
        <v>High Crash Frequency</v>
      </c>
      <c r="DM13" s="1" t="str">
        <f>VLOOKUP(DK13,'Curve Info'!$A$9:$P$76,14)</f>
        <v>Low AADT</v>
      </c>
      <c r="DN13" s="1">
        <f t="shared" si="7"/>
        <v>1595</v>
      </c>
      <c r="DO13" s="1">
        <f t="shared" si="8"/>
        <v>1245</v>
      </c>
      <c r="DP13" s="1">
        <f t="shared" si="9"/>
        <v>350</v>
      </c>
      <c r="DQ13" s="1">
        <f t="shared" si="10"/>
        <v>0.28112449799196787</v>
      </c>
      <c r="DR13" s="1">
        <f t="shared" si="11"/>
        <v>1420</v>
      </c>
      <c r="DU13">
        <f>'Raw Data'!DH13</f>
        <v>1590</v>
      </c>
      <c r="DV13">
        <f>'Raw Data'!DI13</f>
        <v>13.9</v>
      </c>
      <c r="DW13">
        <f>'Raw Data'!DJ13</f>
        <v>1600</v>
      </c>
      <c r="DX13">
        <f>'Raw Data'!DK13</f>
        <v>0</v>
      </c>
      <c r="DY13">
        <f>'Raw Data'!DL13</f>
        <v>1590</v>
      </c>
      <c r="DZ13">
        <f>'Raw Data'!DM13</f>
        <v>0</v>
      </c>
      <c r="EA13">
        <f>'Raw Data'!DN13</f>
        <v>1540</v>
      </c>
      <c r="EB13">
        <f>'Raw Data'!DO13</f>
        <v>14.3</v>
      </c>
      <c r="EC13">
        <f>'Raw Data'!DP13</f>
        <v>1480</v>
      </c>
      <c r="ED13">
        <f>'Raw Data'!DQ13</f>
        <v>14.3</v>
      </c>
      <c r="EE13">
        <f>'Raw Data'!DR13</f>
        <v>980</v>
      </c>
      <c r="EF13">
        <f>'Raw Data'!DS13</f>
        <v>16.7</v>
      </c>
      <c r="EG13">
        <f>'Raw Data'!DT13</f>
        <v>980</v>
      </c>
      <c r="EH13">
        <f>'Raw Data'!DU13</f>
        <v>16.7</v>
      </c>
      <c r="EI13">
        <f>'Raw Data'!DV13</f>
        <v>1270</v>
      </c>
      <c r="EJ13">
        <f>'Raw Data'!DW13</f>
        <v>11.8</v>
      </c>
      <c r="EK13">
        <f>'Raw Data'!DX13</f>
        <v>1280</v>
      </c>
      <c r="EL13">
        <f>'Raw Data'!DY13</f>
        <v>11.8</v>
      </c>
      <c r="EM13">
        <f>'Raw Data'!DZ13</f>
        <v>0</v>
      </c>
    </row>
    <row r="14" spans="1:143"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t="str">
        <f>VLOOKUP(DK14,'Curve Info'!$A$9:$P$76,16)</f>
        <v>High Crash Frequency</v>
      </c>
      <c r="DM14" s="1" t="str">
        <f>VLOOKUP(DK14,'Curve Info'!$A$9:$P$76,14)</f>
        <v>Low AADT</v>
      </c>
      <c r="DN14" s="1">
        <f t="shared" si="7"/>
        <v>1595</v>
      </c>
      <c r="DO14" s="1">
        <f t="shared" si="8"/>
        <v>1245</v>
      </c>
      <c r="DP14" s="1">
        <f t="shared" si="9"/>
        <v>350</v>
      </c>
      <c r="DQ14" s="1">
        <f t="shared" si="10"/>
        <v>0.28112449799196787</v>
      </c>
      <c r="DR14" s="1">
        <f t="shared" si="11"/>
        <v>1420</v>
      </c>
      <c r="DU14">
        <f>'Raw Data'!DH14</f>
        <v>1590</v>
      </c>
      <c r="DV14">
        <f>'Raw Data'!DI14</f>
        <v>13.9</v>
      </c>
      <c r="DW14">
        <f>'Raw Data'!DJ14</f>
        <v>1600</v>
      </c>
      <c r="DX14">
        <f>'Raw Data'!DK14</f>
        <v>0</v>
      </c>
      <c r="DY14">
        <f>'Raw Data'!DL14</f>
        <v>1590</v>
      </c>
      <c r="DZ14">
        <f>'Raw Data'!DM14</f>
        <v>0</v>
      </c>
      <c r="EA14">
        <f>'Raw Data'!DN14</f>
        <v>1540</v>
      </c>
      <c r="EB14">
        <f>'Raw Data'!DO14</f>
        <v>14.3</v>
      </c>
      <c r="EC14">
        <f>'Raw Data'!DP14</f>
        <v>1480</v>
      </c>
      <c r="ED14">
        <f>'Raw Data'!DQ14</f>
        <v>14.3</v>
      </c>
      <c r="EE14">
        <f>'Raw Data'!DR14</f>
        <v>980</v>
      </c>
      <c r="EF14">
        <f>'Raw Data'!DS14</f>
        <v>16.7</v>
      </c>
      <c r="EG14">
        <f>'Raw Data'!DT14</f>
        <v>980</v>
      </c>
      <c r="EH14">
        <f>'Raw Data'!DU14</f>
        <v>16.7</v>
      </c>
      <c r="EI14">
        <f>'Raw Data'!DV14</f>
        <v>1270</v>
      </c>
      <c r="EJ14">
        <f>'Raw Data'!DW14</f>
        <v>11.8</v>
      </c>
      <c r="EK14">
        <f>'Raw Data'!DX14</f>
        <v>1280</v>
      </c>
      <c r="EL14">
        <f>'Raw Data'!DY14</f>
        <v>11.8</v>
      </c>
      <c r="EM14">
        <f>'Raw Data'!DZ14</f>
        <v>0</v>
      </c>
    </row>
    <row r="15" spans="1:143"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t="str">
        <f>VLOOKUP(DK15,'Curve Info'!$A$9:$P$76,16)</f>
        <v>Low Crash Frequency</v>
      </c>
      <c r="DM15" s="1" t="str">
        <f>VLOOKUP(DK15,'Curve Info'!$A$9:$P$76,14)</f>
        <v>Low AADT</v>
      </c>
      <c r="DN15" s="1">
        <f t="shared" si="7"/>
        <v>1595</v>
      </c>
      <c r="DO15" s="1">
        <f t="shared" si="8"/>
        <v>1245</v>
      </c>
      <c r="DP15" s="1">
        <f t="shared" si="9"/>
        <v>350</v>
      </c>
      <c r="DQ15" s="1">
        <f t="shared" si="10"/>
        <v>0.28112449799196787</v>
      </c>
      <c r="DR15" s="1">
        <f t="shared" si="11"/>
        <v>1420</v>
      </c>
      <c r="DU15">
        <f>'Raw Data'!DH15</f>
        <v>1590</v>
      </c>
      <c r="DV15">
        <f>'Raw Data'!DI15</f>
        <v>13.9</v>
      </c>
      <c r="DW15">
        <f>'Raw Data'!DJ15</f>
        <v>1600</v>
      </c>
      <c r="DX15">
        <f>'Raw Data'!DK15</f>
        <v>0</v>
      </c>
      <c r="DY15">
        <f>'Raw Data'!DL15</f>
        <v>1590</v>
      </c>
      <c r="DZ15">
        <f>'Raw Data'!DM15</f>
        <v>0</v>
      </c>
      <c r="EA15">
        <f>'Raw Data'!DN15</f>
        <v>1540</v>
      </c>
      <c r="EB15">
        <f>'Raw Data'!DO15</f>
        <v>14.3</v>
      </c>
      <c r="EC15">
        <f>'Raw Data'!DP15</f>
        <v>1480</v>
      </c>
      <c r="ED15">
        <f>'Raw Data'!DQ15</f>
        <v>14.3</v>
      </c>
      <c r="EE15">
        <f>'Raw Data'!DR15</f>
        <v>980</v>
      </c>
      <c r="EF15">
        <f>'Raw Data'!DS15</f>
        <v>16.7</v>
      </c>
      <c r="EG15">
        <f>'Raw Data'!DT15</f>
        <v>980</v>
      </c>
      <c r="EH15">
        <f>'Raw Data'!DU15</f>
        <v>16.7</v>
      </c>
      <c r="EI15">
        <f>'Raw Data'!DV15</f>
        <v>1270</v>
      </c>
      <c r="EJ15">
        <f>'Raw Data'!DW15</f>
        <v>11.8</v>
      </c>
      <c r="EK15">
        <f>'Raw Data'!DX15</f>
        <v>1280</v>
      </c>
      <c r="EL15">
        <f>'Raw Data'!DY15</f>
        <v>11.8</v>
      </c>
      <c r="EM15">
        <f>'Raw Data'!DZ15</f>
        <v>1.3929999999999999E-3</v>
      </c>
    </row>
    <row r="16" spans="1:143"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t="str">
        <f>VLOOKUP(DK16,'Curve Info'!$A$9:$P$76,16)</f>
        <v>Low Crash Frequency</v>
      </c>
      <c r="DM16" s="1" t="str">
        <f>VLOOKUP(DK16,'Curve Info'!$A$9:$P$76,14)</f>
        <v>Low AADT</v>
      </c>
      <c r="DN16" s="1">
        <f t="shared" si="7"/>
        <v>1595</v>
      </c>
      <c r="DO16" s="1">
        <f t="shared" si="8"/>
        <v>1245</v>
      </c>
      <c r="DP16" s="1">
        <f t="shared" si="9"/>
        <v>350</v>
      </c>
      <c r="DQ16" s="1">
        <f t="shared" si="10"/>
        <v>0.28112449799196787</v>
      </c>
      <c r="DR16" s="1">
        <f t="shared" si="11"/>
        <v>1420</v>
      </c>
      <c r="DU16">
        <f>'Raw Data'!DH16</f>
        <v>1590</v>
      </c>
      <c r="DV16">
        <f>'Raw Data'!DI16</f>
        <v>13.9</v>
      </c>
      <c r="DW16">
        <f>'Raw Data'!DJ16</f>
        <v>1600</v>
      </c>
      <c r="DX16">
        <f>'Raw Data'!DK16</f>
        <v>0</v>
      </c>
      <c r="DY16">
        <f>'Raw Data'!DL16</f>
        <v>1590</v>
      </c>
      <c r="DZ16">
        <f>'Raw Data'!DM16</f>
        <v>0</v>
      </c>
      <c r="EA16">
        <f>'Raw Data'!DN16</f>
        <v>1540</v>
      </c>
      <c r="EB16">
        <f>'Raw Data'!DO16</f>
        <v>14.3</v>
      </c>
      <c r="EC16">
        <f>'Raw Data'!DP16</f>
        <v>1480</v>
      </c>
      <c r="ED16">
        <f>'Raw Data'!DQ16</f>
        <v>14.3</v>
      </c>
      <c r="EE16">
        <f>'Raw Data'!DR16</f>
        <v>980</v>
      </c>
      <c r="EF16">
        <f>'Raw Data'!DS16</f>
        <v>16.7</v>
      </c>
      <c r="EG16">
        <f>'Raw Data'!DT16</f>
        <v>980</v>
      </c>
      <c r="EH16">
        <f>'Raw Data'!DU16</f>
        <v>16.7</v>
      </c>
      <c r="EI16">
        <f>'Raw Data'!DV16</f>
        <v>1270</v>
      </c>
      <c r="EJ16">
        <f>'Raw Data'!DW16</f>
        <v>11.8</v>
      </c>
      <c r="EK16">
        <f>'Raw Data'!DX16</f>
        <v>1280</v>
      </c>
      <c r="EL16">
        <f>'Raw Data'!DY16</f>
        <v>11.8</v>
      </c>
      <c r="EM16">
        <f>'Raw Data'!DZ16</f>
        <v>0</v>
      </c>
    </row>
    <row r="17" spans="1:143"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t="str">
        <f>VLOOKUP(DK17,'Curve Info'!$A$9:$P$76,16)</f>
        <v>Low Crash Frequency</v>
      </c>
      <c r="DM17" s="1" t="str">
        <f>VLOOKUP(DK17,'Curve Info'!$A$9:$P$76,14)</f>
        <v>Low AADT</v>
      </c>
      <c r="DN17" s="1">
        <f t="shared" si="7"/>
        <v>1595</v>
      </c>
      <c r="DO17" s="1">
        <f t="shared" si="8"/>
        <v>1245</v>
      </c>
      <c r="DP17" s="1">
        <f t="shared" si="9"/>
        <v>350</v>
      </c>
      <c r="DQ17" s="1">
        <f t="shared" si="10"/>
        <v>0.28112449799196787</v>
      </c>
      <c r="DR17" s="1">
        <f t="shared" si="11"/>
        <v>1420</v>
      </c>
      <c r="DU17">
        <f>'Raw Data'!DH17</f>
        <v>1590</v>
      </c>
      <c r="DV17">
        <f>'Raw Data'!DI17</f>
        <v>13.9</v>
      </c>
      <c r="DW17">
        <f>'Raw Data'!DJ17</f>
        <v>1600</v>
      </c>
      <c r="DX17">
        <f>'Raw Data'!DK17</f>
        <v>0</v>
      </c>
      <c r="DY17">
        <f>'Raw Data'!DL17</f>
        <v>1590</v>
      </c>
      <c r="DZ17">
        <f>'Raw Data'!DM17</f>
        <v>0</v>
      </c>
      <c r="EA17">
        <f>'Raw Data'!DN17</f>
        <v>1540</v>
      </c>
      <c r="EB17">
        <f>'Raw Data'!DO17</f>
        <v>14.3</v>
      </c>
      <c r="EC17">
        <f>'Raw Data'!DP17</f>
        <v>1480</v>
      </c>
      <c r="ED17">
        <f>'Raw Data'!DQ17</f>
        <v>14.3</v>
      </c>
      <c r="EE17">
        <f>'Raw Data'!DR17</f>
        <v>980</v>
      </c>
      <c r="EF17">
        <f>'Raw Data'!DS17</f>
        <v>16.7</v>
      </c>
      <c r="EG17">
        <f>'Raw Data'!DT17</f>
        <v>980</v>
      </c>
      <c r="EH17">
        <f>'Raw Data'!DU17</f>
        <v>16.7</v>
      </c>
      <c r="EI17">
        <f>'Raw Data'!DV17</f>
        <v>1270</v>
      </c>
      <c r="EJ17">
        <f>'Raw Data'!DW17</f>
        <v>11.8</v>
      </c>
      <c r="EK17">
        <f>'Raw Data'!DX17</f>
        <v>1280</v>
      </c>
      <c r="EL17">
        <f>'Raw Data'!DY17</f>
        <v>11.8</v>
      </c>
      <c r="EM17">
        <f>'Raw Data'!DZ17</f>
        <v>0</v>
      </c>
    </row>
    <row r="18" spans="1:143"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t="str">
        <f>VLOOKUP(DK18,'Curve Info'!$A$9:$P$76,16)</f>
        <v>Low Crash Frequency</v>
      </c>
      <c r="DM18" s="1" t="str">
        <f>VLOOKUP(DK18,'Curve Info'!$A$9:$P$76,14)</f>
        <v>Low AADT</v>
      </c>
      <c r="DN18" s="1">
        <f t="shared" si="7"/>
        <v>1595</v>
      </c>
      <c r="DO18" s="1">
        <f t="shared" si="8"/>
        <v>1245</v>
      </c>
      <c r="DP18" s="1">
        <f t="shared" si="9"/>
        <v>350</v>
      </c>
      <c r="DQ18" s="1">
        <f t="shared" si="10"/>
        <v>0.28112449799196787</v>
      </c>
      <c r="DR18" s="1">
        <f t="shared" si="11"/>
        <v>1420</v>
      </c>
      <c r="DU18">
        <f>'Raw Data'!DH18</f>
        <v>1590</v>
      </c>
      <c r="DV18">
        <f>'Raw Data'!DI18</f>
        <v>13.9</v>
      </c>
      <c r="DW18">
        <f>'Raw Data'!DJ18</f>
        <v>1600</v>
      </c>
      <c r="DX18">
        <f>'Raw Data'!DK18</f>
        <v>0</v>
      </c>
      <c r="DY18">
        <f>'Raw Data'!DL18</f>
        <v>1590</v>
      </c>
      <c r="DZ18">
        <f>'Raw Data'!DM18</f>
        <v>0</v>
      </c>
      <c r="EA18">
        <f>'Raw Data'!DN18</f>
        <v>1540</v>
      </c>
      <c r="EB18">
        <f>'Raw Data'!DO18</f>
        <v>14.3</v>
      </c>
      <c r="EC18">
        <f>'Raw Data'!DP18</f>
        <v>1480</v>
      </c>
      <c r="ED18">
        <f>'Raw Data'!DQ18</f>
        <v>14.3</v>
      </c>
      <c r="EE18">
        <f>'Raw Data'!DR18</f>
        <v>980</v>
      </c>
      <c r="EF18">
        <f>'Raw Data'!DS18</f>
        <v>16.7</v>
      </c>
      <c r="EG18">
        <f>'Raw Data'!DT18</f>
        <v>980</v>
      </c>
      <c r="EH18">
        <f>'Raw Data'!DU18</f>
        <v>16.7</v>
      </c>
      <c r="EI18">
        <f>'Raw Data'!DV18</f>
        <v>1270</v>
      </c>
      <c r="EJ18">
        <f>'Raw Data'!DW18</f>
        <v>11.8</v>
      </c>
      <c r="EK18">
        <f>'Raw Data'!DX18</f>
        <v>1280</v>
      </c>
      <c r="EL18">
        <f>'Raw Data'!DY18</f>
        <v>11.8</v>
      </c>
      <c r="EM18">
        <f>'Raw Data'!DZ18</f>
        <v>0</v>
      </c>
    </row>
    <row r="19" spans="1:143"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t="str">
        <f>VLOOKUP(DK19,'Curve Info'!$A$9:$P$76,16)</f>
        <v>High Crash Frequency</v>
      </c>
      <c r="DM19" s="1" t="str">
        <f>VLOOKUP(DK19,'Curve Info'!$A$9:$P$76,14)</f>
        <v>Low AADT</v>
      </c>
      <c r="DN19" s="1">
        <f t="shared" si="7"/>
        <v>1595</v>
      </c>
      <c r="DO19" s="1">
        <f t="shared" si="8"/>
        <v>1245</v>
      </c>
      <c r="DP19" s="1">
        <f t="shared" si="9"/>
        <v>350</v>
      </c>
      <c r="DQ19" s="1">
        <f t="shared" si="10"/>
        <v>0.28112449799196787</v>
      </c>
      <c r="DR19" s="1">
        <f t="shared" si="11"/>
        <v>1420</v>
      </c>
      <c r="DU19">
        <f>'Raw Data'!DH19</f>
        <v>1590</v>
      </c>
      <c r="DV19">
        <f>'Raw Data'!DI19</f>
        <v>13.9</v>
      </c>
      <c r="DW19">
        <f>'Raw Data'!DJ19</f>
        <v>1600</v>
      </c>
      <c r="DX19">
        <f>'Raw Data'!DK19</f>
        <v>0</v>
      </c>
      <c r="DY19">
        <f>'Raw Data'!DL19</f>
        <v>1590</v>
      </c>
      <c r="DZ19">
        <f>'Raw Data'!DM19</f>
        <v>0</v>
      </c>
      <c r="EA19">
        <f>'Raw Data'!DN19</f>
        <v>1540</v>
      </c>
      <c r="EB19">
        <f>'Raw Data'!DO19</f>
        <v>14.3</v>
      </c>
      <c r="EC19">
        <f>'Raw Data'!DP19</f>
        <v>1480</v>
      </c>
      <c r="ED19">
        <f>'Raw Data'!DQ19</f>
        <v>14.3</v>
      </c>
      <c r="EE19">
        <f>'Raw Data'!DR19</f>
        <v>980</v>
      </c>
      <c r="EF19">
        <f>'Raw Data'!DS19</f>
        <v>16.7</v>
      </c>
      <c r="EG19">
        <f>'Raw Data'!DT19</f>
        <v>980</v>
      </c>
      <c r="EH19">
        <f>'Raw Data'!DU19</f>
        <v>16.7</v>
      </c>
      <c r="EI19">
        <f>'Raw Data'!DV19</f>
        <v>1270</v>
      </c>
      <c r="EJ19">
        <f>'Raw Data'!DW19</f>
        <v>11.8</v>
      </c>
      <c r="EK19">
        <f>'Raw Data'!DX19</f>
        <v>1280</v>
      </c>
      <c r="EL19">
        <f>'Raw Data'!DY19</f>
        <v>11.8</v>
      </c>
      <c r="EM19">
        <f>'Raw Data'!DZ19</f>
        <v>1.9699999999999999E-4</v>
      </c>
    </row>
    <row r="20" spans="1:143"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t="str">
        <f>VLOOKUP(DK20,'Curve Info'!$A$9:$P$76,16)</f>
        <v>High Crash Frequency</v>
      </c>
      <c r="DM20" s="1" t="str">
        <f>VLOOKUP(DK20,'Curve Info'!$A$9:$P$76,14)</f>
        <v>Low AADT</v>
      </c>
      <c r="DN20" s="1">
        <f t="shared" si="7"/>
        <v>1595</v>
      </c>
      <c r="DO20" s="1">
        <f t="shared" si="8"/>
        <v>1245</v>
      </c>
      <c r="DP20" s="1">
        <f t="shared" si="9"/>
        <v>350</v>
      </c>
      <c r="DQ20" s="1">
        <f t="shared" si="10"/>
        <v>0.28112449799196787</v>
      </c>
      <c r="DR20" s="1">
        <f t="shared" si="11"/>
        <v>1420</v>
      </c>
      <c r="DU20">
        <f>'Raw Data'!DH20</f>
        <v>1590</v>
      </c>
      <c r="DV20">
        <f>'Raw Data'!DI20</f>
        <v>13.9</v>
      </c>
      <c r="DW20">
        <f>'Raw Data'!DJ20</f>
        <v>1600</v>
      </c>
      <c r="DX20">
        <f>'Raw Data'!DK20</f>
        <v>0</v>
      </c>
      <c r="DY20">
        <f>'Raw Data'!DL20</f>
        <v>1590</v>
      </c>
      <c r="DZ20">
        <f>'Raw Data'!DM20</f>
        <v>0</v>
      </c>
      <c r="EA20">
        <f>'Raw Data'!DN20</f>
        <v>1540</v>
      </c>
      <c r="EB20">
        <f>'Raw Data'!DO20</f>
        <v>14.3</v>
      </c>
      <c r="EC20">
        <f>'Raw Data'!DP20</f>
        <v>1480</v>
      </c>
      <c r="ED20">
        <f>'Raw Data'!DQ20</f>
        <v>14.3</v>
      </c>
      <c r="EE20">
        <f>'Raw Data'!DR20</f>
        <v>980</v>
      </c>
      <c r="EF20">
        <f>'Raw Data'!DS20</f>
        <v>16.7</v>
      </c>
      <c r="EG20">
        <f>'Raw Data'!DT20</f>
        <v>980</v>
      </c>
      <c r="EH20">
        <f>'Raw Data'!DU20</f>
        <v>16.7</v>
      </c>
      <c r="EI20">
        <f>'Raw Data'!DV20</f>
        <v>1270</v>
      </c>
      <c r="EJ20">
        <f>'Raw Data'!DW20</f>
        <v>11.8</v>
      </c>
      <c r="EK20">
        <f>'Raw Data'!DX20</f>
        <v>1280</v>
      </c>
      <c r="EL20">
        <f>'Raw Data'!DY20</f>
        <v>11.8</v>
      </c>
      <c r="EM20">
        <f>'Raw Data'!DZ20</f>
        <v>6.7100000000000005E-4</v>
      </c>
    </row>
    <row r="21" spans="1:143"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t="str">
        <f>VLOOKUP(DK21,'Curve Info'!$A$9:$P$76,16)</f>
        <v>High Crash Frequency</v>
      </c>
      <c r="DM21" s="1" t="str">
        <f>VLOOKUP(DK21,'Curve Info'!$A$9:$P$76,14)</f>
        <v>Low AADT</v>
      </c>
      <c r="DN21" s="1">
        <f t="shared" si="7"/>
        <v>1595</v>
      </c>
      <c r="DO21" s="1">
        <f t="shared" si="8"/>
        <v>1245</v>
      </c>
      <c r="DP21" s="1">
        <f t="shared" si="9"/>
        <v>350</v>
      </c>
      <c r="DQ21" s="1">
        <f t="shared" si="10"/>
        <v>0.28112449799196787</v>
      </c>
      <c r="DR21" s="1">
        <f t="shared" si="11"/>
        <v>1420</v>
      </c>
      <c r="DU21">
        <f>'Raw Data'!DH21</f>
        <v>1590</v>
      </c>
      <c r="DV21">
        <f>'Raw Data'!DI21</f>
        <v>13.9</v>
      </c>
      <c r="DW21">
        <f>'Raw Data'!DJ21</f>
        <v>1600</v>
      </c>
      <c r="DX21">
        <f>'Raw Data'!DK21</f>
        <v>0</v>
      </c>
      <c r="DY21">
        <f>'Raw Data'!DL21</f>
        <v>1590</v>
      </c>
      <c r="DZ21">
        <f>'Raw Data'!DM21</f>
        <v>0</v>
      </c>
      <c r="EA21">
        <f>'Raw Data'!DN21</f>
        <v>1540</v>
      </c>
      <c r="EB21">
        <f>'Raw Data'!DO21</f>
        <v>14.3</v>
      </c>
      <c r="EC21">
        <f>'Raw Data'!DP21</f>
        <v>1480</v>
      </c>
      <c r="ED21">
        <f>'Raw Data'!DQ21</f>
        <v>14.3</v>
      </c>
      <c r="EE21">
        <f>'Raw Data'!DR21</f>
        <v>980</v>
      </c>
      <c r="EF21">
        <f>'Raw Data'!DS21</f>
        <v>16.7</v>
      </c>
      <c r="EG21">
        <f>'Raw Data'!DT21</f>
        <v>980</v>
      </c>
      <c r="EH21">
        <f>'Raw Data'!DU21</f>
        <v>16.7</v>
      </c>
      <c r="EI21">
        <f>'Raw Data'!DV21</f>
        <v>1270</v>
      </c>
      <c r="EJ21">
        <f>'Raw Data'!DW21</f>
        <v>11.8</v>
      </c>
      <c r="EK21">
        <f>'Raw Data'!DX21</f>
        <v>1280</v>
      </c>
      <c r="EL21">
        <f>'Raw Data'!DY21</f>
        <v>11.8</v>
      </c>
      <c r="EM21">
        <f>'Raw Data'!DZ21</f>
        <v>3.1000000000000001E-5</v>
      </c>
    </row>
    <row r="22" spans="1:143"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t="str">
        <f>VLOOKUP(DK22,'Curve Info'!$A$9:$P$76,16)</f>
        <v>High Crash Frequency</v>
      </c>
      <c r="DM22" s="1" t="str">
        <f>VLOOKUP(DK22,'Curve Info'!$A$9:$P$76,14)</f>
        <v>Low AADT</v>
      </c>
      <c r="DN22" s="1">
        <f t="shared" si="7"/>
        <v>1595</v>
      </c>
      <c r="DO22" s="1">
        <f t="shared" si="8"/>
        <v>1245</v>
      </c>
      <c r="DP22" s="1">
        <f t="shared" si="9"/>
        <v>350</v>
      </c>
      <c r="DQ22" s="1">
        <f t="shared" si="10"/>
        <v>0.28112449799196787</v>
      </c>
      <c r="DR22" s="1">
        <f t="shared" si="11"/>
        <v>1420</v>
      </c>
      <c r="DU22">
        <f>'Raw Data'!DH22</f>
        <v>1590</v>
      </c>
      <c r="DV22">
        <f>'Raw Data'!DI22</f>
        <v>13.9</v>
      </c>
      <c r="DW22">
        <f>'Raw Data'!DJ22</f>
        <v>1600</v>
      </c>
      <c r="DX22">
        <f>'Raw Data'!DK22</f>
        <v>0</v>
      </c>
      <c r="DY22">
        <f>'Raw Data'!DL22</f>
        <v>1590</v>
      </c>
      <c r="DZ22">
        <f>'Raw Data'!DM22</f>
        <v>0</v>
      </c>
      <c r="EA22">
        <f>'Raw Data'!DN22</f>
        <v>1540</v>
      </c>
      <c r="EB22">
        <f>'Raw Data'!DO22</f>
        <v>14.3</v>
      </c>
      <c r="EC22">
        <f>'Raw Data'!DP22</f>
        <v>1480</v>
      </c>
      <c r="ED22">
        <f>'Raw Data'!DQ22</f>
        <v>14.3</v>
      </c>
      <c r="EE22">
        <f>'Raw Data'!DR22</f>
        <v>980</v>
      </c>
      <c r="EF22">
        <f>'Raw Data'!DS22</f>
        <v>16.7</v>
      </c>
      <c r="EG22">
        <f>'Raw Data'!DT22</f>
        <v>980</v>
      </c>
      <c r="EH22">
        <f>'Raw Data'!DU22</f>
        <v>16.7</v>
      </c>
      <c r="EI22">
        <f>'Raw Data'!DV22</f>
        <v>1270</v>
      </c>
      <c r="EJ22">
        <f>'Raw Data'!DW22</f>
        <v>11.8</v>
      </c>
      <c r="EK22">
        <f>'Raw Data'!DX22</f>
        <v>1280</v>
      </c>
      <c r="EL22">
        <f>'Raw Data'!DY22</f>
        <v>11.8</v>
      </c>
      <c r="EM22">
        <f>'Raw Data'!DZ22</f>
        <v>0</v>
      </c>
    </row>
    <row r="23" spans="1:143"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t="str">
        <f>VLOOKUP(DK23,'Curve Info'!$A$9:$P$76,16)</f>
        <v>High Crash Frequency</v>
      </c>
      <c r="DM23" s="1" t="str">
        <f>VLOOKUP(DK23,'Curve Info'!$A$9:$P$76,14)</f>
        <v>Low AADT</v>
      </c>
      <c r="DN23" s="1">
        <f t="shared" si="7"/>
        <v>1595</v>
      </c>
      <c r="DO23" s="1">
        <f t="shared" si="8"/>
        <v>1245</v>
      </c>
      <c r="DP23" s="1">
        <f t="shared" si="9"/>
        <v>350</v>
      </c>
      <c r="DQ23" s="1">
        <f t="shared" si="10"/>
        <v>0.28112449799196787</v>
      </c>
      <c r="DR23" s="1">
        <f t="shared" si="11"/>
        <v>1420</v>
      </c>
      <c r="DU23">
        <f>'Raw Data'!DH23</f>
        <v>1590</v>
      </c>
      <c r="DV23">
        <f>'Raw Data'!DI23</f>
        <v>13.9</v>
      </c>
      <c r="DW23">
        <f>'Raw Data'!DJ23</f>
        <v>1600</v>
      </c>
      <c r="DX23">
        <f>'Raw Data'!DK23</f>
        <v>0</v>
      </c>
      <c r="DY23">
        <f>'Raw Data'!DL23</f>
        <v>1590</v>
      </c>
      <c r="DZ23">
        <f>'Raw Data'!DM23</f>
        <v>0</v>
      </c>
      <c r="EA23">
        <f>'Raw Data'!DN23</f>
        <v>1540</v>
      </c>
      <c r="EB23">
        <f>'Raw Data'!DO23</f>
        <v>14.3</v>
      </c>
      <c r="EC23">
        <f>'Raw Data'!DP23</f>
        <v>1480</v>
      </c>
      <c r="ED23">
        <f>'Raw Data'!DQ23</f>
        <v>14.3</v>
      </c>
      <c r="EE23">
        <f>'Raw Data'!DR23</f>
        <v>980</v>
      </c>
      <c r="EF23">
        <f>'Raw Data'!DS23</f>
        <v>16.7</v>
      </c>
      <c r="EG23">
        <f>'Raw Data'!DT23</f>
        <v>980</v>
      </c>
      <c r="EH23">
        <f>'Raw Data'!DU23</f>
        <v>16.7</v>
      </c>
      <c r="EI23">
        <f>'Raw Data'!DV23</f>
        <v>1270</v>
      </c>
      <c r="EJ23">
        <f>'Raw Data'!DW23</f>
        <v>11.8</v>
      </c>
      <c r="EK23">
        <f>'Raw Data'!DX23</f>
        <v>1280</v>
      </c>
      <c r="EL23">
        <f>'Raw Data'!DY23</f>
        <v>11.8</v>
      </c>
      <c r="EM23">
        <f>'Raw Data'!DZ23</f>
        <v>1.6200000000000001E-4</v>
      </c>
    </row>
    <row r="24" spans="1:143"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t="str">
        <f>VLOOKUP(DK24,'Curve Info'!$A$9:$P$76,16)</f>
        <v>High Crash Frequency</v>
      </c>
      <c r="DM24" s="1" t="str">
        <f>VLOOKUP(DK24,'Curve Info'!$A$9:$P$76,14)</f>
        <v>Low AADT</v>
      </c>
      <c r="DN24" s="1">
        <f t="shared" si="7"/>
        <v>1595</v>
      </c>
      <c r="DO24" s="1">
        <f t="shared" si="8"/>
        <v>1245</v>
      </c>
      <c r="DP24" s="1">
        <f t="shared" si="9"/>
        <v>350</v>
      </c>
      <c r="DQ24" s="1">
        <f t="shared" si="10"/>
        <v>0.28112449799196787</v>
      </c>
      <c r="DR24" s="1">
        <f t="shared" si="11"/>
        <v>1420</v>
      </c>
      <c r="DU24">
        <f>'Raw Data'!DH24</f>
        <v>1590</v>
      </c>
      <c r="DV24">
        <f>'Raw Data'!DI24</f>
        <v>13.9</v>
      </c>
      <c r="DW24">
        <f>'Raw Data'!DJ24</f>
        <v>1600</v>
      </c>
      <c r="DX24">
        <f>'Raw Data'!DK24</f>
        <v>0</v>
      </c>
      <c r="DY24">
        <f>'Raw Data'!DL24</f>
        <v>1590</v>
      </c>
      <c r="DZ24">
        <f>'Raw Data'!DM24</f>
        <v>0</v>
      </c>
      <c r="EA24">
        <f>'Raw Data'!DN24</f>
        <v>1540</v>
      </c>
      <c r="EB24">
        <f>'Raw Data'!DO24</f>
        <v>14.3</v>
      </c>
      <c r="EC24">
        <f>'Raw Data'!DP24</f>
        <v>1480</v>
      </c>
      <c r="ED24">
        <f>'Raw Data'!DQ24</f>
        <v>14.3</v>
      </c>
      <c r="EE24">
        <f>'Raw Data'!DR24</f>
        <v>980</v>
      </c>
      <c r="EF24">
        <f>'Raw Data'!DS24</f>
        <v>16.7</v>
      </c>
      <c r="EG24">
        <f>'Raw Data'!DT24</f>
        <v>980</v>
      </c>
      <c r="EH24">
        <f>'Raw Data'!DU24</f>
        <v>16.7</v>
      </c>
      <c r="EI24">
        <f>'Raw Data'!DV24</f>
        <v>1270</v>
      </c>
      <c r="EJ24">
        <f>'Raw Data'!DW24</f>
        <v>11.8</v>
      </c>
      <c r="EK24">
        <f>'Raw Data'!DX24</f>
        <v>1280</v>
      </c>
      <c r="EL24">
        <f>'Raw Data'!DY24</f>
        <v>11.8</v>
      </c>
      <c r="EM24">
        <f>'Raw Data'!DZ24</f>
        <v>0</v>
      </c>
    </row>
    <row r="25" spans="1:143"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t="str">
        <f>VLOOKUP(DK25,'Curve Info'!$A$9:$P$76,16)</f>
        <v>High Crash Frequency</v>
      </c>
      <c r="DM25" s="1" t="str">
        <f>VLOOKUP(DK25,'Curve Info'!$A$9:$P$76,14)</f>
        <v>Low AADT</v>
      </c>
      <c r="DN25" s="1">
        <f t="shared" si="7"/>
        <v>1595</v>
      </c>
      <c r="DO25" s="1">
        <f t="shared" si="8"/>
        <v>1245</v>
      </c>
      <c r="DP25" s="1">
        <f t="shared" si="9"/>
        <v>350</v>
      </c>
      <c r="DQ25" s="1">
        <f t="shared" si="10"/>
        <v>0.28112449799196787</v>
      </c>
      <c r="DR25" s="1">
        <f t="shared" si="11"/>
        <v>1420</v>
      </c>
      <c r="DU25">
        <f>'Raw Data'!DH25</f>
        <v>1590</v>
      </c>
      <c r="DV25">
        <f>'Raw Data'!DI25</f>
        <v>13.9</v>
      </c>
      <c r="DW25">
        <f>'Raw Data'!DJ25</f>
        <v>1600</v>
      </c>
      <c r="DX25">
        <f>'Raw Data'!DK25</f>
        <v>0</v>
      </c>
      <c r="DY25">
        <f>'Raw Data'!DL25</f>
        <v>1590</v>
      </c>
      <c r="DZ25">
        <f>'Raw Data'!DM25</f>
        <v>0</v>
      </c>
      <c r="EA25">
        <f>'Raw Data'!DN25</f>
        <v>1540</v>
      </c>
      <c r="EB25">
        <f>'Raw Data'!DO25</f>
        <v>14.3</v>
      </c>
      <c r="EC25">
        <f>'Raw Data'!DP25</f>
        <v>1480</v>
      </c>
      <c r="ED25">
        <f>'Raw Data'!DQ25</f>
        <v>14.3</v>
      </c>
      <c r="EE25">
        <f>'Raw Data'!DR25</f>
        <v>980</v>
      </c>
      <c r="EF25">
        <f>'Raw Data'!DS25</f>
        <v>16.7</v>
      </c>
      <c r="EG25">
        <f>'Raw Data'!DT25</f>
        <v>980</v>
      </c>
      <c r="EH25">
        <f>'Raw Data'!DU25</f>
        <v>16.7</v>
      </c>
      <c r="EI25">
        <f>'Raw Data'!DV25</f>
        <v>1270</v>
      </c>
      <c r="EJ25">
        <f>'Raw Data'!DW25</f>
        <v>11.8</v>
      </c>
      <c r="EK25">
        <f>'Raw Data'!DX25</f>
        <v>1280</v>
      </c>
      <c r="EL25">
        <f>'Raw Data'!DY25</f>
        <v>11.8</v>
      </c>
      <c r="EM25">
        <f>'Raw Data'!DZ25</f>
        <v>0</v>
      </c>
    </row>
    <row r="26" spans="1:143"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t="str">
        <f>VLOOKUP(DK26,'Curve Info'!$A$9:$P$76,16)</f>
        <v>Low Crash Frequency</v>
      </c>
      <c r="DM26" s="1" t="str">
        <f>VLOOKUP(DK26,'Curve Info'!$A$9:$P$76,14)</f>
        <v>Medium AADT</v>
      </c>
      <c r="DN26" s="1">
        <f t="shared" si="7"/>
        <v>2246.6666666666665</v>
      </c>
      <c r="DO26" s="1">
        <f t="shared" si="8"/>
        <v>2102.5</v>
      </c>
      <c r="DP26" s="1">
        <f t="shared" si="9"/>
        <v>144.16666666666652</v>
      </c>
      <c r="DQ26" s="1">
        <f t="shared" si="10"/>
        <v>6.8569163694014987E-2</v>
      </c>
      <c r="DR26" s="1">
        <f t="shared" si="11"/>
        <v>2174.583333333333</v>
      </c>
      <c r="DS26">
        <f>'Raw Data'!DF26</f>
        <v>1610</v>
      </c>
      <c r="DT26">
        <f>'Raw Data'!DG26</f>
        <v>15.8</v>
      </c>
      <c r="DU26">
        <f>'Raw Data'!DH26</f>
        <v>2600</v>
      </c>
      <c r="DV26">
        <f>'Raw Data'!DI26</f>
        <v>9</v>
      </c>
      <c r="DW26">
        <f>'Raw Data'!DJ26</f>
        <v>2530</v>
      </c>
      <c r="DX26">
        <f>'Raw Data'!DK26</f>
        <v>9</v>
      </c>
      <c r="DY26">
        <f>'Raw Data'!DL26</f>
        <v>1800</v>
      </c>
      <c r="DZ26">
        <f>'Raw Data'!DM26</f>
        <v>10</v>
      </c>
      <c r="EA26">
        <f>'Raw Data'!DN26</f>
        <v>2220</v>
      </c>
      <c r="EB26">
        <f>'Raw Data'!DO26</f>
        <v>12</v>
      </c>
      <c r="EC26">
        <f>'Raw Data'!DP26</f>
        <v>2130</v>
      </c>
      <c r="ED26">
        <f>'Raw Data'!DQ26</f>
        <v>12</v>
      </c>
      <c r="EE26">
        <f>'Raw Data'!DR26</f>
        <v>2030</v>
      </c>
      <c r="EF26">
        <f>'Raw Data'!DS26</f>
        <v>12</v>
      </c>
      <c r="EG26">
        <f>'Raw Data'!DT26</f>
        <v>2030</v>
      </c>
      <c r="EH26">
        <f>'Raw Data'!DU26</f>
        <v>12</v>
      </c>
      <c r="EI26">
        <f>'Raw Data'!DV26</f>
        <v>2030</v>
      </c>
      <c r="EJ26">
        <f>'Raw Data'!DW26</f>
        <v>0</v>
      </c>
      <c r="EK26">
        <f>'Raw Data'!DX26</f>
        <v>2020</v>
      </c>
      <c r="EL26">
        <f>'Raw Data'!DY26</f>
        <v>0</v>
      </c>
      <c r="EM26">
        <f>'Raw Data'!DZ26</f>
        <v>9.9999999999999995E-7</v>
      </c>
    </row>
    <row r="27" spans="1:143"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t="str">
        <f>VLOOKUP(DK27,'Curve Info'!$A$9:$P$76,16)</f>
        <v>High Crash Frequency</v>
      </c>
      <c r="DM27" s="1" t="str">
        <f>VLOOKUP(DK27,'Curve Info'!$A$9:$P$76,14)</f>
        <v>Medium AADT</v>
      </c>
      <c r="DN27" s="1">
        <f t="shared" si="7"/>
        <v>2246.6666666666665</v>
      </c>
      <c r="DO27" s="1">
        <f t="shared" si="8"/>
        <v>2102.5</v>
      </c>
      <c r="DP27" s="1">
        <f t="shared" si="9"/>
        <v>144.16666666666652</v>
      </c>
      <c r="DQ27" s="1">
        <f t="shared" si="10"/>
        <v>6.8569163694014987E-2</v>
      </c>
      <c r="DR27" s="1">
        <f t="shared" si="11"/>
        <v>2174.583333333333</v>
      </c>
      <c r="DS27">
        <f>'Raw Data'!DF27</f>
        <v>1610</v>
      </c>
      <c r="DT27">
        <f>'Raw Data'!DG27</f>
        <v>15.8</v>
      </c>
      <c r="DU27">
        <f>'Raw Data'!DH27</f>
        <v>2600</v>
      </c>
      <c r="DV27">
        <f>'Raw Data'!DI27</f>
        <v>9</v>
      </c>
      <c r="DW27">
        <f>'Raw Data'!DJ27</f>
        <v>2530</v>
      </c>
      <c r="DX27">
        <f>'Raw Data'!DK27</f>
        <v>9</v>
      </c>
      <c r="DY27">
        <f>'Raw Data'!DL27</f>
        <v>1800</v>
      </c>
      <c r="DZ27">
        <f>'Raw Data'!DM27</f>
        <v>10</v>
      </c>
      <c r="EA27">
        <f>'Raw Data'!DN27</f>
        <v>2220</v>
      </c>
      <c r="EB27">
        <f>'Raw Data'!DO27</f>
        <v>12</v>
      </c>
      <c r="EC27">
        <f>'Raw Data'!DP27</f>
        <v>2130</v>
      </c>
      <c r="ED27">
        <f>'Raw Data'!DQ27</f>
        <v>12</v>
      </c>
      <c r="EE27">
        <f>'Raw Data'!DR27</f>
        <v>2030</v>
      </c>
      <c r="EF27">
        <f>'Raw Data'!DS27</f>
        <v>12</v>
      </c>
      <c r="EG27">
        <f>'Raw Data'!DT27</f>
        <v>2030</v>
      </c>
      <c r="EH27">
        <f>'Raw Data'!DU27</f>
        <v>12</v>
      </c>
      <c r="EI27">
        <f>'Raw Data'!DV27</f>
        <v>2030</v>
      </c>
      <c r="EJ27">
        <f>'Raw Data'!DW27</f>
        <v>0</v>
      </c>
      <c r="EK27">
        <f>'Raw Data'!DX27</f>
        <v>2020</v>
      </c>
      <c r="EL27">
        <f>'Raw Data'!DY27</f>
        <v>0</v>
      </c>
      <c r="EM27">
        <f>'Raw Data'!DZ27</f>
        <v>0</v>
      </c>
    </row>
    <row r="28" spans="1:143"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t="str">
        <f>VLOOKUP(DK28,'Curve Info'!$A$9:$P$76,16)</f>
        <v>High Crash Frequency</v>
      </c>
      <c r="DM28" s="1" t="str">
        <f>VLOOKUP(DK28,'Curve Info'!$A$9:$P$76,14)</f>
        <v>Medium AADT</v>
      </c>
      <c r="DN28" s="1">
        <f t="shared" si="7"/>
        <v>2246.6666666666665</v>
      </c>
      <c r="DO28" s="1">
        <f t="shared" si="8"/>
        <v>2102.5</v>
      </c>
      <c r="DP28" s="1">
        <f t="shared" si="9"/>
        <v>144.16666666666652</v>
      </c>
      <c r="DQ28" s="1">
        <f t="shared" si="10"/>
        <v>6.8569163694014987E-2</v>
      </c>
      <c r="DR28" s="1">
        <f t="shared" si="11"/>
        <v>2174.583333333333</v>
      </c>
      <c r="DS28">
        <f>'Raw Data'!DF28</f>
        <v>1610</v>
      </c>
      <c r="DT28">
        <f>'Raw Data'!DG28</f>
        <v>15.8</v>
      </c>
      <c r="DU28">
        <f>'Raw Data'!DH28</f>
        <v>2600</v>
      </c>
      <c r="DV28">
        <f>'Raw Data'!DI28</f>
        <v>9</v>
      </c>
      <c r="DW28">
        <f>'Raw Data'!DJ28</f>
        <v>2530</v>
      </c>
      <c r="DX28">
        <f>'Raw Data'!DK28</f>
        <v>9</v>
      </c>
      <c r="DY28">
        <f>'Raw Data'!DL28</f>
        <v>1800</v>
      </c>
      <c r="DZ28">
        <f>'Raw Data'!DM28</f>
        <v>10</v>
      </c>
      <c r="EA28">
        <f>'Raw Data'!DN28</f>
        <v>2220</v>
      </c>
      <c r="EB28">
        <f>'Raw Data'!DO28</f>
        <v>12</v>
      </c>
      <c r="EC28">
        <f>'Raw Data'!DP28</f>
        <v>2130</v>
      </c>
      <c r="ED28">
        <f>'Raw Data'!DQ28</f>
        <v>12</v>
      </c>
      <c r="EE28">
        <f>'Raw Data'!DR28</f>
        <v>2030</v>
      </c>
      <c r="EF28">
        <f>'Raw Data'!DS28</f>
        <v>12</v>
      </c>
      <c r="EG28">
        <f>'Raw Data'!DT28</f>
        <v>2030</v>
      </c>
      <c r="EH28">
        <f>'Raw Data'!DU28</f>
        <v>12</v>
      </c>
      <c r="EI28">
        <f>'Raw Data'!DV28</f>
        <v>2030</v>
      </c>
      <c r="EJ28">
        <f>'Raw Data'!DW28</f>
        <v>0</v>
      </c>
      <c r="EK28">
        <f>'Raw Data'!DX28</f>
        <v>2020</v>
      </c>
      <c r="EL28">
        <f>'Raw Data'!DY28</f>
        <v>0</v>
      </c>
      <c r="EM28">
        <f>'Raw Data'!DZ28</f>
        <v>0</v>
      </c>
    </row>
    <row r="29" spans="1:143"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t="str">
        <f>VLOOKUP(DK29,'Curve Info'!$A$9:$P$76,16)</f>
        <v>High Crash Frequency</v>
      </c>
      <c r="DM29" s="1" t="str">
        <f>VLOOKUP(DK29,'Curve Info'!$A$9:$P$76,14)</f>
        <v>Medium AADT</v>
      </c>
      <c r="DN29" s="1">
        <f t="shared" si="7"/>
        <v>2246.6666666666665</v>
      </c>
      <c r="DO29" s="1">
        <f t="shared" si="8"/>
        <v>2102.5</v>
      </c>
      <c r="DP29" s="1">
        <f t="shared" si="9"/>
        <v>144.16666666666652</v>
      </c>
      <c r="DQ29" s="1">
        <f t="shared" si="10"/>
        <v>6.8569163694014987E-2</v>
      </c>
      <c r="DR29" s="1">
        <f t="shared" si="11"/>
        <v>2174.583333333333</v>
      </c>
      <c r="DS29">
        <f>'Raw Data'!DF29</f>
        <v>1610</v>
      </c>
      <c r="DT29">
        <f>'Raw Data'!DG29</f>
        <v>15.8</v>
      </c>
      <c r="DU29">
        <f>'Raw Data'!DH29</f>
        <v>2600</v>
      </c>
      <c r="DV29">
        <f>'Raw Data'!DI29</f>
        <v>9</v>
      </c>
      <c r="DW29">
        <f>'Raw Data'!DJ29</f>
        <v>2530</v>
      </c>
      <c r="DX29">
        <f>'Raw Data'!DK29</f>
        <v>9</v>
      </c>
      <c r="DY29">
        <f>'Raw Data'!DL29</f>
        <v>1800</v>
      </c>
      <c r="DZ29">
        <f>'Raw Data'!DM29</f>
        <v>10</v>
      </c>
      <c r="EA29">
        <f>'Raw Data'!DN29</f>
        <v>2220</v>
      </c>
      <c r="EB29">
        <f>'Raw Data'!DO29</f>
        <v>12</v>
      </c>
      <c r="EC29">
        <f>'Raw Data'!DP29</f>
        <v>2130</v>
      </c>
      <c r="ED29">
        <f>'Raw Data'!DQ29</f>
        <v>12</v>
      </c>
      <c r="EE29">
        <f>'Raw Data'!DR29</f>
        <v>2030</v>
      </c>
      <c r="EF29">
        <f>'Raw Data'!DS29</f>
        <v>12</v>
      </c>
      <c r="EG29">
        <f>'Raw Data'!DT29</f>
        <v>2030</v>
      </c>
      <c r="EH29">
        <f>'Raw Data'!DU29</f>
        <v>12</v>
      </c>
      <c r="EI29">
        <f>'Raw Data'!DV29</f>
        <v>2030</v>
      </c>
      <c r="EJ29">
        <f>'Raw Data'!DW29</f>
        <v>0</v>
      </c>
      <c r="EK29">
        <f>'Raw Data'!DX29</f>
        <v>2020</v>
      </c>
      <c r="EL29">
        <f>'Raw Data'!DY29</f>
        <v>0</v>
      </c>
      <c r="EM29">
        <f>'Raw Data'!DZ29</f>
        <v>1.1640000000000001E-3</v>
      </c>
    </row>
    <row r="30" spans="1:143"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t="str">
        <f>VLOOKUP(DK30,'Curve Info'!$A$9:$P$76,16)</f>
        <v>High Crash Frequency</v>
      </c>
      <c r="DM30" s="1" t="str">
        <f>VLOOKUP(DK30,'Curve Info'!$A$9:$P$76,14)</f>
        <v>Medium AADT</v>
      </c>
      <c r="DN30" s="1">
        <f t="shared" si="7"/>
        <v>2246.6666666666665</v>
      </c>
      <c r="DO30" s="1">
        <f t="shared" si="8"/>
        <v>2102.5</v>
      </c>
      <c r="DP30" s="1">
        <f t="shared" si="9"/>
        <v>144.16666666666652</v>
      </c>
      <c r="DQ30" s="1">
        <f t="shared" si="10"/>
        <v>6.8569163694014987E-2</v>
      </c>
      <c r="DR30" s="1">
        <f t="shared" si="11"/>
        <v>2174.583333333333</v>
      </c>
      <c r="DS30">
        <f>'Raw Data'!DF30</f>
        <v>1610</v>
      </c>
      <c r="DT30">
        <f>'Raw Data'!DG30</f>
        <v>15.8</v>
      </c>
      <c r="DU30">
        <f>'Raw Data'!DH30</f>
        <v>2600</v>
      </c>
      <c r="DV30">
        <f>'Raw Data'!DI30</f>
        <v>9</v>
      </c>
      <c r="DW30">
        <f>'Raw Data'!DJ30</f>
        <v>2530</v>
      </c>
      <c r="DX30">
        <f>'Raw Data'!DK30</f>
        <v>9</v>
      </c>
      <c r="DY30">
        <f>'Raw Data'!DL30</f>
        <v>1800</v>
      </c>
      <c r="DZ30">
        <f>'Raw Data'!DM30</f>
        <v>10</v>
      </c>
      <c r="EA30">
        <f>'Raw Data'!DN30</f>
        <v>2220</v>
      </c>
      <c r="EB30">
        <f>'Raw Data'!DO30</f>
        <v>12</v>
      </c>
      <c r="EC30">
        <f>'Raw Data'!DP30</f>
        <v>2130</v>
      </c>
      <c r="ED30">
        <f>'Raw Data'!DQ30</f>
        <v>12</v>
      </c>
      <c r="EE30">
        <f>'Raw Data'!DR30</f>
        <v>2030</v>
      </c>
      <c r="EF30">
        <f>'Raw Data'!DS30</f>
        <v>12</v>
      </c>
      <c r="EG30">
        <f>'Raw Data'!DT30</f>
        <v>2030</v>
      </c>
      <c r="EH30">
        <f>'Raw Data'!DU30</f>
        <v>12</v>
      </c>
      <c r="EI30">
        <f>'Raw Data'!DV30</f>
        <v>2030</v>
      </c>
      <c r="EJ30">
        <f>'Raw Data'!DW30</f>
        <v>0</v>
      </c>
      <c r="EK30">
        <f>'Raw Data'!DX30</f>
        <v>2020</v>
      </c>
      <c r="EL30">
        <f>'Raw Data'!DY30</f>
        <v>0</v>
      </c>
      <c r="EM30">
        <f>'Raw Data'!DZ30</f>
        <v>0</v>
      </c>
    </row>
    <row r="31" spans="1:143"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t="str">
        <f>VLOOKUP(DK31,'Curve Info'!$A$9:$P$76,16)</f>
        <v>High Crash Frequency</v>
      </c>
      <c r="DM31" s="1" t="str">
        <f>VLOOKUP(DK31,'Curve Info'!$A$9:$P$76,14)</f>
        <v>Medium AADT</v>
      </c>
      <c r="DN31" s="1">
        <f t="shared" si="7"/>
        <v>2246.6666666666665</v>
      </c>
      <c r="DO31" s="1">
        <f t="shared" si="8"/>
        <v>2102.5</v>
      </c>
      <c r="DP31" s="1">
        <f t="shared" si="9"/>
        <v>144.16666666666652</v>
      </c>
      <c r="DQ31" s="1">
        <f t="shared" si="10"/>
        <v>6.8569163694014987E-2</v>
      </c>
      <c r="DR31" s="1">
        <f t="shared" si="11"/>
        <v>2174.583333333333</v>
      </c>
      <c r="DS31">
        <f>'Raw Data'!DF31</f>
        <v>1610</v>
      </c>
      <c r="DT31">
        <f>'Raw Data'!DG31</f>
        <v>15.8</v>
      </c>
      <c r="DU31">
        <f>'Raw Data'!DH31</f>
        <v>2600</v>
      </c>
      <c r="DV31">
        <f>'Raw Data'!DI31</f>
        <v>9</v>
      </c>
      <c r="DW31">
        <f>'Raw Data'!DJ31</f>
        <v>2530</v>
      </c>
      <c r="DX31">
        <f>'Raw Data'!DK31</f>
        <v>9</v>
      </c>
      <c r="DY31">
        <f>'Raw Data'!DL31</f>
        <v>1800</v>
      </c>
      <c r="DZ31">
        <f>'Raw Data'!DM31</f>
        <v>10</v>
      </c>
      <c r="EA31">
        <f>'Raw Data'!DN31</f>
        <v>2220</v>
      </c>
      <c r="EB31">
        <f>'Raw Data'!DO31</f>
        <v>12</v>
      </c>
      <c r="EC31">
        <f>'Raw Data'!DP31</f>
        <v>2130</v>
      </c>
      <c r="ED31">
        <f>'Raw Data'!DQ31</f>
        <v>12</v>
      </c>
      <c r="EE31">
        <f>'Raw Data'!DR31</f>
        <v>2030</v>
      </c>
      <c r="EF31">
        <f>'Raw Data'!DS31</f>
        <v>12</v>
      </c>
      <c r="EG31">
        <f>'Raw Data'!DT31</f>
        <v>2030</v>
      </c>
      <c r="EH31">
        <f>'Raw Data'!DU31</f>
        <v>12</v>
      </c>
      <c r="EI31">
        <f>'Raw Data'!DV31</f>
        <v>2030</v>
      </c>
      <c r="EJ31">
        <f>'Raw Data'!DW31</f>
        <v>0</v>
      </c>
      <c r="EK31">
        <f>'Raw Data'!DX31</f>
        <v>2020</v>
      </c>
      <c r="EL31">
        <f>'Raw Data'!DY31</f>
        <v>0</v>
      </c>
      <c r="EM31">
        <f>'Raw Data'!DZ31</f>
        <v>9.990000000000001E-4</v>
      </c>
    </row>
    <row r="32" spans="1:143"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t="str">
        <f>VLOOKUP(DK32,'Curve Info'!$A$9:$P$76,16)</f>
        <v>High Crash Frequency</v>
      </c>
      <c r="DM32" s="1" t="str">
        <f>VLOOKUP(DK32,'Curve Info'!$A$9:$P$76,14)</f>
        <v>Medium AADT</v>
      </c>
      <c r="DN32" s="1">
        <f t="shared" si="7"/>
        <v>2246.6666666666665</v>
      </c>
      <c r="DO32" s="1">
        <f t="shared" si="8"/>
        <v>2102.5</v>
      </c>
      <c r="DP32" s="1">
        <f t="shared" si="9"/>
        <v>144.16666666666652</v>
      </c>
      <c r="DQ32" s="1">
        <f t="shared" si="10"/>
        <v>6.8569163694014987E-2</v>
      </c>
      <c r="DR32" s="1">
        <f t="shared" si="11"/>
        <v>2174.583333333333</v>
      </c>
      <c r="DS32">
        <f>'Raw Data'!DF32</f>
        <v>1610</v>
      </c>
      <c r="DT32">
        <f>'Raw Data'!DG32</f>
        <v>15.8</v>
      </c>
      <c r="DU32">
        <f>'Raw Data'!DH32</f>
        <v>2600</v>
      </c>
      <c r="DV32">
        <f>'Raw Data'!DI32</f>
        <v>9</v>
      </c>
      <c r="DW32">
        <f>'Raw Data'!DJ32</f>
        <v>2530</v>
      </c>
      <c r="DX32">
        <f>'Raw Data'!DK32</f>
        <v>9</v>
      </c>
      <c r="DY32">
        <f>'Raw Data'!DL32</f>
        <v>1800</v>
      </c>
      <c r="DZ32">
        <f>'Raw Data'!DM32</f>
        <v>10</v>
      </c>
      <c r="EA32">
        <f>'Raw Data'!DN32</f>
        <v>2220</v>
      </c>
      <c r="EB32">
        <f>'Raw Data'!DO32</f>
        <v>12</v>
      </c>
      <c r="EC32">
        <f>'Raw Data'!DP32</f>
        <v>2130</v>
      </c>
      <c r="ED32">
        <f>'Raw Data'!DQ32</f>
        <v>12</v>
      </c>
      <c r="EE32">
        <f>'Raw Data'!DR32</f>
        <v>2030</v>
      </c>
      <c r="EF32">
        <f>'Raw Data'!DS32</f>
        <v>12</v>
      </c>
      <c r="EG32">
        <f>'Raw Data'!DT32</f>
        <v>2030</v>
      </c>
      <c r="EH32">
        <f>'Raw Data'!DU32</f>
        <v>12</v>
      </c>
      <c r="EI32">
        <f>'Raw Data'!DV32</f>
        <v>2030</v>
      </c>
      <c r="EJ32">
        <f>'Raw Data'!DW32</f>
        <v>0</v>
      </c>
      <c r="EK32">
        <f>'Raw Data'!DX32</f>
        <v>2020</v>
      </c>
      <c r="EL32">
        <f>'Raw Data'!DY32</f>
        <v>0</v>
      </c>
      <c r="EM32">
        <f>'Raw Data'!DZ32</f>
        <v>7.5299999999999998E-4</v>
      </c>
    </row>
    <row r="33" spans="1:143"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t="str">
        <f>VLOOKUP(DK33,'Curve Info'!$A$9:$P$76,16)</f>
        <v>High Crash Frequency</v>
      </c>
      <c r="DM33" s="1" t="str">
        <f>VLOOKUP(DK33,'Curve Info'!$A$9:$P$76,14)</f>
        <v>Medium AADT</v>
      </c>
      <c r="DN33" s="1">
        <f t="shared" si="7"/>
        <v>2246.6666666666665</v>
      </c>
      <c r="DO33" s="1">
        <f t="shared" si="8"/>
        <v>2102.5</v>
      </c>
      <c r="DP33" s="1">
        <f t="shared" si="9"/>
        <v>144.16666666666652</v>
      </c>
      <c r="DQ33" s="1">
        <f t="shared" si="10"/>
        <v>6.8569163694014987E-2</v>
      </c>
      <c r="DR33" s="1">
        <f t="shared" si="11"/>
        <v>2174.583333333333</v>
      </c>
      <c r="DS33">
        <f>'Raw Data'!DF33</f>
        <v>1610</v>
      </c>
      <c r="DT33">
        <f>'Raw Data'!DG33</f>
        <v>15.8</v>
      </c>
      <c r="DU33">
        <f>'Raw Data'!DH33</f>
        <v>2600</v>
      </c>
      <c r="DV33">
        <f>'Raw Data'!DI33</f>
        <v>9</v>
      </c>
      <c r="DW33">
        <f>'Raw Data'!DJ33</f>
        <v>2530</v>
      </c>
      <c r="DX33">
        <f>'Raw Data'!DK33</f>
        <v>9</v>
      </c>
      <c r="DY33">
        <f>'Raw Data'!DL33</f>
        <v>1800</v>
      </c>
      <c r="DZ33">
        <f>'Raw Data'!DM33</f>
        <v>10</v>
      </c>
      <c r="EA33">
        <f>'Raw Data'!DN33</f>
        <v>2220</v>
      </c>
      <c r="EB33">
        <f>'Raw Data'!DO33</f>
        <v>12</v>
      </c>
      <c r="EC33">
        <f>'Raw Data'!DP33</f>
        <v>2130</v>
      </c>
      <c r="ED33">
        <f>'Raw Data'!DQ33</f>
        <v>12</v>
      </c>
      <c r="EE33">
        <f>'Raw Data'!DR33</f>
        <v>2030</v>
      </c>
      <c r="EF33">
        <f>'Raw Data'!DS33</f>
        <v>12</v>
      </c>
      <c r="EG33">
        <f>'Raw Data'!DT33</f>
        <v>2030</v>
      </c>
      <c r="EH33">
        <f>'Raw Data'!DU33</f>
        <v>12</v>
      </c>
      <c r="EI33">
        <f>'Raw Data'!DV33</f>
        <v>2030</v>
      </c>
      <c r="EJ33">
        <f>'Raw Data'!DW33</f>
        <v>0</v>
      </c>
      <c r="EK33">
        <f>'Raw Data'!DX33</f>
        <v>2020</v>
      </c>
      <c r="EL33">
        <f>'Raw Data'!DY33</f>
        <v>0</v>
      </c>
      <c r="EM33">
        <f>'Raw Data'!DZ33</f>
        <v>0</v>
      </c>
    </row>
    <row r="34" spans="1:143"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t="str">
        <f>VLOOKUP(DK34,'Curve Info'!$A$9:$P$76,16)</f>
        <v>High Crash Frequency</v>
      </c>
      <c r="DM34" s="1" t="str">
        <f>VLOOKUP(DK34,'Curve Info'!$A$9:$P$76,14)</f>
        <v>Medium AADT</v>
      </c>
      <c r="DN34" s="1">
        <f t="shared" si="7"/>
        <v>2246.6666666666665</v>
      </c>
      <c r="DO34" s="1">
        <f t="shared" si="8"/>
        <v>2102.5</v>
      </c>
      <c r="DP34" s="1">
        <f t="shared" si="9"/>
        <v>144.16666666666652</v>
      </c>
      <c r="DQ34" s="1">
        <f t="shared" si="10"/>
        <v>6.8569163694014987E-2</v>
      </c>
      <c r="DR34" s="1">
        <f t="shared" si="11"/>
        <v>2174.583333333333</v>
      </c>
      <c r="DS34">
        <f>'Raw Data'!DF34</f>
        <v>1610</v>
      </c>
      <c r="DT34">
        <f>'Raw Data'!DG34</f>
        <v>15.8</v>
      </c>
      <c r="DU34">
        <f>'Raw Data'!DH34</f>
        <v>2600</v>
      </c>
      <c r="DV34">
        <f>'Raw Data'!DI34</f>
        <v>9</v>
      </c>
      <c r="DW34">
        <f>'Raw Data'!DJ34</f>
        <v>2530</v>
      </c>
      <c r="DX34">
        <f>'Raw Data'!DK34</f>
        <v>9</v>
      </c>
      <c r="DY34">
        <f>'Raw Data'!DL34</f>
        <v>1800</v>
      </c>
      <c r="DZ34">
        <f>'Raw Data'!DM34</f>
        <v>10</v>
      </c>
      <c r="EA34">
        <f>'Raw Data'!DN34</f>
        <v>2220</v>
      </c>
      <c r="EB34">
        <f>'Raw Data'!DO34</f>
        <v>12</v>
      </c>
      <c r="EC34">
        <f>'Raw Data'!DP34</f>
        <v>2130</v>
      </c>
      <c r="ED34">
        <f>'Raw Data'!DQ34</f>
        <v>12</v>
      </c>
      <c r="EE34">
        <f>'Raw Data'!DR34</f>
        <v>2030</v>
      </c>
      <c r="EF34">
        <f>'Raw Data'!DS34</f>
        <v>12</v>
      </c>
      <c r="EG34">
        <f>'Raw Data'!DT34</f>
        <v>2030</v>
      </c>
      <c r="EH34">
        <f>'Raw Data'!DU34</f>
        <v>12</v>
      </c>
      <c r="EI34">
        <f>'Raw Data'!DV34</f>
        <v>2030</v>
      </c>
      <c r="EJ34">
        <f>'Raw Data'!DW34</f>
        <v>0</v>
      </c>
      <c r="EK34">
        <f>'Raw Data'!DX34</f>
        <v>2020</v>
      </c>
      <c r="EL34">
        <f>'Raw Data'!DY34</f>
        <v>0</v>
      </c>
      <c r="EM34">
        <f>'Raw Data'!DZ34</f>
        <v>3.2000000000000003E-4</v>
      </c>
    </row>
    <row r="35" spans="1:143"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t="str">
        <f>VLOOKUP(DK35,'Curve Info'!$A$9:$P$76,16)</f>
        <v>High Crash Frequency</v>
      </c>
      <c r="DM35" s="1" t="str">
        <f>VLOOKUP(DK35,'Curve Info'!$A$9:$P$76,14)</f>
        <v>Medium AADT</v>
      </c>
      <c r="DN35" s="1">
        <f t="shared" si="7"/>
        <v>2246.6666666666665</v>
      </c>
      <c r="DO35" s="1">
        <f t="shared" si="8"/>
        <v>2102.5</v>
      </c>
      <c r="DP35" s="1">
        <f t="shared" si="9"/>
        <v>144.16666666666652</v>
      </c>
      <c r="DQ35" s="1">
        <f t="shared" si="10"/>
        <v>6.8569163694014987E-2</v>
      </c>
      <c r="DR35" s="1">
        <f t="shared" si="11"/>
        <v>2174.583333333333</v>
      </c>
      <c r="DS35">
        <f>'Raw Data'!DF35</f>
        <v>1610</v>
      </c>
      <c r="DT35">
        <f>'Raw Data'!DG35</f>
        <v>15.8</v>
      </c>
      <c r="DU35">
        <f>'Raw Data'!DH35</f>
        <v>2600</v>
      </c>
      <c r="DV35">
        <f>'Raw Data'!DI35</f>
        <v>9</v>
      </c>
      <c r="DW35">
        <f>'Raw Data'!DJ35</f>
        <v>2530</v>
      </c>
      <c r="DX35">
        <f>'Raw Data'!DK35</f>
        <v>9</v>
      </c>
      <c r="DY35">
        <f>'Raw Data'!DL35</f>
        <v>1800</v>
      </c>
      <c r="DZ35">
        <f>'Raw Data'!DM35</f>
        <v>10</v>
      </c>
      <c r="EA35">
        <f>'Raw Data'!DN35</f>
        <v>2220</v>
      </c>
      <c r="EB35">
        <f>'Raw Data'!DO35</f>
        <v>12</v>
      </c>
      <c r="EC35">
        <f>'Raw Data'!DP35</f>
        <v>2130</v>
      </c>
      <c r="ED35">
        <f>'Raw Data'!DQ35</f>
        <v>12</v>
      </c>
      <c r="EE35">
        <f>'Raw Data'!DR35</f>
        <v>2030</v>
      </c>
      <c r="EF35">
        <f>'Raw Data'!DS35</f>
        <v>12</v>
      </c>
      <c r="EG35">
        <f>'Raw Data'!DT35</f>
        <v>2030</v>
      </c>
      <c r="EH35">
        <f>'Raw Data'!DU35</f>
        <v>12</v>
      </c>
      <c r="EI35">
        <f>'Raw Data'!DV35</f>
        <v>2030</v>
      </c>
      <c r="EJ35">
        <f>'Raw Data'!DW35</f>
        <v>0</v>
      </c>
      <c r="EK35">
        <f>'Raw Data'!DX35</f>
        <v>2020</v>
      </c>
      <c r="EL35">
        <f>'Raw Data'!DY35</f>
        <v>0</v>
      </c>
      <c r="EM35">
        <f>'Raw Data'!DZ35</f>
        <v>1.75E-4</v>
      </c>
    </row>
    <row r="36" spans="1:143"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t="str">
        <f>VLOOKUP(DK36,'Curve Info'!$A$9:$P$76,16)</f>
        <v>High Crash Frequency</v>
      </c>
      <c r="DM36" s="1" t="str">
        <f>VLOOKUP(DK36,'Curve Info'!$A$9:$P$76,14)</f>
        <v>Medium AADT</v>
      </c>
      <c r="DN36" s="1">
        <f t="shared" si="7"/>
        <v>2246.6666666666665</v>
      </c>
      <c r="DO36" s="1">
        <f t="shared" si="8"/>
        <v>2102.5</v>
      </c>
      <c r="DP36" s="1">
        <f t="shared" si="9"/>
        <v>144.16666666666652</v>
      </c>
      <c r="DQ36" s="1">
        <f t="shared" si="10"/>
        <v>6.8569163694014987E-2</v>
      </c>
      <c r="DR36" s="1">
        <f t="shared" si="11"/>
        <v>2174.583333333333</v>
      </c>
      <c r="DS36">
        <f>'Raw Data'!DF36</f>
        <v>1610</v>
      </c>
      <c r="DT36">
        <f>'Raw Data'!DG36</f>
        <v>15.8</v>
      </c>
      <c r="DU36">
        <f>'Raw Data'!DH36</f>
        <v>2600</v>
      </c>
      <c r="DV36">
        <f>'Raw Data'!DI36</f>
        <v>9</v>
      </c>
      <c r="DW36">
        <f>'Raw Data'!DJ36</f>
        <v>2530</v>
      </c>
      <c r="DX36">
        <f>'Raw Data'!DK36</f>
        <v>9</v>
      </c>
      <c r="DY36">
        <f>'Raw Data'!DL36</f>
        <v>1800</v>
      </c>
      <c r="DZ36">
        <f>'Raw Data'!DM36</f>
        <v>10</v>
      </c>
      <c r="EA36">
        <f>'Raw Data'!DN36</f>
        <v>2220</v>
      </c>
      <c r="EB36">
        <f>'Raw Data'!DO36</f>
        <v>12</v>
      </c>
      <c r="EC36">
        <f>'Raw Data'!DP36</f>
        <v>2130</v>
      </c>
      <c r="ED36">
        <f>'Raw Data'!DQ36</f>
        <v>12</v>
      </c>
      <c r="EE36">
        <f>'Raw Data'!DR36</f>
        <v>2030</v>
      </c>
      <c r="EF36">
        <f>'Raw Data'!DS36</f>
        <v>12</v>
      </c>
      <c r="EG36">
        <f>'Raw Data'!DT36</f>
        <v>2030</v>
      </c>
      <c r="EH36">
        <f>'Raw Data'!DU36</f>
        <v>12</v>
      </c>
      <c r="EI36">
        <f>'Raw Data'!DV36</f>
        <v>2030</v>
      </c>
      <c r="EJ36">
        <f>'Raw Data'!DW36</f>
        <v>0</v>
      </c>
      <c r="EK36">
        <f>'Raw Data'!DX36</f>
        <v>2020</v>
      </c>
      <c r="EL36">
        <f>'Raw Data'!DY36</f>
        <v>0</v>
      </c>
      <c r="EM36">
        <f>'Raw Data'!DZ36</f>
        <v>0</v>
      </c>
    </row>
    <row r="37" spans="1:143"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t="str">
        <f>VLOOKUP(DK37,'Curve Info'!$A$9:$P$76,16)</f>
        <v>High Crash Frequency</v>
      </c>
      <c r="DM37" s="1" t="str">
        <f>VLOOKUP(DK37,'Curve Info'!$A$9:$P$76,14)</f>
        <v>Medium AADT</v>
      </c>
      <c r="DN37" s="1">
        <f t="shared" si="7"/>
        <v>4090</v>
      </c>
      <c r="DO37" s="1">
        <f t="shared" si="8"/>
        <v>3350</v>
      </c>
      <c r="DP37" s="1">
        <f t="shared" si="9"/>
        <v>740</v>
      </c>
      <c r="DQ37" s="1">
        <f t="shared" si="10"/>
        <v>0.22089552238805971</v>
      </c>
      <c r="DR37" s="1">
        <f t="shared" si="11"/>
        <v>3720</v>
      </c>
      <c r="DS37">
        <f>'Raw Data'!DF37</f>
        <v>3920</v>
      </c>
      <c r="DT37">
        <f>'Raw Data'!DG37</f>
        <v>14.5</v>
      </c>
      <c r="DU37">
        <f>'Raw Data'!DH37</f>
        <v>4140</v>
      </c>
      <c r="DV37">
        <f>'Raw Data'!DI37</f>
        <v>14.5</v>
      </c>
      <c r="DW37">
        <f>'Raw Data'!DJ37</f>
        <v>4210</v>
      </c>
      <c r="DX37">
        <f>'Raw Data'!DK37</f>
        <v>0</v>
      </c>
      <c r="DY37">
        <f>'Raw Data'!DL37</f>
        <v>4190</v>
      </c>
      <c r="DZ37">
        <f>'Raw Data'!DM37</f>
        <v>0</v>
      </c>
      <c r="EA37">
        <f>'Raw Data'!DN37</f>
        <v>4060</v>
      </c>
      <c r="EB37">
        <f>'Raw Data'!DO37</f>
        <v>9.6</v>
      </c>
      <c r="EC37">
        <f>'Raw Data'!DP37</f>
        <v>3900</v>
      </c>
      <c r="ED37">
        <f>'Raw Data'!DQ37</f>
        <v>9.6</v>
      </c>
      <c r="EE37">
        <f>'Raw Data'!DR37</f>
        <v>2720</v>
      </c>
      <c r="EF37">
        <f>'Raw Data'!DS37</f>
        <v>12.8</v>
      </c>
      <c r="EG37">
        <f>'Raw Data'!DT37</f>
        <v>2720</v>
      </c>
      <c r="EH37">
        <f>'Raw Data'!DU37</f>
        <v>12.8</v>
      </c>
      <c r="EI37">
        <f>'Raw Data'!DV37</f>
        <v>3870</v>
      </c>
      <c r="EJ37">
        <f>'Raw Data'!DW37</f>
        <v>14.8</v>
      </c>
      <c r="EK37">
        <f>'Raw Data'!DX37</f>
        <v>3910</v>
      </c>
      <c r="EL37">
        <f>'Raw Data'!DY37</f>
        <v>14.8</v>
      </c>
      <c r="EM37">
        <f>'Raw Data'!DZ37</f>
        <v>0</v>
      </c>
    </row>
    <row r="38" spans="1:143"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t="str">
        <f>VLOOKUP(DK38,'Curve Info'!$A$9:$P$76,16)</f>
        <v>High Crash Frequency</v>
      </c>
      <c r="DM38" s="1" t="str">
        <f>VLOOKUP(DK38,'Curve Info'!$A$9:$P$76,14)</f>
        <v>Medium AADT</v>
      </c>
      <c r="DN38" s="1">
        <f t="shared" si="7"/>
        <v>4090</v>
      </c>
      <c r="DO38" s="1">
        <f t="shared" si="8"/>
        <v>3350</v>
      </c>
      <c r="DP38" s="1">
        <f t="shared" si="9"/>
        <v>740</v>
      </c>
      <c r="DQ38" s="1">
        <f t="shared" si="10"/>
        <v>0.22089552238805971</v>
      </c>
      <c r="DR38" s="1">
        <f t="shared" si="11"/>
        <v>3720</v>
      </c>
      <c r="DS38">
        <f>'Raw Data'!DF38</f>
        <v>3920</v>
      </c>
      <c r="DT38">
        <f>'Raw Data'!DG38</f>
        <v>14.5</v>
      </c>
      <c r="DU38">
        <f>'Raw Data'!DH38</f>
        <v>4140</v>
      </c>
      <c r="DV38">
        <f>'Raw Data'!DI38</f>
        <v>14.5</v>
      </c>
      <c r="DW38">
        <f>'Raw Data'!DJ38</f>
        <v>4210</v>
      </c>
      <c r="DX38">
        <f>'Raw Data'!DK38</f>
        <v>0</v>
      </c>
      <c r="DY38">
        <f>'Raw Data'!DL38</f>
        <v>4190</v>
      </c>
      <c r="DZ38">
        <f>'Raw Data'!DM38</f>
        <v>0</v>
      </c>
      <c r="EA38">
        <f>'Raw Data'!DN38</f>
        <v>4060</v>
      </c>
      <c r="EB38">
        <f>'Raw Data'!DO38</f>
        <v>9.6</v>
      </c>
      <c r="EC38">
        <f>'Raw Data'!DP38</f>
        <v>3900</v>
      </c>
      <c r="ED38">
        <f>'Raw Data'!DQ38</f>
        <v>9.6</v>
      </c>
      <c r="EE38">
        <f>'Raw Data'!DR38</f>
        <v>2720</v>
      </c>
      <c r="EF38">
        <f>'Raw Data'!DS38</f>
        <v>12.8</v>
      </c>
      <c r="EG38">
        <f>'Raw Data'!DT38</f>
        <v>2720</v>
      </c>
      <c r="EH38">
        <f>'Raw Data'!DU38</f>
        <v>12.8</v>
      </c>
      <c r="EI38">
        <f>'Raw Data'!DV38</f>
        <v>3870</v>
      </c>
      <c r="EJ38">
        <f>'Raw Data'!DW38</f>
        <v>14.8</v>
      </c>
      <c r="EK38">
        <f>'Raw Data'!DX38</f>
        <v>3910</v>
      </c>
      <c r="EL38">
        <f>'Raw Data'!DY38</f>
        <v>14.8</v>
      </c>
      <c r="EM38">
        <f>'Raw Data'!DZ38</f>
        <v>0</v>
      </c>
    </row>
    <row r="39" spans="1:143"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t="str">
        <f>VLOOKUP(DK39,'Curve Info'!$A$9:$P$76,16)</f>
        <v>High Crash Frequency</v>
      </c>
      <c r="DM39" s="1" t="str">
        <f>VLOOKUP(DK39,'Curve Info'!$A$9:$P$76,14)</f>
        <v>Medium AADT</v>
      </c>
      <c r="DN39" s="1">
        <f t="shared" si="7"/>
        <v>4090</v>
      </c>
      <c r="DO39" s="1">
        <f t="shared" si="8"/>
        <v>3350</v>
      </c>
      <c r="DP39" s="1">
        <f t="shared" si="9"/>
        <v>740</v>
      </c>
      <c r="DQ39" s="1">
        <f t="shared" si="10"/>
        <v>0.22089552238805971</v>
      </c>
      <c r="DR39" s="1">
        <f t="shared" si="11"/>
        <v>3720</v>
      </c>
      <c r="DS39">
        <f>'Raw Data'!DF39</f>
        <v>3920</v>
      </c>
      <c r="DT39">
        <f>'Raw Data'!DG39</f>
        <v>14.5</v>
      </c>
      <c r="DU39">
        <f>'Raw Data'!DH39</f>
        <v>4140</v>
      </c>
      <c r="DV39">
        <f>'Raw Data'!DI39</f>
        <v>14.5</v>
      </c>
      <c r="DW39">
        <f>'Raw Data'!DJ39</f>
        <v>4210</v>
      </c>
      <c r="DX39">
        <f>'Raw Data'!DK39</f>
        <v>0</v>
      </c>
      <c r="DY39">
        <f>'Raw Data'!DL39</f>
        <v>4190</v>
      </c>
      <c r="DZ39">
        <f>'Raw Data'!DM39</f>
        <v>0</v>
      </c>
      <c r="EA39">
        <f>'Raw Data'!DN39</f>
        <v>4060</v>
      </c>
      <c r="EB39">
        <f>'Raw Data'!DO39</f>
        <v>9.6</v>
      </c>
      <c r="EC39">
        <f>'Raw Data'!DP39</f>
        <v>3900</v>
      </c>
      <c r="ED39">
        <f>'Raw Data'!DQ39</f>
        <v>9.6</v>
      </c>
      <c r="EE39">
        <f>'Raw Data'!DR39</f>
        <v>2720</v>
      </c>
      <c r="EF39">
        <f>'Raw Data'!DS39</f>
        <v>12.8</v>
      </c>
      <c r="EG39">
        <f>'Raw Data'!DT39</f>
        <v>2720</v>
      </c>
      <c r="EH39">
        <f>'Raw Data'!DU39</f>
        <v>12.8</v>
      </c>
      <c r="EI39">
        <f>'Raw Data'!DV39</f>
        <v>3870</v>
      </c>
      <c r="EJ39">
        <f>'Raw Data'!DW39</f>
        <v>14.8</v>
      </c>
      <c r="EK39">
        <f>'Raw Data'!DX39</f>
        <v>3910</v>
      </c>
      <c r="EL39">
        <f>'Raw Data'!DY39</f>
        <v>14.8</v>
      </c>
      <c r="EM39">
        <f>'Raw Data'!DZ39</f>
        <v>0</v>
      </c>
    </row>
    <row r="40" spans="1:143"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t="str">
        <f>VLOOKUP(DK40,'Curve Info'!$A$9:$P$76,16)</f>
        <v>High Crash Frequency</v>
      </c>
      <c r="DM40" s="1" t="str">
        <f>VLOOKUP(DK40,'Curve Info'!$A$9:$P$76,14)</f>
        <v>Medium AADT</v>
      </c>
      <c r="DN40" s="1">
        <f t="shared" si="7"/>
        <v>4090</v>
      </c>
      <c r="DO40" s="1">
        <f t="shared" si="8"/>
        <v>3350</v>
      </c>
      <c r="DP40" s="1">
        <f t="shared" si="9"/>
        <v>740</v>
      </c>
      <c r="DQ40" s="1">
        <f t="shared" si="10"/>
        <v>0.22089552238805971</v>
      </c>
      <c r="DR40" s="1">
        <f t="shared" si="11"/>
        <v>3720</v>
      </c>
      <c r="DS40">
        <f>'Raw Data'!DF40</f>
        <v>3920</v>
      </c>
      <c r="DT40">
        <f>'Raw Data'!DG40</f>
        <v>14.5</v>
      </c>
      <c r="DU40">
        <f>'Raw Data'!DH40</f>
        <v>4140</v>
      </c>
      <c r="DV40">
        <f>'Raw Data'!DI40</f>
        <v>14.5</v>
      </c>
      <c r="DW40">
        <f>'Raw Data'!DJ40</f>
        <v>4210</v>
      </c>
      <c r="DX40">
        <f>'Raw Data'!DK40</f>
        <v>0</v>
      </c>
      <c r="DY40">
        <f>'Raw Data'!DL40</f>
        <v>4190</v>
      </c>
      <c r="DZ40">
        <f>'Raw Data'!DM40</f>
        <v>0</v>
      </c>
      <c r="EA40">
        <f>'Raw Data'!DN40</f>
        <v>4060</v>
      </c>
      <c r="EB40">
        <f>'Raw Data'!DO40</f>
        <v>9.6</v>
      </c>
      <c r="EC40">
        <f>'Raw Data'!DP40</f>
        <v>3900</v>
      </c>
      <c r="ED40">
        <f>'Raw Data'!DQ40</f>
        <v>9.6</v>
      </c>
      <c r="EE40">
        <f>'Raw Data'!DR40</f>
        <v>2720</v>
      </c>
      <c r="EF40">
        <f>'Raw Data'!DS40</f>
        <v>12.8</v>
      </c>
      <c r="EG40">
        <f>'Raw Data'!DT40</f>
        <v>2720</v>
      </c>
      <c r="EH40">
        <f>'Raw Data'!DU40</f>
        <v>12.8</v>
      </c>
      <c r="EI40">
        <f>'Raw Data'!DV40</f>
        <v>3870</v>
      </c>
      <c r="EJ40">
        <f>'Raw Data'!DW40</f>
        <v>14.8</v>
      </c>
      <c r="EK40">
        <f>'Raw Data'!DX40</f>
        <v>3910</v>
      </c>
      <c r="EL40">
        <f>'Raw Data'!DY40</f>
        <v>14.8</v>
      </c>
      <c r="EM40">
        <f>'Raw Data'!DZ40</f>
        <v>0</v>
      </c>
    </row>
    <row r="41" spans="1:143"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t="str">
        <f>VLOOKUP(DK41,'Curve Info'!$A$9:$P$76,16)</f>
        <v>Low Crash Frequency</v>
      </c>
      <c r="DM41" s="1" t="str">
        <f>VLOOKUP(DK41,'Curve Info'!$A$9:$P$76,14)</f>
        <v>Medium AADT</v>
      </c>
      <c r="DN41" s="1">
        <f t="shared" si="7"/>
        <v>4090</v>
      </c>
      <c r="DO41" s="1">
        <f t="shared" si="8"/>
        <v>3350</v>
      </c>
      <c r="DP41" s="1">
        <f t="shared" si="9"/>
        <v>740</v>
      </c>
      <c r="DQ41" s="1">
        <f t="shared" si="10"/>
        <v>0.22089552238805971</v>
      </c>
      <c r="DR41" s="1">
        <f t="shared" si="11"/>
        <v>3720</v>
      </c>
      <c r="DS41">
        <f>'Raw Data'!DF41</f>
        <v>3920</v>
      </c>
      <c r="DT41">
        <f>'Raw Data'!DG41</f>
        <v>14.5</v>
      </c>
      <c r="DU41">
        <f>'Raw Data'!DH41</f>
        <v>4140</v>
      </c>
      <c r="DV41">
        <f>'Raw Data'!DI41</f>
        <v>14.5</v>
      </c>
      <c r="DW41">
        <f>'Raw Data'!DJ41</f>
        <v>4210</v>
      </c>
      <c r="DX41">
        <f>'Raw Data'!DK41</f>
        <v>0</v>
      </c>
      <c r="DY41">
        <f>'Raw Data'!DL41</f>
        <v>4190</v>
      </c>
      <c r="DZ41">
        <f>'Raw Data'!DM41</f>
        <v>0</v>
      </c>
      <c r="EA41">
        <f>'Raw Data'!DN41</f>
        <v>4060</v>
      </c>
      <c r="EB41">
        <f>'Raw Data'!DO41</f>
        <v>9.6</v>
      </c>
      <c r="EC41">
        <f>'Raw Data'!DP41</f>
        <v>3900</v>
      </c>
      <c r="ED41">
        <f>'Raw Data'!DQ41</f>
        <v>9.6</v>
      </c>
      <c r="EE41">
        <f>'Raw Data'!DR41</f>
        <v>2720</v>
      </c>
      <c r="EF41">
        <f>'Raw Data'!DS41</f>
        <v>12.8</v>
      </c>
      <c r="EG41">
        <f>'Raw Data'!DT41</f>
        <v>2720</v>
      </c>
      <c r="EH41">
        <f>'Raw Data'!DU41</f>
        <v>12.8</v>
      </c>
      <c r="EI41">
        <f>'Raw Data'!DV41</f>
        <v>3870</v>
      </c>
      <c r="EJ41">
        <f>'Raw Data'!DW41</f>
        <v>14.8</v>
      </c>
      <c r="EK41">
        <f>'Raw Data'!DX41</f>
        <v>3910</v>
      </c>
      <c r="EL41">
        <f>'Raw Data'!DY41</f>
        <v>14.8</v>
      </c>
      <c r="EM41">
        <f>'Raw Data'!DZ41</f>
        <v>0</v>
      </c>
    </row>
    <row r="42" spans="1:143"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t="str">
        <f>VLOOKUP(DK42,'Curve Info'!$A$9:$P$76,16)</f>
        <v>High Crash Frequency</v>
      </c>
      <c r="DM42" s="1" t="str">
        <f>VLOOKUP(DK42,'Curve Info'!$A$9:$P$76,14)</f>
        <v>Medium AADT</v>
      </c>
      <c r="DN42" s="1">
        <f t="shared" si="7"/>
        <v>4090</v>
      </c>
      <c r="DO42" s="1">
        <f t="shared" si="8"/>
        <v>3350</v>
      </c>
      <c r="DP42" s="1">
        <f t="shared" si="9"/>
        <v>740</v>
      </c>
      <c r="DQ42" s="1">
        <f t="shared" si="10"/>
        <v>0.22089552238805971</v>
      </c>
      <c r="DR42" s="1">
        <f t="shared" si="11"/>
        <v>3720</v>
      </c>
      <c r="DS42">
        <f>'Raw Data'!DF42</f>
        <v>3920</v>
      </c>
      <c r="DT42">
        <f>'Raw Data'!DG42</f>
        <v>14.5</v>
      </c>
      <c r="DU42">
        <f>'Raw Data'!DH42</f>
        <v>4140</v>
      </c>
      <c r="DV42">
        <f>'Raw Data'!DI42</f>
        <v>14.5</v>
      </c>
      <c r="DW42">
        <f>'Raw Data'!DJ42</f>
        <v>4210</v>
      </c>
      <c r="DX42">
        <f>'Raw Data'!DK42</f>
        <v>0</v>
      </c>
      <c r="DY42">
        <f>'Raw Data'!DL42</f>
        <v>4190</v>
      </c>
      <c r="DZ42">
        <f>'Raw Data'!DM42</f>
        <v>0</v>
      </c>
      <c r="EA42">
        <f>'Raw Data'!DN42</f>
        <v>4060</v>
      </c>
      <c r="EB42">
        <f>'Raw Data'!DO42</f>
        <v>9.6</v>
      </c>
      <c r="EC42">
        <f>'Raw Data'!DP42</f>
        <v>3900</v>
      </c>
      <c r="ED42">
        <f>'Raw Data'!DQ42</f>
        <v>9.6</v>
      </c>
      <c r="EE42">
        <f>'Raw Data'!DR42</f>
        <v>2720</v>
      </c>
      <c r="EF42">
        <f>'Raw Data'!DS42</f>
        <v>12.8</v>
      </c>
      <c r="EG42">
        <f>'Raw Data'!DT42</f>
        <v>2720</v>
      </c>
      <c r="EH42">
        <f>'Raw Data'!DU42</f>
        <v>12.8</v>
      </c>
      <c r="EI42">
        <f>'Raw Data'!DV42</f>
        <v>3870</v>
      </c>
      <c r="EJ42">
        <f>'Raw Data'!DW42</f>
        <v>14.8</v>
      </c>
      <c r="EK42">
        <f>'Raw Data'!DX42</f>
        <v>3910</v>
      </c>
      <c r="EL42">
        <f>'Raw Data'!DY42</f>
        <v>14.8</v>
      </c>
      <c r="EM42">
        <f>'Raw Data'!DZ42</f>
        <v>9.9999999999999995E-7</v>
      </c>
    </row>
    <row r="43" spans="1:143"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t="str">
        <f>VLOOKUP(DK43,'Curve Info'!$A$9:$P$76,16)</f>
        <v>High Crash Frequency</v>
      </c>
      <c r="DM43" s="1" t="str">
        <f>VLOOKUP(DK43,'Curve Info'!$A$9:$P$76,14)</f>
        <v>Medium AADT</v>
      </c>
      <c r="DN43" s="1">
        <f t="shared" si="7"/>
        <v>4090</v>
      </c>
      <c r="DO43" s="1">
        <f t="shared" si="8"/>
        <v>3350</v>
      </c>
      <c r="DP43" s="1">
        <f t="shared" si="9"/>
        <v>740</v>
      </c>
      <c r="DQ43" s="1">
        <f t="shared" si="10"/>
        <v>0.22089552238805971</v>
      </c>
      <c r="DR43" s="1">
        <f t="shared" si="11"/>
        <v>3720</v>
      </c>
      <c r="DS43">
        <f>'Raw Data'!DF43</f>
        <v>3920</v>
      </c>
      <c r="DT43">
        <f>'Raw Data'!DG43</f>
        <v>14.5</v>
      </c>
      <c r="DU43">
        <f>'Raw Data'!DH43</f>
        <v>4140</v>
      </c>
      <c r="DV43">
        <f>'Raw Data'!DI43</f>
        <v>14.5</v>
      </c>
      <c r="DW43">
        <f>'Raw Data'!DJ43</f>
        <v>4210</v>
      </c>
      <c r="DX43">
        <f>'Raw Data'!DK43</f>
        <v>0</v>
      </c>
      <c r="DY43">
        <f>'Raw Data'!DL43</f>
        <v>4190</v>
      </c>
      <c r="DZ43">
        <f>'Raw Data'!DM43</f>
        <v>0</v>
      </c>
      <c r="EA43">
        <f>'Raw Data'!DN43</f>
        <v>4060</v>
      </c>
      <c r="EB43">
        <f>'Raw Data'!DO43</f>
        <v>9.6</v>
      </c>
      <c r="EC43">
        <f>'Raw Data'!DP43</f>
        <v>3900</v>
      </c>
      <c r="ED43">
        <f>'Raw Data'!DQ43</f>
        <v>9.6</v>
      </c>
      <c r="EE43">
        <f>'Raw Data'!DR43</f>
        <v>2720</v>
      </c>
      <c r="EF43">
        <f>'Raw Data'!DS43</f>
        <v>12.8</v>
      </c>
      <c r="EG43">
        <f>'Raw Data'!DT43</f>
        <v>2720</v>
      </c>
      <c r="EH43">
        <f>'Raw Data'!DU43</f>
        <v>12.8</v>
      </c>
      <c r="EI43">
        <f>'Raw Data'!DV43</f>
        <v>3870</v>
      </c>
      <c r="EJ43">
        <f>'Raw Data'!DW43</f>
        <v>14.8</v>
      </c>
      <c r="EK43">
        <f>'Raw Data'!DX43</f>
        <v>3910</v>
      </c>
      <c r="EL43">
        <f>'Raw Data'!DY43</f>
        <v>14.8</v>
      </c>
      <c r="EM43">
        <f>'Raw Data'!DZ43</f>
        <v>0</v>
      </c>
    </row>
    <row r="44" spans="1:143"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t="str">
        <f>VLOOKUP(DK44,'Curve Info'!$A$9:$P$76,16)</f>
        <v>High Crash Frequency</v>
      </c>
      <c r="DM44" s="1" t="str">
        <f>VLOOKUP(DK44,'Curve Info'!$A$9:$P$76,14)</f>
        <v>Medium AADT</v>
      </c>
      <c r="DN44" s="1">
        <f t="shared" si="7"/>
        <v>4090</v>
      </c>
      <c r="DO44" s="1">
        <f t="shared" si="8"/>
        <v>3350</v>
      </c>
      <c r="DP44" s="1">
        <f t="shared" si="9"/>
        <v>740</v>
      </c>
      <c r="DQ44" s="1">
        <f t="shared" si="10"/>
        <v>0.22089552238805971</v>
      </c>
      <c r="DR44" s="1">
        <f t="shared" si="11"/>
        <v>3720</v>
      </c>
      <c r="DS44">
        <f>'Raw Data'!DF44</f>
        <v>3920</v>
      </c>
      <c r="DT44">
        <f>'Raw Data'!DG44</f>
        <v>14.5</v>
      </c>
      <c r="DU44">
        <f>'Raw Data'!DH44</f>
        <v>4140</v>
      </c>
      <c r="DV44">
        <f>'Raw Data'!DI44</f>
        <v>14.5</v>
      </c>
      <c r="DW44">
        <f>'Raw Data'!DJ44</f>
        <v>4210</v>
      </c>
      <c r="DX44">
        <f>'Raw Data'!DK44</f>
        <v>0</v>
      </c>
      <c r="DY44">
        <f>'Raw Data'!DL44</f>
        <v>4190</v>
      </c>
      <c r="DZ44">
        <f>'Raw Data'!DM44</f>
        <v>0</v>
      </c>
      <c r="EA44">
        <f>'Raw Data'!DN44</f>
        <v>4060</v>
      </c>
      <c r="EB44">
        <f>'Raw Data'!DO44</f>
        <v>9.6</v>
      </c>
      <c r="EC44">
        <f>'Raw Data'!DP44</f>
        <v>3900</v>
      </c>
      <c r="ED44">
        <f>'Raw Data'!DQ44</f>
        <v>9.6</v>
      </c>
      <c r="EE44">
        <f>'Raw Data'!DR44</f>
        <v>2720</v>
      </c>
      <c r="EF44">
        <f>'Raw Data'!DS44</f>
        <v>12.8</v>
      </c>
      <c r="EG44">
        <f>'Raw Data'!DT44</f>
        <v>2720</v>
      </c>
      <c r="EH44">
        <f>'Raw Data'!DU44</f>
        <v>12.8</v>
      </c>
      <c r="EI44">
        <f>'Raw Data'!DV44</f>
        <v>3870</v>
      </c>
      <c r="EJ44">
        <f>'Raw Data'!DW44</f>
        <v>14.8</v>
      </c>
      <c r="EK44">
        <f>'Raw Data'!DX44</f>
        <v>3910</v>
      </c>
      <c r="EL44">
        <f>'Raw Data'!DY44</f>
        <v>14.8</v>
      </c>
      <c r="EM44">
        <f>'Raw Data'!DZ44</f>
        <v>0</v>
      </c>
    </row>
    <row r="45" spans="1:143"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t="str">
        <f>VLOOKUP(DK45,'Curve Info'!$A$9:$P$76,16)</f>
        <v>High Crash Frequency</v>
      </c>
      <c r="DM45" s="1" t="str">
        <f>VLOOKUP(DK45,'Curve Info'!$A$9:$P$76,14)</f>
        <v>Medium AADT</v>
      </c>
      <c r="DN45" s="1">
        <f t="shared" si="7"/>
        <v>4090</v>
      </c>
      <c r="DO45" s="1">
        <f t="shared" si="8"/>
        <v>3350</v>
      </c>
      <c r="DP45" s="1">
        <f t="shared" si="9"/>
        <v>740</v>
      </c>
      <c r="DQ45" s="1">
        <f t="shared" si="10"/>
        <v>0.22089552238805971</v>
      </c>
      <c r="DR45" s="1">
        <f t="shared" si="11"/>
        <v>3720</v>
      </c>
      <c r="DS45">
        <f>'Raw Data'!DF45</f>
        <v>3920</v>
      </c>
      <c r="DT45">
        <f>'Raw Data'!DG45</f>
        <v>14.5</v>
      </c>
      <c r="DU45">
        <f>'Raw Data'!DH45</f>
        <v>4140</v>
      </c>
      <c r="DV45">
        <f>'Raw Data'!DI45</f>
        <v>14.5</v>
      </c>
      <c r="DW45">
        <f>'Raw Data'!DJ45</f>
        <v>4210</v>
      </c>
      <c r="DX45">
        <f>'Raw Data'!DK45</f>
        <v>0</v>
      </c>
      <c r="DY45">
        <f>'Raw Data'!DL45</f>
        <v>4190</v>
      </c>
      <c r="DZ45">
        <f>'Raw Data'!DM45</f>
        <v>0</v>
      </c>
      <c r="EA45">
        <f>'Raw Data'!DN45</f>
        <v>4060</v>
      </c>
      <c r="EB45">
        <f>'Raw Data'!DO45</f>
        <v>9.6</v>
      </c>
      <c r="EC45">
        <f>'Raw Data'!DP45</f>
        <v>3900</v>
      </c>
      <c r="ED45">
        <f>'Raw Data'!DQ45</f>
        <v>9.6</v>
      </c>
      <c r="EE45">
        <f>'Raw Data'!DR45</f>
        <v>2720</v>
      </c>
      <c r="EF45">
        <f>'Raw Data'!DS45</f>
        <v>12.8</v>
      </c>
      <c r="EG45">
        <f>'Raw Data'!DT45</f>
        <v>2720</v>
      </c>
      <c r="EH45">
        <f>'Raw Data'!DU45</f>
        <v>12.8</v>
      </c>
      <c r="EI45">
        <f>'Raw Data'!DV45</f>
        <v>3870</v>
      </c>
      <c r="EJ45">
        <f>'Raw Data'!DW45</f>
        <v>14.8</v>
      </c>
      <c r="EK45">
        <f>'Raw Data'!DX45</f>
        <v>3910</v>
      </c>
      <c r="EL45">
        <f>'Raw Data'!DY45</f>
        <v>14.8</v>
      </c>
      <c r="EM45">
        <f>'Raw Data'!DZ45</f>
        <v>0</v>
      </c>
    </row>
    <row r="46" spans="1:143"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t="str">
        <f>VLOOKUP(DK46,'Curve Info'!$A$9:$P$76,16)</f>
        <v>High Crash Frequency</v>
      </c>
      <c r="DM46" s="1" t="str">
        <f>VLOOKUP(DK46,'Curve Info'!$A$9:$P$76,14)</f>
        <v>Medium AADT</v>
      </c>
      <c r="DN46" s="1">
        <f t="shared" si="7"/>
        <v>4090</v>
      </c>
      <c r="DO46" s="1">
        <f t="shared" si="8"/>
        <v>3350</v>
      </c>
      <c r="DP46" s="1">
        <f t="shared" si="9"/>
        <v>740</v>
      </c>
      <c r="DQ46" s="1">
        <f t="shared" si="10"/>
        <v>0.22089552238805971</v>
      </c>
      <c r="DR46" s="1">
        <f t="shared" si="11"/>
        <v>3720</v>
      </c>
      <c r="DS46">
        <f>'Raw Data'!DF46</f>
        <v>3920</v>
      </c>
      <c r="DT46">
        <f>'Raw Data'!DG46</f>
        <v>14.5</v>
      </c>
      <c r="DU46">
        <f>'Raw Data'!DH46</f>
        <v>4140</v>
      </c>
      <c r="DV46">
        <f>'Raw Data'!DI46</f>
        <v>14.5</v>
      </c>
      <c r="DW46">
        <f>'Raw Data'!DJ46</f>
        <v>4210</v>
      </c>
      <c r="DX46">
        <f>'Raw Data'!DK46</f>
        <v>0</v>
      </c>
      <c r="DY46">
        <f>'Raw Data'!DL46</f>
        <v>4190</v>
      </c>
      <c r="DZ46">
        <f>'Raw Data'!DM46</f>
        <v>0</v>
      </c>
      <c r="EA46">
        <f>'Raw Data'!DN46</f>
        <v>4060</v>
      </c>
      <c r="EB46">
        <f>'Raw Data'!DO46</f>
        <v>9.6</v>
      </c>
      <c r="EC46">
        <f>'Raw Data'!DP46</f>
        <v>3900</v>
      </c>
      <c r="ED46">
        <f>'Raw Data'!DQ46</f>
        <v>9.6</v>
      </c>
      <c r="EE46">
        <f>'Raw Data'!DR46</f>
        <v>2720</v>
      </c>
      <c r="EF46">
        <f>'Raw Data'!DS46</f>
        <v>12.8</v>
      </c>
      <c r="EG46">
        <f>'Raw Data'!DT46</f>
        <v>2720</v>
      </c>
      <c r="EH46">
        <f>'Raw Data'!DU46</f>
        <v>12.8</v>
      </c>
      <c r="EI46">
        <f>'Raw Data'!DV46</f>
        <v>3870</v>
      </c>
      <c r="EJ46">
        <f>'Raw Data'!DW46</f>
        <v>14.8</v>
      </c>
      <c r="EK46">
        <f>'Raw Data'!DX46</f>
        <v>3910</v>
      </c>
      <c r="EL46">
        <f>'Raw Data'!DY46</f>
        <v>14.8</v>
      </c>
      <c r="EM46">
        <f>'Raw Data'!DZ46</f>
        <v>0</v>
      </c>
    </row>
    <row r="47" spans="1:143"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t="str">
        <f>VLOOKUP(DK47,'Curve Info'!$A$9:$P$76,16)</f>
        <v>High Crash Frequency</v>
      </c>
      <c r="DM47" s="1" t="str">
        <f>VLOOKUP(DK47,'Curve Info'!$A$9:$P$76,14)</f>
        <v>Medium AADT</v>
      </c>
      <c r="DN47" s="1">
        <f t="shared" si="7"/>
        <v>4090</v>
      </c>
      <c r="DO47" s="1">
        <f t="shared" si="8"/>
        <v>3350</v>
      </c>
      <c r="DP47" s="1">
        <f t="shared" si="9"/>
        <v>740</v>
      </c>
      <c r="DQ47" s="1">
        <f t="shared" si="10"/>
        <v>0.22089552238805971</v>
      </c>
      <c r="DR47" s="1">
        <f t="shared" si="11"/>
        <v>3720</v>
      </c>
      <c r="DS47">
        <f>'Raw Data'!DF47</f>
        <v>3920</v>
      </c>
      <c r="DT47">
        <f>'Raw Data'!DG47</f>
        <v>14.5</v>
      </c>
      <c r="DU47">
        <f>'Raw Data'!DH47</f>
        <v>4140</v>
      </c>
      <c r="DV47">
        <f>'Raw Data'!DI47</f>
        <v>14.5</v>
      </c>
      <c r="DW47">
        <f>'Raw Data'!DJ47</f>
        <v>4210</v>
      </c>
      <c r="DX47">
        <f>'Raw Data'!DK47</f>
        <v>0</v>
      </c>
      <c r="DY47">
        <f>'Raw Data'!DL47</f>
        <v>4190</v>
      </c>
      <c r="DZ47">
        <f>'Raw Data'!DM47</f>
        <v>0</v>
      </c>
      <c r="EA47">
        <f>'Raw Data'!DN47</f>
        <v>4060</v>
      </c>
      <c r="EB47">
        <f>'Raw Data'!DO47</f>
        <v>9.6</v>
      </c>
      <c r="EC47">
        <f>'Raw Data'!DP47</f>
        <v>3900</v>
      </c>
      <c r="ED47">
        <f>'Raw Data'!DQ47</f>
        <v>9.6</v>
      </c>
      <c r="EE47">
        <f>'Raw Data'!DR47</f>
        <v>2720</v>
      </c>
      <c r="EF47">
        <f>'Raw Data'!DS47</f>
        <v>12.8</v>
      </c>
      <c r="EG47">
        <f>'Raw Data'!DT47</f>
        <v>2720</v>
      </c>
      <c r="EH47">
        <f>'Raw Data'!DU47</f>
        <v>12.8</v>
      </c>
      <c r="EI47">
        <f>'Raw Data'!DV47</f>
        <v>3870</v>
      </c>
      <c r="EJ47">
        <f>'Raw Data'!DW47</f>
        <v>14.8</v>
      </c>
      <c r="EK47">
        <f>'Raw Data'!DX47</f>
        <v>3910</v>
      </c>
      <c r="EL47">
        <f>'Raw Data'!DY47</f>
        <v>14.8</v>
      </c>
      <c r="EM47">
        <f>'Raw Data'!DZ47</f>
        <v>0</v>
      </c>
    </row>
    <row r="48" spans="1:143"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t="str">
        <f>VLOOKUP(DK48,'Curve Info'!$A$9:$P$76,16)</f>
        <v>High Crash Frequency</v>
      </c>
      <c r="DM48" s="1" t="str">
        <f>VLOOKUP(DK48,'Curve Info'!$A$9:$P$76,14)</f>
        <v>Medium AADT</v>
      </c>
      <c r="DN48" s="1">
        <f t="shared" si="7"/>
        <v>4090</v>
      </c>
      <c r="DO48" s="1">
        <f t="shared" si="8"/>
        <v>3350</v>
      </c>
      <c r="DP48" s="1">
        <f t="shared" si="9"/>
        <v>740</v>
      </c>
      <c r="DQ48" s="1">
        <f t="shared" si="10"/>
        <v>0.22089552238805971</v>
      </c>
      <c r="DR48" s="1">
        <f t="shared" si="11"/>
        <v>3720</v>
      </c>
      <c r="DS48">
        <f>'Raw Data'!DF48</f>
        <v>3920</v>
      </c>
      <c r="DT48">
        <f>'Raw Data'!DG48</f>
        <v>14.5</v>
      </c>
      <c r="DU48">
        <f>'Raw Data'!DH48</f>
        <v>4140</v>
      </c>
      <c r="DV48">
        <f>'Raw Data'!DI48</f>
        <v>14.5</v>
      </c>
      <c r="DW48">
        <f>'Raw Data'!DJ48</f>
        <v>4210</v>
      </c>
      <c r="DX48">
        <f>'Raw Data'!DK48</f>
        <v>0</v>
      </c>
      <c r="DY48">
        <f>'Raw Data'!DL48</f>
        <v>4190</v>
      </c>
      <c r="DZ48">
        <f>'Raw Data'!DM48</f>
        <v>0</v>
      </c>
      <c r="EA48">
        <f>'Raw Data'!DN48</f>
        <v>4060</v>
      </c>
      <c r="EB48">
        <f>'Raw Data'!DO48</f>
        <v>9.6</v>
      </c>
      <c r="EC48">
        <f>'Raw Data'!DP48</f>
        <v>3900</v>
      </c>
      <c r="ED48">
        <f>'Raw Data'!DQ48</f>
        <v>9.6</v>
      </c>
      <c r="EE48">
        <f>'Raw Data'!DR48</f>
        <v>2720</v>
      </c>
      <c r="EF48">
        <f>'Raw Data'!DS48</f>
        <v>12.8</v>
      </c>
      <c r="EG48">
        <f>'Raw Data'!DT48</f>
        <v>2720</v>
      </c>
      <c r="EH48">
        <f>'Raw Data'!DU48</f>
        <v>12.8</v>
      </c>
      <c r="EI48">
        <f>'Raw Data'!DV48</f>
        <v>3870</v>
      </c>
      <c r="EJ48">
        <f>'Raw Data'!DW48</f>
        <v>14.8</v>
      </c>
      <c r="EK48">
        <f>'Raw Data'!DX48</f>
        <v>3910</v>
      </c>
      <c r="EL48">
        <f>'Raw Data'!DY48</f>
        <v>14.8</v>
      </c>
      <c r="EM48">
        <f>'Raw Data'!DZ48</f>
        <v>0</v>
      </c>
    </row>
    <row r="49" spans="1:143"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t="str">
        <f>VLOOKUP(DK49,'Curve Info'!$A$9:$P$76,16)</f>
        <v>High Crash Frequency</v>
      </c>
      <c r="DM49" s="1" t="str">
        <f>VLOOKUP(DK49,'Curve Info'!$A$9:$P$76,14)</f>
        <v>Medium AADT</v>
      </c>
      <c r="DN49" s="1">
        <f t="shared" si="7"/>
        <v>4090</v>
      </c>
      <c r="DO49" s="1">
        <f t="shared" si="8"/>
        <v>3350</v>
      </c>
      <c r="DP49" s="1">
        <f t="shared" si="9"/>
        <v>740</v>
      </c>
      <c r="DQ49" s="1">
        <f t="shared" si="10"/>
        <v>0.22089552238805971</v>
      </c>
      <c r="DR49" s="1">
        <f t="shared" si="11"/>
        <v>3720</v>
      </c>
      <c r="DS49">
        <f>'Raw Data'!DF49</f>
        <v>3920</v>
      </c>
      <c r="DT49">
        <f>'Raw Data'!DG49</f>
        <v>14.5</v>
      </c>
      <c r="DU49">
        <f>'Raw Data'!DH49</f>
        <v>4140</v>
      </c>
      <c r="DV49">
        <f>'Raw Data'!DI49</f>
        <v>14.5</v>
      </c>
      <c r="DW49">
        <f>'Raw Data'!DJ49</f>
        <v>4210</v>
      </c>
      <c r="DX49">
        <f>'Raw Data'!DK49</f>
        <v>0</v>
      </c>
      <c r="DY49">
        <f>'Raw Data'!DL49</f>
        <v>4190</v>
      </c>
      <c r="DZ49">
        <f>'Raw Data'!DM49</f>
        <v>0</v>
      </c>
      <c r="EA49">
        <f>'Raw Data'!DN49</f>
        <v>4060</v>
      </c>
      <c r="EB49">
        <f>'Raw Data'!DO49</f>
        <v>9.6</v>
      </c>
      <c r="EC49">
        <f>'Raw Data'!DP49</f>
        <v>3900</v>
      </c>
      <c r="ED49">
        <f>'Raw Data'!DQ49</f>
        <v>9.6</v>
      </c>
      <c r="EE49">
        <f>'Raw Data'!DR49</f>
        <v>2720</v>
      </c>
      <c r="EF49">
        <f>'Raw Data'!DS49</f>
        <v>12.8</v>
      </c>
      <c r="EG49">
        <f>'Raw Data'!DT49</f>
        <v>2720</v>
      </c>
      <c r="EH49">
        <f>'Raw Data'!DU49</f>
        <v>12.8</v>
      </c>
      <c r="EI49">
        <f>'Raw Data'!DV49</f>
        <v>3870</v>
      </c>
      <c r="EJ49">
        <f>'Raw Data'!DW49</f>
        <v>14.8</v>
      </c>
      <c r="EK49">
        <f>'Raw Data'!DX49</f>
        <v>3910</v>
      </c>
      <c r="EL49">
        <f>'Raw Data'!DY49</f>
        <v>14.8</v>
      </c>
      <c r="EM49">
        <f>'Raw Data'!DZ49</f>
        <v>0</v>
      </c>
    </row>
    <row r="50" spans="1:143"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t="str">
        <f>VLOOKUP(DK50,'Curve Info'!$A$9:$P$76,16)</f>
        <v>High Crash Frequency</v>
      </c>
      <c r="DM50" s="1" t="str">
        <f>VLOOKUP(DK50,'Curve Info'!$A$9:$P$76,14)</f>
        <v>Medium AADT</v>
      </c>
      <c r="DN50" s="1">
        <f t="shared" si="7"/>
        <v>4090</v>
      </c>
      <c r="DO50" s="1">
        <f t="shared" si="8"/>
        <v>3350</v>
      </c>
      <c r="DP50" s="1">
        <f t="shared" si="9"/>
        <v>740</v>
      </c>
      <c r="DQ50" s="1">
        <f t="shared" si="10"/>
        <v>0.22089552238805971</v>
      </c>
      <c r="DR50" s="1">
        <f t="shared" si="11"/>
        <v>3720</v>
      </c>
      <c r="DS50">
        <f>'Raw Data'!DF50</f>
        <v>3920</v>
      </c>
      <c r="DT50">
        <f>'Raw Data'!DG50</f>
        <v>14.5</v>
      </c>
      <c r="DU50">
        <f>'Raw Data'!DH50</f>
        <v>4140</v>
      </c>
      <c r="DV50">
        <f>'Raw Data'!DI50</f>
        <v>14.5</v>
      </c>
      <c r="DW50">
        <f>'Raw Data'!DJ50</f>
        <v>4210</v>
      </c>
      <c r="DX50">
        <f>'Raw Data'!DK50</f>
        <v>0</v>
      </c>
      <c r="DY50">
        <f>'Raw Data'!DL50</f>
        <v>4190</v>
      </c>
      <c r="DZ50">
        <f>'Raw Data'!DM50</f>
        <v>0</v>
      </c>
      <c r="EA50">
        <f>'Raw Data'!DN50</f>
        <v>4060</v>
      </c>
      <c r="EB50">
        <f>'Raw Data'!DO50</f>
        <v>9.6</v>
      </c>
      <c r="EC50">
        <f>'Raw Data'!DP50</f>
        <v>3900</v>
      </c>
      <c r="ED50">
        <f>'Raw Data'!DQ50</f>
        <v>9.6</v>
      </c>
      <c r="EE50">
        <f>'Raw Data'!DR50</f>
        <v>2720</v>
      </c>
      <c r="EF50">
        <f>'Raw Data'!DS50</f>
        <v>12.8</v>
      </c>
      <c r="EG50">
        <f>'Raw Data'!DT50</f>
        <v>2720</v>
      </c>
      <c r="EH50">
        <f>'Raw Data'!DU50</f>
        <v>12.8</v>
      </c>
      <c r="EI50">
        <f>'Raw Data'!DV50</f>
        <v>3870</v>
      </c>
      <c r="EJ50">
        <f>'Raw Data'!DW50</f>
        <v>14.8</v>
      </c>
      <c r="EK50">
        <f>'Raw Data'!DX50</f>
        <v>3910</v>
      </c>
      <c r="EL50">
        <f>'Raw Data'!DY50</f>
        <v>14.8</v>
      </c>
      <c r="EM50">
        <f>'Raw Data'!DZ50</f>
        <v>0</v>
      </c>
    </row>
    <row r="51" spans="1:143"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t="str">
        <f>VLOOKUP(DK51,'Curve Info'!$A$9:$P$76,16)</f>
        <v>High Crash Frequency</v>
      </c>
      <c r="DM51" s="1" t="str">
        <f>VLOOKUP(DK51,'Curve Info'!$A$9:$P$76,14)</f>
        <v>Medium AADT</v>
      </c>
      <c r="DN51" s="1">
        <f t="shared" si="7"/>
        <v>4090</v>
      </c>
      <c r="DO51" s="1">
        <f t="shared" si="8"/>
        <v>3350</v>
      </c>
      <c r="DP51" s="1">
        <f t="shared" si="9"/>
        <v>740</v>
      </c>
      <c r="DQ51" s="1">
        <f t="shared" si="10"/>
        <v>0.22089552238805971</v>
      </c>
      <c r="DR51" s="1">
        <f t="shared" si="11"/>
        <v>3720</v>
      </c>
      <c r="DS51">
        <f>'Raw Data'!DF51</f>
        <v>3920</v>
      </c>
      <c r="DT51">
        <f>'Raw Data'!DG51</f>
        <v>14.5</v>
      </c>
      <c r="DU51">
        <f>'Raw Data'!DH51</f>
        <v>4140</v>
      </c>
      <c r="DV51">
        <f>'Raw Data'!DI51</f>
        <v>14.5</v>
      </c>
      <c r="DW51">
        <f>'Raw Data'!DJ51</f>
        <v>4210</v>
      </c>
      <c r="DX51">
        <f>'Raw Data'!DK51</f>
        <v>0</v>
      </c>
      <c r="DY51">
        <f>'Raw Data'!DL51</f>
        <v>4190</v>
      </c>
      <c r="DZ51">
        <f>'Raw Data'!DM51</f>
        <v>0</v>
      </c>
      <c r="EA51">
        <f>'Raw Data'!DN51</f>
        <v>4060</v>
      </c>
      <c r="EB51">
        <f>'Raw Data'!DO51</f>
        <v>9.6</v>
      </c>
      <c r="EC51">
        <f>'Raw Data'!DP51</f>
        <v>3900</v>
      </c>
      <c r="ED51">
        <f>'Raw Data'!DQ51</f>
        <v>9.6</v>
      </c>
      <c r="EE51">
        <f>'Raw Data'!DR51</f>
        <v>2720</v>
      </c>
      <c r="EF51">
        <f>'Raw Data'!DS51</f>
        <v>12.8</v>
      </c>
      <c r="EG51">
        <f>'Raw Data'!DT51</f>
        <v>2720</v>
      </c>
      <c r="EH51">
        <f>'Raw Data'!DU51</f>
        <v>12.8</v>
      </c>
      <c r="EI51">
        <f>'Raw Data'!DV51</f>
        <v>3870</v>
      </c>
      <c r="EJ51">
        <f>'Raw Data'!DW51</f>
        <v>14.8</v>
      </c>
      <c r="EK51">
        <f>'Raw Data'!DX51</f>
        <v>3910</v>
      </c>
      <c r="EL51">
        <f>'Raw Data'!DY51</f>
        <v>14.8</v>
      </c>
      <c r="EM51">
        <f>'Raw Data'!DZ51</f>
        <v>0</v>
      </c>
    </row>
    <row r="52" spans="1:143"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t="str">
        <f>VLOOKUP(DK52,'Curve Info'!$A$9:$P$76,16)</f>
        <v>High Crash Frequency</v>
      </c>
      <c r="DM52" s="1" t="str">
        <f>VLOOKUP(DK52,'Curve Info'!$A$9:$P$76,14)</f>
        <v>Medium AADT</v>
      </c>
      <c r="DN52" s="1">
        <f t="shared" si="7"/>
        <v>4090</v>
      </c>
      <c r="DO52" s="1">
        <f t="shared" si="8"/>
        <v>3350</v>
      </c>
      <c r="DP52" s="1">
        <f t="shared" si="9"/>
        <v>740</v>
      </c>
      <c r="DQ52" s="1">
        <f t="shared" si="10"/>
        <v>0.22089552238805971</v>
      </c>
      <c r="DR52" s="1">
        <f t="shared" si="11"/>
        <v>3720</v>
      </c>
      <c r="DS52">
        <f>'Raw Data'!DF52</f>
        <v>3920</v>
      </c>
      <c r="DT52">
        <f>'Raw Data'!DG52</f>
        <v>14.5</v>
      </c>
      <c r="DU52">
        <f>'Raw Data'!DH52</f>
        <v>4140</v>
      </c>
      <c r="DV52">
        <f>'Raw Data'!DI52</f>
        <v>14.5</v>
      </c>
      <c r="DW52">
        <f>'Raw Data'!DJ52</f>
        <v>4210</v>
      </c>
      <c r="DX52">
        <f>'Raw Data'!DK52</f>
        <v>0</v>
      </c>
      <c r="DY52">
        <f>'Raw Data'!DL52</f>
        <v>4190</v>
      </c>
      <c r="DZ52">
        <f>'Raw Data'!DM52</f>
        <v>0</v>
      </c>
      <c r="EA52">
        <f>'Raw Data'!DN52</f>
        <v>4060</v>
      </c>
      <c r="EB52">
        <f>'Raw Data'!DO52</f>
        <v>9.6</v>
      </c>
      <c r="EC52">
        <f>'Raw Data'!DP52</f>
        <v>3900</v>
      </c>
      <c r="ED52">
        <f>'Raw Data'!DQ52</f>
        <v>9.6</v>
      </c>
      <c r="EE52">
        <f>'Raw Data'!DR52</f>
        <v>2720</v>
      </c>
      <c r="EF52">
        <f>'Raw Data'!DS52</f>
        <v>12.8</v>
      </c>
      <c r="EG52">
        <f>'Raw Data'!DT52</f>
        <v>2720</v>
      </c>
      <c r="EH52">
        <f>'Raw Data'!DU52</f>
        <v>12.8</v>
      </c>
      <c r="EI52">
        <f>'Raw Data'!DV52</f>
        <v>3870</v>
      </c>
      <c r="EJ52">
        <f>'Raw Data'!DW52</f>
        <v>14.8</v>
      </c>
      <c r="EK52">
        <f>'Raw Data'!DX52</f>
        <v>3910</v>
      </c>
      <c r="EL52">
        <f>'Raw Data'!DY52</f>
        <v>14.8</v>
      </c>
      <c r="EM52">
        <f>'Raw Data'!DZ52</f>
        <v>0</v>
      </c>
    </row>
    <row r="53" spans="1:143"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t="str">
        <f>VLOOKUP(DK53,'Curve Info'!$A$9:$P$76,16)</f>
        <v>High Crash Frequency</v>
      </c>
      <c r="DM53" s="1" t="str">
        <f>VLOOKUP(DK53,'Curve Info'!$A$9:$P$76,14)</f>
        <v>Medium AADT</v>
      </c>
      <c r="DN53" s="1">
        <f t="shared" si="7"/>
        <v>4090</v>
      </c>
      <c r="DO53" s="1">
        <f t="shared" si="8"/>
        <v>3350</v>
      </c>
      <c r="DP53" s="1">
        <f t="shared" si="9"/>
        <v>740</v>
      </c>
      <c r="DQ53" s="1">
        <f t="shared" si="10"/>
        <v>0.22089552238805971</v>
      </c>
      <c r="DR53" s="1">
        <f t="shared" si="11"/>
        <v>3720</v>
      </c>
      <c r="DS53">
        <f>'Raw Data'!DF53</f>
        <v>3920</v>
      </c>
      <c r="DT53">
        <f>'Raw Data'!DG53</f>
        <v>14.5</v>
      </c>
      <c r="DU53">
        <f>'Raw Data'!DH53</f>
        <v>4140</v>
      </c>
      <c r="DV53">
        <f>'Raw Data'!DI53</f>
        <v>14.5</v>
      </c>
      <c r="DW53">
        <f>'Raw Data'!DJ53</f>
        <v>4210</v>
      </c>
      <c r="DX53">
        <f>'Raw Data'!DK53</f>
        <v>0</v>
      </c>
      <c r="DY53">
        <f>'Raw Data'!DL53</f>
        <v>4190</v>
      </c>
      <c r="DZ53">
        <f>'Raw Data'!DM53</f>
        <v>0</v>
      </c>
      <c r="EA53">
        <f>'Raw Data'!DN53</f>
        <v>4060</v>
      </c>
      <c r="EB53">
        <f>'Raw Data'!DO53</f>
        <v>9.6</v>
      </c>
      <c r="EC53">
        <f>'Raw Data'!DP53</f>
        <v>3900</v>
      </c>
      <c r="ED53">
        <f>'Raw Data'!DQ53</f>
        <v>9.6</v>
      </c>
      <c r="EE53">
        <f>'Raw Data'!DR53</f>
        <v>2720</v>
      </c>
      <c r="EF53">
        <f>'Raw Data'!DS53</f>
        <v>12.8</v>
      </c>
      <c r="EG53">
        <f>'Raw Data'!DT53</f>
        <v>2720</v>
      </c>
      <c r="EH53">
        <f>'Raw Data'!DU53</f>
        <v>12.8</v>
      </c>
      <c r="EI53">
        <f>'Raw Data'!DV53</f>
        <v>3870</v>
      </c>
      <c r="EJ53">
        <f>'Raw Data'!DW53</f>
        <v>14.8</v>
      </c>
      <c r="EK53">
        <f>'Raw Data'!DX53</f>
        <v>3910</v>
      </c>
      <c r="EL53">
        <f>'Raw Data'!DY53</f>
        <v>14.8</v>
      </c>
      <c r="EM53">
        <f>'Raw Data'!DZ53</f>
        <v>0</v>
      </c>
    </row>
    <row r="54" spans="1:143"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t="str">
        <f>VLOOKUP(DK54,'Curve Info'!$A$9:$P$76,16)</f>
        <v>High Crash Frequency</v>
      </c>
      <c r="DM54" s="1" t="str">
        <f>VLOOKUP(DK54,'Curve Info'!$A$9:$P$76,14)</f>
        <v>Medium AADT</v>
      </c>
      <c r="DN54" s="1">
        <f t="shared" si="7"/>
        <v>4090</v>
      </c>
      <c r="DO54" s="1">
        <f t="shared" si="8"/>
        <v>3350</v>
      </c>
      <c r="DP54" s="1">
        <f t="shared" si="9"/>
        <v>740</v>
      </c>
      <c r="DQ54" s="1">
        <f t="shared" si="10"/>
        <v>0.22089552238805971</v>
      </c>
      <c r="DR54" s="1">
        <f t="shared" si="11"/>
        <v>3720</v>
      </c>
      <c r="DS54">
        <f>'Raw Data'!DF54</f>
        <v>3920</v>
      </c>
      <c r="DT54">
        <f>'Raw Data'!DG54</f>
        <v>14.5</v>
      </c>
      <c r="DU54">
        <f>'Raw Data'!DH54</f>
        <v>4140</v>
      </c>
      <c r="DV54">
        <f>'Raw Data'!DI54</f>
        <v>14.5</v>
      </c>
      <c r="DW54">
        <f>'Raw Data'!DJ54</f>
        <v>4210</v>
      </c>
      <c r="DX54">
        <f>'Raw Data'!DK54</f>
        <v>0</v>
      </c>
      <c r="DY54">
        <f>'Raw Data'!DL54</f>
        <v>4190</v>
      </c>
      <c r="DZ54">
        <f>'Raw Data'!DM54</f>
        <v>0</v>
      </c>
      <c r="EA54">
        <f>'Raw Data'!DN54</f>
        <v>4060</v>
      </c>
      <c r="EB54">
        <f>'Raw Data'!DO54</f>
        <v>9.6</v>
      </c>
      <c r="EC54">
        <f>'Raw Data'!DP54</f>
        <v>3900</v>
      </c>
      <c r="ED54">
        <f>'Raw Data'!DQ54</f>
        <v>9.6</v>
      </c>
      <c r="EE54">
        <f>'Raw Data'!DR54</f>
        <v>2720</v>
      </c>
      <c r="EF54">
        <f>'Raw Data'!DS54</f>
        <v>12.8</v>
      </c>
      <c r="EG54">
        <f>'Raw Data'!DT54</f>
        <v>2720</v>
      </c>
      <c r="EH54">
        <f>'Raw Data'!DU54</f>
        <v>12.8</v>
      </c>
      <c r="EI54">
        <f>'Raw Data'!DV54</f>
        <v>3870</v>
      </c>
      <c r="EJ54">
        <f>'Raw Data'!DW54</f>
        <v>14.8</v>
      </c>
      <c r="EK54">
        <f>'Raw Data'!DX54</f>
        <v>3910</v>
      </c>
      <c r="EL54">
        <f>'Raw Data'!DY54</f>
        <v>14.8</v>
      </c>
      <c r="EM54">
        <f>'Raw Data'!DZ54</f>
        <v>0</v>
      </c>
    </row>
    <row r="55" spans="1:143"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t="str">
        <f>VLOOKUP(DK55,'Curve Info'!$A$9:$P$76,16)</f>
        <v>Low Crash Frequency</v>
      </c>
      <c r="DM55" s="1" t="str">
        <f>VLOOKUP(DK55,'Curve Info'!$A$9:$P$76,14)</f>
        <v>High AADT</v>
      </c>
      <c r="DN55" s="1">
        <f t="shared" si="7"/>
        <v>4260</v>
      </c>
      <c r="DO55" s="1">
        <f t="shared" si="8"/>
        <v>3915</v>
      </c>
      <c r="DP55" s="1">
        <f t="shared" si="9"/>
        <v>345</v>
      </c>
      <c r="DQ55" s="1">
        <f t="shared" si="10"/>
        <v>8.8122605363984668E-2</v>
      </c>
      <c r="DR55" s="1">
        <f t="shared" si="11"/>
        <v>4087.5</v>
      </c>
      <c r="DS55">
        <f>'Raw Data'!DF55</f>
        <v>3220</v>
      </c>
      <c r="DT55">
        <f>'Raw Data'!DG55</f>
        <v>13.7</v>
      </c>
      <c r="DU55">
        <f>'Raw Data'!DH55</f>
        <v>4850</v>
      </c>
      <c r="DV55">
        <f>'Raw Data'!DI55</f>
        <v>9.8000000000000007</v>
      </c>
      <c r="DW55">
        <f>'Raw Data'!DJ55</f>
        <v>4710</v>
      </c>
      <c r="DX55">
        <f>'Raw Data'!DK55</f>
        <v>9.8000000000000007</v>
      </c>
      <c r="DY55">
        <f>'Raw Data'!DL55</f>
        <v>3720</v>
      </c>
      <c r="DZ55">
        <f>'Raw Data'!DM55</f>
        <v>9</v>
      </c>
      <c r="EA55">
        <f>'Raw Data'!DN55</f>
        <v>4040</v>
      </c>
      <c r="EB55">
        <f>'Raw Data'!DO55</f>
        <v>11.4</v>
      </c>
      <c r="EC55">
        <f>'Raw Data'!DP55</f>
        <v>3880</v>
      </c>
      <c r="ED55">
        <f>'Raw Data'!DQ55</f>
        <v>11.4</v>
      </c>
      <c r="EE55">
        <f>'Raw Data'!DR55</f>
        <v>3690</v>
      </c>
      <c r="EF55">
        <f>'Raw Data'!DS55</f>
        <v>12</v>
      </c>
      <c r="EG55">
        <f>'Raw Data'!DT55</f>
        <v>4050</v>
      </c>
      <c r="EH55">
        <f>'Raw Data'!DU55</f>
        <v>10</v>
      </c>
      <c r="EI55">
        <f>'Raw Data'!DV55</f>
        <v>4050</v>
      </c>
      <c r="EJ55">
        <f>'Raw Data'!DW55</f>
        <v>9.6999999999999993</v>
      </c>
      <c r="EK55">
        <f>'Raw Data'!DX55</f>
        <v>4590</v>
      </c>
      <c r="EL55">
        <f>'Raw Data'!DY55</f>
        <v>9.6999999999999993</v>
      </c>
      <c r="EM55">
        <f>'Raw Data'!DZ55</f>
        <v>0</v>
      </c>
    </row>
    <row r="56" spans="1:143"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t="str">
        <f>VLOOKUP(DK56,'Curve Info'!$A$9:$P$76,16)</f>
        <v>Low Crash Frequency</v>
      </c>
      <c r="DM56" s="1" t="str">
        <f>VLOOKUP(DK56,'Curve Info'!$A$9:$P$76,14)</f>
        <v>High AADT</v>
      </c>
      <c r="DN56" s="1">
        <f t="shared" si="7"/>
        <v>4260</v>
      </c>
      <c r="DO56" s="1">
        <f t="shared" si="8"/>
        <v>3915</v>
      </c>
      <c r="DP56" s="1">
        <f t="shared" si="9"/>
        <v>345</v>
      </c>
      <c r="DQ56" s="1">
        <f t="shared" si="10"/>
        <v>8.8122605363984668E-2</v>
      </c>
      <c r="DR56" s="1">
        <f t="shared" si="11"/>
        <v>4087.5</v>
      </c>
      <c r="DS56">
        <f>'Raw Data'!DF56</f>
        <v>3220</v>
      </c>
      <c r="DT56">
        <f>'Raw Data'!DG56</f>
        <v>13.7</v>
      </c>
      <c r="DU56">
        <f>'Raw Data'!DH56</f>
        <v>4850</v>
      </c>
      <c r="DV56">
        <f>'Raw Data'!DI56</f>
        <v>9.8000000000000007</v>
      </c>
      <c r="DW56">
        <f>'Raw Data'!DJ56</f>
        <v>4710</v>
      </c>
      <c r="DX56">
        <f>'Raw Data'!DK56</f>
        <v>9.8000000000000007</v>
      </c>
      <c r="DY56">
        <f>'Raw Data'!DL56</f>
        <v>3720</v>
      </c>
      <c r="DZ56">
        <f>'Raw Data'!DM56</f>
        <v>9</v>
      </c>
      <c r="EA56">
        <f>'Raw Data'!DN56</f>
        <v>4040</v>
      </c>
      <c r="EB56">
        <f>'Raw Data'!DO56</f>
        <v>11.4</v>
      </c>
      <c r="EC56">
        <f>'Raw Data'!DP56</f>
        <v>3880</v>
      </c>
      <c r="ED56">
        <f>'Raw Data'!DQ56</f>
        <v>11.4</v>
      </c>
      <c r="EE56">
        <f>'Raw Data'!DR56</f>
        <v>3690</v>
      </c>
      <c r="EF56">
        <f>'Raw Data'!DS56</f>
        <v>12</v>
      </c>
      <c r="EG56">
        <f>'Raw Data'!DT56</f>
        <v>4050</v>
      </c>
      <c r="EH56">
        <f>'Raw Data'!DU56</f>
        <v>10</v>
      </c>
      <c r="EI56">
        <f>'Raw Data'!DV56</f>
        <v>4050</v>
      </c>
      <c r="EJ56">
        <f>'Raw Data'!DW56</f>
        <v>9.6999999999999993</v>
      </c>
      <c r="EK56">
        <f>'Raw Data'!DX56</f>
        <v>4590</v>
      </c>
      <c r="EL56">
        <f>'Raw Data'!DY56</f>
        <v>9.6999999999999993</v>
      </c>
      <c r="EM56">
        <f>'Raw Data'!DZ56</f>
        <v>0</v>
      </c>
    </row>
    <row r="57" spans="1:143"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t="str">
        <f>VLOOKUP(DK57,'Curve Info'!$A$9:$P$76,16)</f>
        <v>High Crash Frequency</v>
      </c>
      <c r="DM57" s="1" t="str">
        <f>VLOOKUP(DK57,'Curve Info'!$A$9:$P$76,14)</f>
        <v>High AADT</v>
      </c>
      <c r="DN57" s="1">
        <f t="shared" si="7"/>
        <v>4260</v>
      </c>
      <c r="DO57" s="1">
        <f t="shared" si="8"/>
        <v>3915</v>
      </c>
      <c r="DP57" s="1">
        <f t="shared" si="9"/>
        <v>345</v>
      </c>
      <c r="DQ57" s="1">
        <f t="shared" si="10"/>
        <v>8.8122605363984668E-2</v>
      </c>
      <c r="DR57" s="1">
        <f t="shared" si="11"/>
        <v>4087.5</v>
      </c>
      <c r="DS57">
        <f>'Raw Data'!DF57</f>
        <v>3220</v>
      </c>
      <c r="DT57">
        <f>'Raw Data'!DG57</f>
        <v>13.7</v>
      </c>
      <c r="DU57">
        <f>'Raw Data'!DH57</f>
        <v>4850</v>
      </c>
      <c r="DV57">
        <f>'Raw Data'!DI57</f>
        <v>9.8000000000000007</v>
      </c>
      <c r="DW57">
        <f>'Raw Data'!DJ57</f>
        <v>4710</v>
      </c>
      <c r="DX57">
        <f>'Raw Data'!DK57</f>
        <v>9.8000000000000007</v>
      </c>
      <c r="DY57">
        <f>'Raw Data'!DL57</f>
        <v>3720</v>
      </c>
      <c r="DZ57">
        <f>'Raw Data'!DM57</f>
        <v>9</v>
      </c>
      <c r="EA57">
        <f>'Raw Data'!DN57</f>
        <v>4040</v>
      </c>
      <c r="EB57">
        <f>'Raw Data'!DO57</f>
        <v>11.4</v>
      </c>
      <c r="EC57">
        <f>'Raw Data'!DP57</f>
        <v>3880</v>
      </c>
      <c r="ED57">
        <f>'Raw Data'!DQ57</f>
        <v>11.4</v>
      </c>
      <c r="EE57">
        <f>'Raw Data'!DR57</f>
        <v>3690</v>
      </c>
      <c r="EF57">
        <f>'Raw Data'!DS57</f>
        <v>12</v>
      </c>
      <c r="EG57">
        <f>'Raw Data'!DT57</f>
        <v>4050</v>
      </c>
      <c r="EH57">
        <f>'Raw Data'!DU57</f>
        <v>10</v>
      </c>
      <c r="EI57">
        <f>'Raw Data'!DV57</f>
        <v>4050</v>
      </c>
      <c r="EJ57">
        <f>'Raw Data'!DW57</f>
        <v>9.6999999999999993</v>
      </c>
      <c r="EK57">
        <f>'Raw Data'!DX57</f>
        <v>4590</v>
      </c>
      <c r="EL57">
        <f>'Raw Data'!DY57</f>
        <v>9.6999999999999993</v>
      </c>
      <c r="EM57">
        <f>'Raw Data'!DZ57</f>
        <v>0</v>
      </c>
    </row>
    <row r="58" spans="1:143"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t="str">
        <f>VLOOKUP(DK58,'Curve Info'!$A$9:$P$76,16)</f>
        <v>High Crash Frequency</v>
      </c>
      <c r="DM58" s="1" t="str">
        <f>VLOOKUP(DK58,'Curve Info'!$A$9:$P$76,14)</f>
        <v>High AADT</v>
      </c>
      <c r="DN58" s="1">
        <f t="shared" si="7"/>
        <v>4260</v>
      </c>
      <c r="DO58" s="1">
        <f t="shared" si="8"/>
        <v>3915</v>
      </c>
      <c r="DP58" s="1">
        <f t="shared" si="9"/>
        <v>345</v>
      </c>
      <c r="DQ58" s="1">
        <f t="shared" si="10"/>
        <v>8.8122605363984668E-2</v>
      </c>
      <c r="DR58" s="1">
        <f t="shared" si="11"/>
        <v>4087.5</v>
      </c>
      <c r="DS58">
        <f>'Raw Data'!DF58</f>
        <v>3220</v>
      </c>
      <c r="DT58">
        <f>'Raw Data'!DG58</f>
        <v>13.7</v>
      </c>
      <c r="DU58">
        <f>'Raw Data'!DH58</f>
        <v>4850</v>
      </c>
      <c r="DV58">
        <f>'Raw Data'!DI58</f>
        <v>9.8000000000000007</v>
      </c>
      <c r="DW58">
        <f>'Raw Data'!DJ58</f>
        <v>4710</v>
      </c>
      <c r="DX58">
        <f>'Raw Data'!DK58</f>
        <v>9.8000000000000007</v>
      </c>
      <c r="DY58">
        <f>'Raw Data'!DL58</f>
        <v>3720</v>
      </c>
      <c r="DZ58">
        <f>'Raw Data'!DM58</f>
        <v>9</v>
      </c>
      <c r="EA58">
        <f>'Raw Data'!DN58</f>
        <v>4040</v>
      </c>
      <c r="EB58">
        <f>'Raw Data'!DO58</f>
        <v>11.4</v>
      </c>
      <c r="EC58">
        <f>'Raw Data'!DP58</f>
        <v>3880</v>
      </c>
      <c r="ED58">
        <f>'Raw Data'!DQ58</f>
        <v>11.4</v>
      </c>
      <c r="EE58">
        <f>'Raw Data'!DR58</f>
        <v>3690</v>
      </c>
      <c r="EF58">
        <f>'Raw Data'!DS58</f>
        <v>12</v>
      </c>
      <c r="EG58">
        <f>'Raw Data'!DT58</f>
        <v>4050</v>
      </c>
      <c r="EH58">
        <f>'Raw Data'!DU58</f>
        <v>10</v>
      </c>
      <c r="EI58">
        <f>'Raw Data'!DV58</f>
        <v>4050</v>
      </c>
      <c r="EJ58">
        <f>'Raw Data'!DW58</f>
        <v>9.6999999999999993</v>
      </c>
      <c r="EK58">
        <f>'Raw Data'!DX58</f>
        <v>4590</v>
      </c>
      <c r="EL58">
        <f>'Raw Data'!DY58</f>
        <v>9.6999999999999993</v>
      </c>
      <c r="EM58">
        <f>'Raw Data'!DZ58</f>
        <v>0</v>
      </c>
    </row>
    <row r="59" spans="1:143"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t="str">
        <f>VLOOKUP(DK59,'Curve Info'!$A$9:$P$76,16)</f>
        <v>High Crash Frequency</v>
      </c>
      <c r="DM59" s="1" t="str">
        <f>VLOOKUP(DK59,'Curve Info'!$A$9:$P$76,14)</f>
        <v>High AADT</v>
      </c>
      <c r="DN59" s="1">
        <f t="shared" si="7"/>
        <v>4260</v>
      </c>
      <c r="DO59" s="1">
        <f t="shared" si="8"/>
        <v>3915</v>
      </c>
      <c r="DP59" s="1">
        <f t="shared" si="9"/>
        <v>345</v>
      </c>
      <c r="DQ59" s="1">
        <f t="shared" si="10"/>
        <v>8.8122605363984668E-2</v>
      </c>
      <c r="DR59" s="1">
        <f t="shared" si="11"/>
        <v>4087.5</v>
      </c>
      <c r="DS59">
        <f>'Raw Data'!DF59</f>
        <v>3220</v>
      </c>
      <c r="DT59">
        <f>'Raw Data'!DG59</f>
        <v>13.7</v>
      </c>
      <c r="DU59">
        <f>'Raw Data'!DH59</f>
        <v>4850</v>
      </c>
      <c r="DV59">
        <f>'Raw Data'!DI59</f>
        <v>9.8000000000000007</v>
      </c>
      <c r="DW59">
        <f>'Raw Data'!DJ59</f>
        <v>4710</v>
      </c>
      <c r="DX59">
        <f>'Raw Data'!DK59</f>
        <v>9.8000000000000007</v>
      </c>
      <c r="DY59">
        <f>'Raw Data'!DL59</f>
        <v>3720</v>
      </c>
      <c r="DZ59">
        <f>'Raw Data'!DM59</f>
        <v>9</v>
      </c>
      <c r="EA59">
        <f>'Raw Data'!DN59</f>
        <v>4040</v>
      </c>
      <c r="EB59">
        <f>'Raw Data'!DO59</f>
        <v>11.4</v>
      </c>
      <c r="EC59">
        <f>'Raw Data'!DP59</f>
        <v>3880</v>
      </c>
      <c r="ED59">
        <f>'Raw Data'!DQ59</f>
        <v>11.4</v>
      </c>
      <c r="EE59">
        <f>'Raw Data'!DR59</f>
        <v>3690</v>
      </c>
      <c r="EF59">
        <f>'Raw Data'!DS59</f>
        <v>12</v>
      </c>
      <c r="EG59">
        <f>'Raw Data'!DT59</f>
        <v>4050</v>
      </c>
      <c r="EH59">
        <f>'Raw Data'!DU59</f>
        <v>10</v>
      </c>
      <c r="EI59">
        <f>'Raw Data'!DV59</f>
        <v>4050</v>
      </c>
      <c r="EJ59">
        <f>'Raw Data'!DW59</f>
        <v>9.6999999999999993</v>
      </c>
      <c r="EK59">
        <f>'Raw Data'!DX59</f>
        <v>4590</v>
      </c>
      <c r="EL59">
        <f>'Raw Data'!DY59</f>
        <v>9.6999999999999993</v>
      </c>
      <c r="EM59">
        <f>'Raw Data'!DZ59</f>
        <v>0</v>
      </c>
    </row>
    <row r="60" spans="1:143"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t="str">
        <f>VLOOKUP(DK60,'Curve Info'!$A$9:$P$76,16)</f>
        <v>High Crash Frequency</v>
      </c>
      <c r="DM60" s="1" t="str">
        <f>VLOOKUP(DK60,'Curve Info'!$A$9:$P$76,14)</f>
        <v>High AADT</v>
      </c>
      <c r="DN60" s="1">
        <f t="shared" si="7"/>
        <v>4260</v>
      </c>
      <c r="DO60" s="1">
        <f t="shared" si="8"/>
        <v>3915</v>
      </c>
      <c r="DP60" s="1">
        <f t="shared" si="9"/>
        <v>345</v>
      </c>
      <c r="DQ60" s="1">
        <f t="shared" si="10"/>
        <v>8.8122605363984668E-2</v>
      </c>
      <c r="DR60" s="1">
        <f t="shared" si="11"/>
        <v>4087.5</v>
      </c>
      <c r="DS60">
        <f>'Raw Data'!DF60</f>
        <v>3220</v>
      </c>
      <c r="DT60">
        <f>'Raw Data'!DG60</f>
        <v>13.7</v>
      </c>
      <c r="DU60">
        <f>'Raw Data'!DH60</f>
        <v>4850</v>
      </c>
      <c r="DV60">
        <f>'Raw Data'!DI60</f>
        <v>9.8000000000000007</v>
      </c>
      <c r="DW60">
        <f>'Raw Data'!DJ60</f>
        <v>4710</v>
      </c>
      <c r="DX60">
        <f>'Raw Data'!DK60</f>
        <v>9.8000000000000007</v>
      </c>
      <c r="DY60">
        <f>'Raw Data'!DL60</f>
        <v>3720</v>
      </c>
      <c r="DZ60">
        <f>'Raw Data'!DM60</f>
        <v>9</v>
      </c>
      <c r="EA60">
        <f>'Raw Data'!DN60</f>
        <v>4040</v>
      </c>
      <c r="EB60">
        <f>'Raw Data'!DO60</f>
        <v>11.4</v>
      </c>
      <c r="EC60">
        <f>'Raw Data'!DP60</f>
        <v>3880</v>
      </c>
      <c r="ED60">
        <f>'Raw Data'!DQ60</f>
        <v>11.4</v>
      </c>
      <c r="EE60">
        <f>'Raw Data'!DR60</f>
        <v>3690</v>
      </c>
      <c r="EF60">
        <f>'Raw Data'!DS60</f>
        <v>12</v>
      </c>
      <c r="EG60">
        <f>'Raw Data'!DT60</f>
        <v>4050</v>
      </c>
      <c r="EH60">
        <f>'Raw Data'!DU60</f>
        <v>10</v>
      </c>
      <c r="EI60">
        <f>'Raw Data'!DV60</f>
        <v>4050</v>
      </c>
      <c r="EJ60">
        <f>'Raw Data'!DW60</f>
        <v>9.6999999999999993</v>
      </c>
      <c r="EK60">
        <f>'Raw Data'!DX60</f>
        <v>4590</v>
      </c>
      <c r="EL60">
        <f>'Raw Data'!DY60</f>
        <v>9.6999999999999993</v>
      </c>
      <c r="EM60">
        <f>'Raw Data'!DZ60</f>
        <v>0</v>
      </c>
    </row>
    <row r="61" spans="1:143"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t="str">
        <f>VLOOKUP(DK61,'Curve Info'!$A$9:$P$76,16)</f>
        <v>High Crash Frequency</v>
      </c>
      <c r="DM61" s="1" t="str">
        <f>VLOOKUP(DK61,'Curve Info'!$A$9:$P$76,14)</f>
        <v>High AADT</v>
      </c>
      <c r="DN61" s="1">
        <f t="shared" si="7"/>
        <v>4260</v>
      </c>
      <c r="DO61" s="1">
        <f t="shared" si="8"/>
        <v>3915</v>
      </c>
      <c r="DP61" s="1">
        <f t="shared" si="9"/>
        <v>345</v>
      </c>
      <c r="DQ61" s="1">
        <f t="shared" si="10"/>
        <v>8.8122605363984668E-2</v>
      </c>
      <c r="DR61" s="1">
        <f t="shared" si="11"/>
        <v>4087.5</v>
      </c>
      <c r="DS61">
        <f>'Raw Data'!DF61</f>
        <v>3220</v>
      </c>
      <c r="DT61">
        <f>'Raw Data'!DG61</f>
        <v>13.7</v>
      </c>
      <c r="DU61">
        <f>'Raw Data'!DH61</f>
        <v>4850</v>
      </c>
      <c r="DV61">
        <f>'Raw Data'!DI61</f>
        <v>9.8000000000000007</v>
      </c>
      <c r="DW61">
        <f>'Raw Data'!DJ61</f>
        <v>4710</v>
      </c>
      <c r="DX61">
        <f>'Raw Data'!DK61</f>
        <v>9.8000000000000007</v>
      </c>
      <c r="DY61">
        <f>'Raw Data'!DL61</f>
        <v>3720</v>
      </c>
      <c r="DZ61">
        <f>'Raw Data'!DM61</f>
        <v>9</v>
      </c>
      <c r="EA61">
        <f>'Raw Data'!DN61</f>
        <v>4040</v>
      </c>
      <c r="EB61">
        <f>'Raw Data'!DO61</f>
        <v>11.4</v>
      </c>
      <c r="EC61">
        <f>'Raw Data'!DP61</f>
        <v>3880</v>
      </c>
      <c r="ED61">
        <f>'Raw Data'!DQ61</f>
        <v>11.4</v>
      </c>
      <c r="EE61">
        <f>'Raw Data'!DR61</f>
        <v>3690</v>
      </c>
      <c r="EF61">
        <f>'Raw Data'!DS61</f>
        <v>12</v>
      </c>
      <c r="EG61">
        <f>'Raw Data'!DT61</f>
        <v>4050</v>
      </c>
      <c r="EH61">
        <f>'Raw Data'!DU61</f>
        <v>10</v>
      </c>
      <c r="EI61">
        <f>'Raw Data'!DV61</f>
        <v>4050</v>
      </c>
      <c r="EJ61">
        <f>'Raw Data'!DW61</f>
        <v>9.6999999999999993</v>
      </c>
      <c r="EK61">
        <f>'Raw Data'!DX61</f>
        <v>4590</v>
      </c>
      <c r="EL61">
        <f>'Raw Data'!DY61</f>
        <v>9.6999999999999993</v>
      </c>
      <c r="EM61">
        <f>'Raw Data'!DZ61</f>
        <v>0</v>
      </c>
    </row>
    <row r="62" spans="1:143"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t="str">
        <f>VLOOKUP(DK62,'Curve Info'!$A$9:$P$76,16)</f>
        <v>High Crash Frequency</v>
      </c>
      <c r="DM62" s="1" t="str">
        <f>VLOOKUP(DK62,'Curve Info'!$A$9:$P$76,14)</f>
        <v>High AADT</v>
      </c>
      <c r="DN62" s="1">
        <f t="shared" si="7"/>
        <v>4260</v>
      </c>
      <c r="DO62" s="1">
        <f t="shared" si="8"/>
        <v>3915</v>
      </c>
      <c r="DP62" s="1">
        <f t="shared" si="9"/>
        <v>345</v>
      </c>
      <c r="DQ62" s="1">
        <f t="shared" si="10"/>
        <v>8.8122605363984668E-2</v>
      </c>
      <c r="DR62" s="1">
        <f t="shared" si="11"/>
        <v>4087.5</v>
      </c>
      <c r="DS62">
        <f>'Raw Data'!DF62</f>
        <v>3220</v>
      </c>
      <c r="DT62">
        <f>'Raw Data'!DG62</f>
        <v>13.7</v>
      </c>
      <c r="DU62">
        <f>'Raw Data'!DH62</f>
        <v>4850</v>
      </c>
      <c r="DV62">
        <f>'Raw Data'!DI62</f>
        <v>9.8000000000000007</v>
      </c>
      <c r="DW62">
        <f>'Raw Data'!DJ62</f>
        <v>4710</v>
      </c>
      <c r="DX62">
        <f>'Raw Data'!DK62</f>
        <v>9.8000000000000007</v>
      </c>
      <c r="DY62">
        <f>'Raw Data'!DL62</f>
        <v>3720</v>
      </c>
      <c r="DZ62">
        <f>'Raw Data'!DM62</f>
        <v>9</v>
      </c>
      <c r="EA62">
        <f>'Raw Data'!DN62</f>
        <v>4040</v>
      </c>
      <c r="EB62">
        <f>'Raw Data'!DO62</f>
        <v>11.4</v>
      </c>
      <c r="EC62">
        <f>'Raw Data'!DP62</f>
        <v>3880</v>
      </c>
      <c r="ED62">
        <f>'Raw Data'!DQ62</f>
        <v>11.4</v>
      </c>
      <c r="EE62">
        <f>'Raw Data'!DR62</f>
        <v>3690</v>
      </c>
      <c r="EF62">
        <f>'Raw Data'!DS62</f>
        <v>12</v>
      </c>
      <c r="EG62">
        <f>'Raw Data'!DT62</f>
        <v>4050</v>
      </c>
      <c r="EH62">
        <f>'Raw Data'!DU62</f>
        <v>10</v>
      </c>
      <c r="EI62">
        <f>'Raw Data'!DV62</f>
        <v>4050</v>
      </c>
      <c r="EJ62">
        <f>'Raw Data'!DW62</f>
        <v>9.6999999999999993</v>
      </c>
      <c r="EK62">
        <f>'Raw Data'!DX62</f>
        <v>4590</v>
      </c>
      <c r="EL62">
        <f>'Raw Data'!DY62</f>
        <v>9.6999999999999993</v>
      </c>
      <c r="EM62">
        <f>'Raw Data'!DZ62</f>
        <v>0</v>
      </c>
    </row>
    <row r="63" spans="1:143"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t="str">
        <f>VLOOKUP(DK63,'Curve Info'!$A$9:$P$76,16)</f>
        <v>High Crash Frequency</v>
      </c>
      <c r="DM63" s="1" t="str">
        <f>VLOOKUP(DK63,'Curve Info'!$A$9:$P$76,14)</f>
        <v>High AADT</v>
      </c>
      <c r="DN63" s="1">
        <f t="shared" si="7"/>
        <v>4260</v>
      </c>
      <c r="DO63" s="1">
        <f t="shared" si="8"/>
        <v>3915</v>
      </c>
      <c r="DP63" s="1">
        <f t="shared" si="9"/>
        <v>345</v>
      </c>
      <c r="DQ63" s="1">
        <f t="shared" si="10"/>
        <v>8.8122605363984668E-2</v>
      </c>
      <c r="DR63" s="1">
        <f t="shared" si="11"/>
        <v>4087.5</v>
      </c>
      <c r="DS63">
        <f>'Raw Data'!DF63</f>
        <v>3220</v>
      </c>
      <c r="DT63">
        <f>'Raw Data'!DG63</f>
        <v>13.7</v>
      </c>
      <c r="DU63">
        <f>'Raw Data'!DH63</f>
        <v>4850</v>
      </c>
      <c r="DV63">
        <f>'Raw Data'!DI63</f>
        <v>9.8000000000000007</v>
      </c>
      <c r="DW63">
        <f>'Raw Data'!DJ63</f>
        <v>4710</v>
      </c>
      <c r="DX63">
        <f>'Raw Data'!DK63</f>
        <v>9.8000000000000007</v>
      </c>
      <c r="DY63">
        <f>'Raw Data'!DL63</f>
        <v>3720</v>
      </c>
      <c r="DZ63">
        <f>'Raw Data'!DM63</f>
        <v>9</v>
      </c>
      <c r="EA63">
        <f>'Raw Data'!DN63</f>
        <v>4040</v>
      </c>
      <c r="EB63">
        <f>'Raw Data'!DO63</f>
        <v>11.4</v>
      </c>
      <c r="EC63">
        <f>'Raw Data'!DP63</f>
        <v>3880</v>
      </c>
      <c r="ED63">
        <f>'Raw Data'!DQ63</f>
        <v>11.4</v>
      </c>
      <c r="EE63">
        <f>'Raw Data'!DR63</f>
        <v>3690</v>
      </c>
      <c r="EF63">
        <f>'Raw Data'!DS63</f>
        <v>12</v>
      </c>
      <c r="EG63">
        <f>'Raw Data'!DT63</f>
        <v>4050</v>
      </c>
      <c r="EH63">
        <f>'Raw Data'!DU63</f>
        <v>10</v>
      </c>
      <c r="EI63">
        <f>'Raw Data'!DV63</f>
        <v>4050</v>
      </c>
      <c r="EJ63">
        <f>'Raw Data'!DW63</f>
        <v>9.6999999999999993</v>
      </c>
      <c r="EK63">
        <f>'Raw Data'!DX63</f>
        <v>4590</v>
      </c>
      <c r="EL63">
        <f>'Raw Data'!DY63</f>
        <v>9.6999999999999993</v>
      </c>
      <c r="EM63">
        <f>'Raw Data'!DZ63</f>
        <v>9.1000000000000003E-5</v>
      </c>
    </row>
    <row r="64" spans="1:143"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t="str">
        <f>VLOOKUP(DK64,'Curve Info'!$A$9:$P$76,16)</f>
        <v>Low Crash Frequency</v>
      </c>
      <c r="DM64" s="1" t="str">
        <f>VLOOKUP(DK64,'Curve Info'!$A$9:$P$76,14)</f>
        <v>High AADT</v>
      </c>
      <c r="DN64" s="1">
        <f t="shared" si="7"/>
        <v>4533.333333333333</v>
      </c>
      <c r="DO64" s="1">
        <f t="shared" si="8"/>
        <v>3762.5</v>
      </c>
      <c r="DP64" s="1">
        <f t="shared" si="9"/>
        <v>770.83333333333303</v>
      </c>
      <c r="DQ64" s="1">
        <f t="shared" si="10"/>
        <v>0.20487264673311176</v>
      </c>
      <c r="DR64" s="1">
        <f t="shared" si="11"/>
        <v>4147.9166666666661</v>
      </c>
      <c r="DS64">
        <f>'Raw Data'!DF64</f>
        <v>4400</v>
      </c>
      <c r="DT64">
        <f>'Raw Data'!DG64</f>
        <v>8.6999999999999993</v>
      </c>
      <c r="DU64">
        <f>'Raw Data'!DH64</f>
        <v>4650</v>
      </c>
      <c r="DV64">
        <f>'Raw Data'!DI64</f>
        <v>8.6999999999999993</v>
      </c>
      <c r="DW64">
        <f>'Raw Data'!DJ64</f>
        <v>4550</v>
      </c>
      <c r="DX64">
        <f>'Raw Data'!DK64</f>
        <v>0</v>
      </c>
      <c r="DY64">
        <f>'Raw Data'!DL64</f>
        <v>4530</v>
      </c>
      <c r="DZ64">
        <f>'Raw Data'!DM64</f>
        <v>0</v>
      </c>
      <c r="EA64">
        <f>'Raw Data'!DN64</f>
        <v>4390</v>
      </c>
      <c r="EB64">
        <f>'Raw Data'!DO64</f>
        <v>12.8</v>
      </c>
      <c r="EC64">
        <f>'Raw Data'!DP64</f>
        <v>4220</v>
      </c>
      <c r="ED64">
        <f>'Raw Data'!DQ64</f>
        <v>12.8</v>
      </c>
      <c r="EE64">
        <f>'Raw Data'!DR64</f>
        <v>3220</v>
      </c>
      <c r="EF64">
        <f>'Raw Data'!DS64</f>
        <v>9.1999999999999993</v>
      </c>
      <c r="EG64">
        <f>'Raw Data'!DT64</f>
        <v>3220</v>
      </c>
      <c r="EH64">
        <f>'Raw Data'!DU64</f>
        <v>9.1999999999999993</v>
      </c>
      <c r="EI64">
        <f>'Raw Data'!DV64</f>
        <v>4610</v>
      </c>
      <c r="EJ64">
        <f>'Raw Data'!DW64</f>
        <v>8.1</v>
      </c>
      <c r="EK64">
        <f>'Raw Data'!DX64</f>
        <v>4660</v>
      </c>
      <c r="EL64">
        <f>'Raw Data'!DY64</f>
        <v>8.1</v>
      </c>
      <c r="EM64">
        <f>'Raw Data'!DZ64</f>
        <v>7.0799999999999997E-4</v>
      </c>
    </row>
    <row r="65" spans="1:143"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t="str">
        <f>VLOOKUP(DK65,'Curve Info'!$A$9:$P$76,16)</f>
        <v>Low Crash Frequency</v>
      </c>
      <c r="DM65" s="1" t="str">
        <f>VLOOKUP(DK65,'Curve Info'!$A$9:$P$76,14)</f>
        <v>High AADT</v>
      </c>
      <c r="DN65" s="1">
        <f t="shared" si="7"/>
        <v>4533.333333333333</v>
      </c>
      <c r="DO65" s="1">
        <f t="shared" si="8"/>
        <v>3762.5</v>
      </c>
      <c r="DP65" s="1">
        <f t="shared" si="9"/>
        <v>770.83333333333303</v>
      </c>
      <c r="DQ65" s="1">
        <f t="shared" si="10"/>
        <v>0.20487264673311176</v>
      </c>
      <c r="DR65" s="1">
        <f t="shared" si="11"/>
        <v>4147.9166666666661</v>
      </c>
      <c r="DS65">
        <f>'Raw Data'!DF65</f>
        <v>4400</v>
      </c>
      <c r="DT65">
        <f>'Raw Data'!DG65</f>
        <v>8.6999999999999993</v>
      </c>
      <c r="DU65">
        <f>'Raw Data'!DH65</f>
        <v>4650</v>
      </c>
      <c r="DV65">
        <f>'Raw Data'!DI65</f>
        <v>8.6999999999999993</v>
      </c>
      <c r="DW65">
        <f>'Raw Data'!DJ65</f>
        <v>4550</v>
      </c>
      <c r="DX65">
        <f>'Raw Data'!DK65</f>
        <v>0</v>
      </c>
      <c r="DY65">
        <f>'Raw Data'!DL65</f>
        <v>4530</v>
      </c>
      <c r="DZ65">
        <f>'Raw Data'!DM65</f>
        <v>0</v>
      </c>
      <c r="EA65">
        <f>'Raw Data'!DN65</f>
        <v>4390</v>
      </c>
      <c r="EB65">
        <f>'Raw Data'!DO65</f>
        <v>12.8</v>
      </c>
      <c r="EC65">
        <f>'Raw Data'!DP65</f>
        <v>4220</v>
      </c>
      <c r="ED65">
        <f>'Raw Data'!DQ65</f>
        <v>12.8</v>
      </c>
      <c r="EE65">
        <f>'Raw Data'!DR65</f>
        <v>3220</v>
      </c>
      <c r="EF65">
        <f>'Raw Data'!DS65</f>
        <v>9.1999999999999993</v>
      </c>
      <c r="EG65">
        <f>'Raw Data'!DT65</f>
        <v>3220</v>
      </c>
      <c r="EH65">
        <f>'Raw Data'!DU65</f>
        <v>9.1999999999999993</v>
      </c>
      <c r="EI65">
        <f>'Raw Data'!DV65</f>
        <v>4610</v>
      </c>
      <c r="EJ65">
        <f>'Raw Data'!DW65</f>
        <v>8.1</v>
      </c>
      <c r="EK65">
        <f>'Raw Data'!DX65</f>
        <v>4660</v>
      </c>
      <c r="EL65">
        <f>'Raw Data'!DY65</f>
        <v>8.1</v>
      </c>
      <c r="EM65">
        <f>'Raw Data'!DZ65</f>
        <v>0</v>
      </c>
    </row>
    <row r="66" spans="1:143"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t="str">
        <f>VLOOKUP(DK66,'Curve Info'!$A$9:$P$76,16)</f>
        <v>High Crash Frequency</v>
      </c>
      <c r="DM66" s="1" t="str">
        <f>VLOOKUP(DK66,'Curve Info'!$A$9:$P$76,14)</f>
        <v>High AADT</v>
      </c>
      <c r="DN66" s="1">
        <f t="shared" si="7"/>
        <v>4260</v>
      </c>
      <c r="DO66" s="1">
        <f t="shared" si="8"/>
        <v>3915</v>
      </c>
      <c r="DP66" s="1">
        <f t="shared" si="9"/>
        <v>345</v>
      </c>
      <c r="DQ66" s="1">
        <f t="shared" si="10"/>
        <v>8.8122605363984668E-2</v>
      </c>
      <c r="DR66" s="1">
        <f t="shared" si="11"/>
        <v>4087.5</v>
      </c>
      <c r="DS66">
        <f>'Raw Data'!DF66</f>
        <v>3220</v>
      </c>
      <c r="DT66">
        <f>'Raw Data'!DG66</f>
        <v>13.7</v>
      </c>
      <c r="DU66">
        <f>'Raw Data'!DH66</f>
        <v>4850</v>
      </c>
      <c r="DV66">
        <f>'Raw Data'!DI66</f>
        <v>9.8000000000000007</v>
      </c>
      <c r="DW66">
        <f>'Raw Data'!DJ66</f>
        <v>4710</v>
      </c>
      <c r="DX66">
        <f>'Raw Data'!DK66</f>
        <v>9.8000000000000007</v>
      </c>
      <c r="DY66">
        <f>'Raw Data'!DL66</f>
        <v>3720</v>
      </c>
      <c r="DZ66">
        <f>'Raw Data'!DM66</f>
        <v>9</v>
      </c>
      <c r="EA66">
        <f>'Raw Data'!DN66</f>
        <v>4040</v>
      </c>
      <c r="EB66">
        <f>'Raw Data'!DO66</f>
        <v>11.4</v>
      </c>
      <c r="EC66">
        <f>'Raw Data'!DP66</f>
        <v>3880</v>
      </c>
      <c r="ED66">
        <f>'Raw Data'!DQ66</f>
        <v>11.4</v>
      </c>
      <c r="EE66">
        <f>'Raw Data'!DR66</f>
        <v>3690</v>
      </c>
      <c r="EF66">
        <f>'Raw Data'!DS66</f>
        <v>12</v>
      </c>
      <c r="EG66">
        <f>'Raw Data'!DT66</f>
        <v>4050</v>
      </c>
      <c r="EH66">
        <f>'Raw Data'!DU66</f>
        <v>10</v>
      </c>
      <c r="EI66">
        <f>'Raw Data'!DV66</f>
        <v>4050</v>
      </c>
      <c r="EJ66">
        <f>'Raw Data'!DW66</f>
        <v>9.6999999999999993</v>
      </c>
      <c r="EK66">
        <f>'Raw Data'!DX66</f>
        <v>4590</v>
      </c>
      <c r="EL66">
        <f>'Raw Data'!DY66</f>
        <v>9.6999999999999993</v>
      </c>
      <c r="EM66">
        <f>'Raw Data'!DZ66</f>
        <v>0</v>
      </c>
    </row>
    <row r="67" spans="1:143"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t="str">
        <f>VLOOKUP(DK67,'Curve Info'!$A$9:$P$76,16)</f>
        <v>High Crash Frequency</v>
      </c>
      <c r="DM67" s="1" t="str">
        <f>VLOOKUP(DK67,'Curve Info'!$A$9:$P$76,14)</f>
        <v>High AADT</v>
      </c>
      <c r="DN67" s="1">
        <f t="shared" ref="DN67:DN130" si="17">AVERAGE(DU67,DW67,DS67)</f>
        <v>4260</v>
      </c>
      <c r="DO67" s="1">
        <f t="shared" ref="DO67:DO130" si="18">AVERAGE(EA67,EG67,EE67,EC67)</f>
        <v>3915</v>
      </c>
      <c r="DP67" s="1">
        <f t="shared" ref="DP67:DP130" si="19">DN67-DO67</f>
        <v>345</v>
      </c>
      <c r="DQ67" s="1">
        <f t="shared" ref="DQ67:DQ130" si="20">DP67/DO67</f>
        <v>8.8122605363984668E-2</v>
      </c>
      <c r="DR67" s="1">
        <f t="shared" ref="DR67:DR130" si="21">AVERAGE(DN67,DO67)</f>
        <v>4087.5</v>
      </c>
      <c r="DS67">
        <f>'Raw Data'!DF67</f>
        <v>3220</v>
      </c>
      <c r="DT67">
        <f>'Raw Data'!DG67</f>
        <v>13.7</v>
      </c>
      <c r="DU67">
        <f>'Raw Data'!DH67</f>
        <v>4850</v>
      </c>
      <c r="DV67">
        <f>'Raw Data'!DI67</f>
        <v>9.8000000000000007</v>
      </c>
      <c r="DW67">
        <f>'Raw Data'!DJ67</f>
        <v>4710</v>
      </c>
      <c r="DX67">
        <f>'Raw Data'!DK67</f>
        <v>9.8000000000000007</v>
      </c>
      <c r="DY67">
        <f>'Raw Data'!DL67</f>
        <v>3720</v>
      </c>
      <c r="DZ67">
        <f>'Raw Data'!DM67</f>
        <v>9</v>
      </c>
      <c r="EA67">
        <f>'Raw Data'!DN67</f>
        <v>4040</v>
      </c>
      <c r="EB67">
        <f>'Raw Data'!DO67</f>
        <v>11.4</v>
      </c>
      <c r="EC67">
        <f>'Raw Data'!DP67</f>
        <v>3880</v>
      </c>
      <c r="ED67">
        <f>'Raw Data'!DQ67</f>
        <v>11.4</v>
      </c>
      <c r="EE67">
        <f>'Raw Data'!DR67</f>
        <v>3690</v>
      </c>
      <c r="EF67">
        <f>'Raw Data'!DS67</f>
        <v>12</v>
      </c>
      <c r="EG67">
        <f>'Raw Data'!DT67</f>
        <v>4050</v>
      </c>
      <c r="EH67">
        <f>'Raw Data'!DU67</f>
        <v>10</v>
      </c>
      <c r="EI67">
        <f>'Raw Data'!DV67</f>
        <v>4050</v>
      </c>
      <c r="EJ67">
        <f>'Raw Data'!DW67</f>
        <v>9.6999999999999993</v>
      </c>
      <c r="EK67">
        <f>'Raw Data'!DX67</f>
        <v>4590</v>
      </c>
      <c r="EL67">
        <f>'Raw Data'!DY67</f>
        <v>9.6999999999999993</v>
      </c>
      <c r="EM67">
        <f>'Raw Data'!DZ67</f>
        <v>0</v>
      </c>
    </row>
    <row r="68" spans="1:143"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t="str">
        <f>VLOOKUP(DK68,'Curve Info'!$A$9:$P$76,16)</f>
        <v>High Crash Frequency</v>
      </c>
      <c r="DM68" s="1" t="str">
        <f>VLOOKUP(DK68,'Curve Info'!$A$9:$P$76,14)</f>
        <v>High AADT</v>
      </c>
      <c r="DN68" s="1">
        <f t="shared" si="17"/>
        <v>4260</v>
      </c>
      <c r="DO68" s="1">
        <f t="shared" si="18"/>
        <v>3915</v>
      </c>
      <c r="DP68" s="1">
        <f t="shared" si="19"/>
        <v>345</v>
      </c>
      <c r="DQ68" s="1">
        <f t="shared" si="20"/>
        <v>8.8122605363984668E-2</v>
      </c>
      <c r="DR68" s="1">
        <f t="shared" si="21"/>
        <v>4087.5</v>
      </c>
      <c r="DS68">
        <f>'Raw Data'!DF68</f>
        <v>3220</v>
      </c>
      <c r="DT68">
        <f>'Raw Data'!DG68</f>
        <v>13.7</v>
      </c>
      <c r="DU68">
        <f>'Raw Data'!DH68</f>
        <v>4850</v>
      </c>
      <c r="DV68">
        <f>'Raw Data'!DI68</f>
        <v>9.8000000000000007</v>
      </c>
      <c r="DW68">
        <f>'Raw Data'!DJ68</f>
        <v>4710</v>
      </c>
      <c r="DX68">
        <f>'Raw Data'!DK68</f>
        <v>9.8000000000000007</v>
      </c>
      <c r="DY68">
        <f>'Raw Data'!DL68</f>
        <v>3720</v>
      </c>
      <c r="DZ68">
        <f>'Raw Data'!DM68</f>
        <v>9</v>
      </c>
      <c r="EA68">
        <f>'Raw Data'!DN68</f>
        <v>4040</v>
      </c>
      <c r="EB68">
        <f>'Raw Data'!DO68</f>
        <v>11.4</v>
      </c>
      <c r="EC68">
        <f>'Raw Data'!DP68</f>
        <v>3880</v>
      </c>
      <c r="ED68">
        <f>'Raw Data'!DQ68</f>
        <v>11.4</v>
      </c>
      <c r="EE68">
        <f>'Raw Data'!DR68</f>
        <v>3690</v>
      </c>
      <c r="EF68">
        <f>'Raw Data'!DS68</f>
        <v>12</v>
      </c>
      <c r="EG68">
        <f>'Raw Data'!DT68</f>
        <v>4050</v>
      </c>
      <c r="EH68">
        <f>'Raw Data'!DU68</f>
        <v>10</v>
      </c>
      <c r="EI68">
        <f>'Raw Data'!DV68</f>
        <v>4050</v>
      </c>
      <c r="EJ68">
        <f>'Raw Data'!DW68</f>
        <v>9.6999999999999993</v>
      </c>
      <c r="EK68">
        <f>'Raw Data'!DX68</f>
        <v>4590</v>
      </c>
      <c r="EL68">
        <f>'Raw Data'!DY68</f>
        <v>9.6999999999999993</v>
      </c>
      <c r="EM68">
        <f>'Raw Data'!DZ68</f>
        <v>0</v>
      </c>
    </row>
    <row r="69" spans="1:143"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t="str">
        <f>VLOOKUP(DK69,'Curve Info'!$A$9:$P$76,16)</f>
        <v>High Crash Frequency</v>
      </c>
      <c r="DM69" s="1" t="str">
        <f>VLOOKUP(DK69,'Curve Info'!$A$9:$P$76,14)</f>
        <v>High AADT</v>
      </c>
      <c r="DN69" s="1">
        <f t="shared" si="17"/>
        <v>4260</v>
      </c>
      <c r="DO69" s="1">
        <f t="shared" si="18"/>
        <v>3915</v>
      </c>
      <c r="DP69" s="1">
        <f t="shared" si="19"/>
        <v>345</v>
      </c>
      <c r="DQ69" s="1">
        <f t="shared" si="20"/>
        <v>8.8122605363984668E-2</v>
      </c>
      <c r="DR69" s="1">
        <f t="shared" si="21"/>
        <v>4087.5</v>
      </c>
      <c r="DS69">
        <f>'Raw Data'!DF69</f>
        <v>3220</v>
      </c>
      <c r="DT69">
        <f>'Raw Data'!DG69</f>
        <v>13.7</v>
      </c>
      <c r="DU69">
        <f>'Raw Data'!DH69</f>
        <v>4850</v>
      </c>
      <c r="DV69">
        <f>'Raw Data'!DI69</f>
        <v>9.8000000000000007</v>
      </c>
      <c r="DW69">
        <f>'Raw Data'!DJ69</f>
        <v>4710</v>
      </c>
      <c r="DX69">
        <f>'Raw Data'!DK69</f>
        <v>9.8000000000000007</v>
      </c>
      <c r="DY69">
        <f>'Raw Data'!DL69</f>
        <v>3720</v>
      </c>
      <c r="DZ69">
        <f>'Raw Data'!DM69</f>
        <v>9</v>
      </c>
      <c r="EA69">
        <f>'Raw Data'!DN69</f>
        <v>4040</v>
      </c>
      <c r="EB69">
        <f>'Raw Data'!DO69</f>
        <v>11.4</v>
      </c>
      <c r="EC69">
        <f>'Raw Data'!DP69</f>
        <v>3880</v>
      </c>
      <c r="ED69">
        <f>'Raw Data'!DQ69</f>
        <v>11.4</v>
      </c>
      <c r="EE69">
        <f>'Raw Data'!DR69</f>
        <v>3690</v>
      </c>
      <c r="EF69">
        <f>'Raw Data'!DS69</f>
        <v>12</v>
      </c>
      <c r="EG69">
        <f>'Raw Data'!DT69</f>
        <v>4050</v>
      </c>
      <c r="EH69">
        <f>'Raw Data'!DU69</f>
        <v>10</v>
      </c>
      <c r="EI69">
        <f>'Raw Data'!DV69</f>
        <v>4050</v>
      </c>
      <c r="EJ69">
        <f>'Raw Data'!DW69</f>
        <v>9.6999999999999993</v>
      </c>
      <c r="EK69">
        <f>'Raw Data'!DX69</f>
        <v>4590</v>
      </c>
      <c r="EL69">
        <f>'Raw Data'!DY69</f>
        <v>9.6999999999999993</v>
      </c>
      <c r="EM69">
        <f>'Raw Data'!DZ69</f>
        <v>1.274E-3</v>
      </c>
    </row>
    <row r="70" spans="1:143"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t="str">
        <f>VLOOKUP(DK70,'Curve Info'!$A$9:$P$76,16)</f>
        <v>High Crash Frequency</v>
      </c>
      <c r="DM70" s="1" t="str">
        <f>VLOOKUP(DK70,'Curve Info'!$A$9:$P$76,14)</f>
        <v>High AADT</v>
      </c>
      <c r="DN70" s="1">
        <f t="shared" si="17"/>
        <v>4260</v>
      </c>
      <c r="DO70" s="1">
        <f t="shared" si="18"/>
        <v>3915</v>
      </c>
      <c r="DP70" s="1">
        <f t="shared" si="19"/>
        <v>345</v>
      </c>
      <c r="DQ70" s="1">
        <f t="shared" si="20"/>
        <v>8.8122605363984668E-2</v>
      </c>
      <c r="DR70" s="1">
        <f t="shared" si="21"/>
        <v>4087.5</v>
      </c>
      <c r="DS70">
        <f>'Raw Data'!DF70</f>
        <v>3220</v>
      </c>
      <c r="DT70">
        <f>'Raw Data'!DG70</f>
        <v>13.7</v>
      </c>
      <c r="DU70">
        <f>'Raw Data'!DH70</f>
        <v>4850</v>
      </c>
      <c r="DV70">
        <f>'Raw Data'!DI70</f>
        <v>9.8000000000000007</v>
      </c>
      <c r="DW70">
        <f>'Raw Data'!DJ70</f>
        <v>4710</v>
      </c>
      <c r="DX70">
        <f>'Raw Data'!DK70</f>
        <v>9.8000000000000007</v>
      </c>
      <c r="DY70">
        <f>'Raw Data'!DL70</f>
        <v>3720</v>
      </c>
      <c r="DZ70">
        <f>'Raw Data'!DM70</f>
        <v>9</v>
      </c>
      <c r="EA70">
        <f>'Raw Data'!DN70</f>
        <v>4040</v>
      </c>
      <c r="EB70">
        <f>'Raw Data'!DO70</f>
        <v>11.4</v>
      </c>
      <c r="EC70">
        <f>'Raw Data'!DP70</f>
        <v>3880</v>
      </c>
      <c r="ED70">
        <f>'Raw Data'!DQ70</f>
        <v>11.4</v>
      </c>
      <c r="EE70">
        <f>'Raw Data'!DR70</f>
        <v>3690</v>
      </c>
      <c r="EF70">
        <f>'Raw Data'!DS70</f>
        <v>12</v>
      </c>
      <c r="EG70">
        <f>'Raw Data'!DT70</f>
        <v>4050</v>
      </c>
      <c r="EH70">
        <f>'Raw Data'!DU70</f>
        <v>10</v>
      </c>
      <c r="EI70">
        <f>'Raw Data'!DV70</f>
        <v>4050</v>
      </c>
      <c r="EJ70">
        <f>'Raw Data'!DW70</f>
        <v>9.6999999999999993</v>
      </c>
      <c r="EK70">
        <f>'Raw Data'!DX70</f>
        <v>4590</v>
      </c>
      <c r="EL70">
        <f>'Raw Data'!DY70</f>
        <v>9.6999999999999993</v>
      </c>
      <c r="EM70">
        <f>'Raw Data'!DZ70</f>
        <v>5.2400000000000005E-4</v>
      </c>
    </row>
    <row r="71" spans="1:143"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t="str">
        <f>VLOOKUP(DK71,'Curve Info'!$A$9:$P$76,16)</f>
        <v>High Crash Frequency</v>
      </c>
      <c r="DM71" s="1" t="str">
        <f>VLOOKUP(DK71,'Curve Info'!$A$9:$P$76,14)</f>
        <v>High AADT</v>
      </c>
      <c r="DN71" s="1">
        <f t="shared" si="17"/>
        <v>4260</v>
      </c>
      <c r="DO71" s="1">
        <f t="shared" si="18"/>
        <v>3915</v>
      </c>
      <c r="DP71" s="1">
        <f t="shared" si="19"/>
        <v>345</v>
      </c>
      <c r="DQ71" s="1">
        <f t="shared" si="20"/>
        <v>8.8122605363984668E-2</v>
      </c>
      <c r="DR71" s="1">
        <f t="shared" si="21"/>
        <v>4087.5</v>
      </c>
      <c r="DS71">
        <f>'Raw Data'!DF71</f>
        <v>3220</v>
      </c>
      <c r="DT71">
        <f>'Raw Data'!DG71</f>
        <v>13.7</v>
      </c>
      <c r="DU71">
        <f>'Raw Data'!DH71</f>
        <v>4850</v>
      </c>
      <c r="DV71">
        <f>'Raw Data'!DI71</f>
        <v>9.8000000000000007</v>
      </c>
      <c r="DW71">
        <f>'Raw Data'!DJ71</f>
        <v>4710</v>
      </c>
      <c r="DX71">
        <f>'Raw Data'!DK71</f>
        <v>9.8000000000000007</v>
      </c>
      <c r="DY71">
        <f>'Raw Data'!DL71</f>
        <v>3720</v>
      </c>
      <c r="DZ71">
        <f>'Raw Data'!DM71</f>
        <v>9</v>
      </c>
      <c r="EA71">
        <f>'Raw Data'!DN71</f>
        <v>4040</v>
      </c>
      <c r="EB71">
        <f>'Raw Data'!DO71</f>
        <v>11.4</v>
      </c>
      <c r="EC71">
        <f>'Raw Data'!DP71</f>
        <v>3880</v>
      </c>
      <c r="ED71">
        <f>'Raw Data'!DQ71</f>
        <v>11.4</v>
      </c>
      <c r="EE71">
        <f>'Raw Data'!DR71</f>
        <v>3690</v>
      </c>
      <c r="EF71">
        <f>'Raw Data'!DS71</f>
        <v>12</v>
      </c>
      <c r="EG71">
        <f>'Raw Data'!DT71</f>
        <v>4050</v>
      </c>
      <c r="EH71">
        <f>'Raw Data'!DU71</f>
        <v>10</v>
      </c>
      <c r="EI71">
        <f>'Raw Data'!DV71</f>
        <v>4050</v>
      </c>
      <c r="EJ71">
        <f>'Raw Data'!DW71</f>
        <v>9.6999999999999993</v>
      </c>
      <c r="EK71">
        <f>'Raw Data'!DX71</f>
        <v>4590</v>
      </c>
      <c r="EL71">
        <f>'Raw Data'!DY71</f>
        <v>9.6999999999999993</v>
      </c>
      <c r="EM71">
        <f>'Raw Data'!DZ71</f>
        <v>1.348E-3</v>
      </c>
    </row>
    <row r="72" spans="1:143"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t="str">
        <f>VLOOKUP(DK72,'Curve Info'!$A$9:$P$76,16)</f>
        <v>High Crash Frequency</v>
      </c>
      <c r="DM72" s="1" t="str">
        <f>VLOOKUP(DK72,'Curve Info'!$A$9:$P$76,14)</f>
        <v>High AADT</v>
      </c>
      <c r="DN72" s="1">
        <f t="shared" si="17"/>
        <v>4260</v>
      </c>
      <c r="DO72" s="1">
        <f t="shared" si="18"/>
        <v>3915</v>
      </c>
      <c r="DP72" s="1">
        <f t="shared" si="19"/>
        <v>345</v>
      </c>
      <c r="DQ72" s="1">
        <f t="shared" si="20"/>
        <v>8.8122605363984668E-2</v>
      </c>
      <c r="DR72" s="1">
        <f t="shared" si="21"/>
        <v>4087.5</v>
      </c>
      <c r="DS72">
        <f>'Raw Data'!DF72</f>
        <v>3220</v>
      </c>
      <c r="DT72">
        <f>'Raw Data'!DG72</f>
        <v>13.7</v>
      </c>
      <c r="DU72">
        <f>'Raw Data'!DH72</f>
        <v>4850</v>
      </c>
      <c r="DV72">
        <f>'Raw Data'!DI72</f>
        <v>9.8000000000000007</v>
      </c>
      <c r="DW72">
        <f>'Raw Data'!DJ72</f>
        <v>4710</v>
      </c>
      <c r="DX72">
        <f>'Raw Data'!DK72</f>
        <v>9.8000000000000007</v>
      </c>
      <c r="DY72">
        <f>'Raw Data'!DL72</f>
        <v>3720</v>
      </c>
      <c r="DZ72">
        <f>'Raw Data'!DM72</f>
        <v>9</v>
      </c>
      <c r="EA72">
        <f>'Raw Data'!DN72</f>
        <v>4040</v>
      </c>
      <c r="EB72">
        <f>'Raw Data'!DO72</f>
        <v>11.4</v>
      </c>
      <c r="EC72">
        <f>'Raw Data'!DP72</f>
        <v>3880</v>
      </c>
      <c r="ED72">
        <f>'Raw Data'!DQ72</f>
        <v>11.4</v>
      </c>
      <c r="EE72">
        <f>'Raw Data'!DR72</f>
        <v>3690</v>
      </c>
      <c r="EF72">
        <f>'Raw Data'!DS72</f>
        <v>12</v>
      </c>
      <c r="EG72">
        <f>'Raw Data'!DT72</f>
        <v>4050</v>
      </c>
      <c r="EH72">
        <f>'Raw Data'!DU72</f>
        <v>10</v>
      </c>
      <c r="EI72">
        <f>'Raw Data'!DV72</f>
        <v>4050</v>
      </c>
      <c r="EJ72">
        <f>'Raw Data'!DW72</f>
        <v>9.6999999999999993</v>
      </c>
      <c r="EK72">
        <f>'Raw Data'!DX72</f>
        <v>4590</v>
      </c>
      <c r="EL72">
        <f>'Raw Data'!DY72</f>
        <v>9.6999999999999993</v>
      </c>
      <c r="EM72">
        <f>'Raw Data'!DZ72</f>
        <v>2.0820000000000001E-3</v>
      </c>
    </row>
    <row r="73" spans="1:143"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t="str">
        <f>VLOOKUP(DK73,'Curve Info'!$A$9:$P$76,16)</f>
        <v>High Crash Frequency</v>
      </c>
      <c r="DM73" s="1" t="str">
        <f>VLOOKUP(DK73,'Curve Info'!$A$9:$P$76,14)</f>
        <v>High AADT</v>
      </c>
      <c r="DN73" s="1">
        <f t="shared" si="17"/>
        <v>4260</v>
      </c>
      <c r="DO73" s="1">
        <f t="shared" si="18"/>
        <v>3915</v>
      </c>
      <c r="DP73" s="1">
        <f t="shared" si="19"/>
        <v>345</v>
      </c>
      <c r="DQ73" s="1">
        <f t="shared" si="20"/>
        <v>8.8122605363984668E-2</v>
      </c>
      <c r="DR73" s="1">
        <f t="shared" si="21"/>
        <v>4087.5</v>
      </c>
      <c r="DS73">
        <f>'Raw Data'!DF73</f>
        <v>3220</v>
      </c>
      <c r="DT73">
        <f>'Raw Data'!DG73</f>
        <v>13.7</v>
      </c>
      <c r="DU73">
        <f>'Raw Data'!DH73</f>
        <v>4850</v>
      </c>
      <c r="DV73">
        <f>'Raw Data'!DI73</f>
        <v>9.8000000000000007</v>
      </c>
      <c r="DW73">
        <f>'Raw Data'!DJ73</f>
        <v>4710</v>
      </c>
      <c r="DX73">
        <f>'Raw Data'!DK73</f>
        <v>9.8000000000000007</v>
      </c>
      <c r="DY73">
        <f>'Raw Data'!DL73</f>
        <v>3720</v>
      </c>
      <c r="DZ73">
        <f>'Raw Data'!DM73</f>
        <v>9</v>
      </c>
      <c r="EA73">
        <f>'Raw Data'!DN73</f>
        <v>4040</v>
      </c>
      <c r="EB73">
        <f>'Raw Data'!DO73</f>
        <v>11.4</v>
      </c>
      <c r="EC73">
        <f>'Raw Data'!DP73</f>
        <v>3880</v>
      </c>
      <c r="ED73">
        <f>'Raw Data'!DQ73</f>
        <v>11.4</v>
      </c>
      <c r="EE73">
        <f>'Raw Data'!DR73</f>
        <v>3690</v>
      </c>
      <c r="EF73">
        <f>'Raw Data'!DS73</f>
        <v>12</v>
      </c>
      <c r="EG73">
        <f>'Raw Data'!DT73</f>
        <v>4050</v>
      </c>
      <c r="EH73">
        <f>'Raw Data'!DU73</f>
        <v>10</v>
      </c>
      <c r="EI73">
        <f>'Raw Data'!DV73</f>
        <v>4050</v>
      </c>
      <c r="EJ73">
        <f>'Raw Data'!DW73</f>
        <v>9.6999999999999993</v>
      </c>
      <c r="EK73">
        <f>'Raw Data'!DX73</f>
        <v>4590</v>
      </c>
      <c r="EL73">
        <f>'Raw Data'!DY73</f>
        <v>9.6999999999999993</v>
      </c>
      <c r="EM73">
        <f>'Raw Data'!DZ73</f>
        <v>0</v>
      </c>
    </row>
    <row r="74" spans="1:143"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t="str">
        <f>VLOOKUP(DK74,'Curve Info'!$A$9:$P$76,16)</f>
        <v>High Crash Frequency</v>
      </c>
      <c r="DM74" s="1" t="str">
        <f>VLOOKUP(DK74,'Curve Info'!$A$9:$P$76,14)</f>
        <v>High AADT</v>
      </c>
      <c r="DN74" s="1">
        <f t="shared" si="17"/>
        <v>4260</v>
      </c>
      <c r="DO74" s="1">
        <f t="shared" si="18"/>
        <v>3915</v>
      </c>
      <c r="DP74" s="1">
        <f t="shared" si="19"/>
        <v>345</v>
      </c>
      <c r="DQ74" s="1">
        <f t="shared" si="20"/>
        <v>8.8122605363984668E-2</v>
      </c>
      <c r="DR74" s="1">
        <f t="shared" si="21"/>
        <v>4087.5</v>
      </c>
      <c r="DS74">
        <f>'Raw Data'!DF74</f>
        <v>3220</v>
      </c>
      <c r="DT74">
        <f>'Raw Data'!DG74</f>
        <v>13.7</v>
      </c>
      <c r="DU74">
        <f>'Raw Data'!DH74</f>
        <v>4850</v>
      </c>
      <c r="DV74">
        <f>'Raw Data'!DI74</f>
        <v>9.8000000000000007</v>
      </c>
      <c r="DW74">
        <f>'Raw Data'!DJ74</f>
        <v>4710</v>
      </c>
      <c r="DX74">
        <f>'Raw Data'!DK74</f>
        <v>9.8000000000000007</v>
      </c>
      <c r="DY74">
        <f>'Raw Data'!DL74</f>
        <v>3720</v>
      </c>
      <c r="DZ74">
        <f>'Raw Data'!DM74</f>
        <v>9</v>
      </c>
      <c r="EA74">
        <f>'Raw Data'!DN74</f>
        <v>4040</v>
      </c>
      <c r="EB74">
        <f>'Raw Data'!DO74</f>
        <v>11.4</v>
      </c>
      <c r="EC74">
        <f>'Raw Data'!DP74</f>
        <v>3880</v>
      </c>
      <c r="ED74">
        <f>'Raw Data'!DQ74</f>
        <v>11.4</v>
      </c>
      <c r="EE74">
        <f>'Raw Data'!DR74</f>
        <v>3690</v>
      </c>
      <c r="EF74">
        <f>'Raw Data'!DS74</f>
        <v>12</v>
      </c>
      <c r="EG74">
        <f>'Raw Data'!DT74</f>
        <v>4050</v>
      </c>
      <c r="EH74">
        <f>'Raw Data'!DU74</f>
        <v>10</v>
      </c>
      <c r="EI74">
        <f>'Raw Data'!DV74</f>
        <v>4050</v>
      </c>
      <c r="EJ74">
        <f>'Raw Data'!DW74</f>
        <v>9.6999999999999993</v>
      </c>
      <c r="EK74">
        <f>'Raw Data'!DX74</f>
        <v>4590</v>
      </c>
      <c r="EL74">
        <f>'Raw Data'!DY74</f>
        <v>9.6999999999999993</v>
      </c>
      <c r="EM74">
        <f>'Raw Data'!DZ74</f>
        <v>0</v>
      </c>
    </row>
    <row r="75" spans="1:143"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t="str">
        <f>VLOOKUP(DK75,'Curve Info'!$A$9:$P$76,16)</f>
        <v>High Crash Frequency</v>
      </c>
      <c r="DM75" s="1" t="str">
        <f>VLOOKUP(DK75,'Curve Info'!$A$9:$P$76,14)</f>
        <v>High AADT</v>
      </c>
      <c r="DN75" s="1">
        <f t="shared" si="17"/>
        <v>4260</v>
      </c>
      <c r="DO75" s="1">
        <f t="shared" si="18"/>
        <v>3915</v>
      </c>
      <c r="DP75" s="1">
        <f t="shared" si="19"/>
        <v>345</v>
      </c>
      <c r="DQ75" s="1">
        <f t="shared" si="20"/>
        <v>8.8122605363984668E-2</v>
      </c>
      <c r="DR75" s="1">
        <f t="shared" si="21"/>
        <v>4087.5</v>
      </c>
      <c r="DS75">
        <f>'Raw Data'!DF75</f>
        <v>3220</v>
      </c>
      <c r="DT75">
        <f>'Raw Data'!DG75</f>
        <v>13.7</v>
      </c>
      <c r="DU75">
        <f>'Raw Data'!DH75</f>
        <v>4850</v>
      </c>
      <c r="DV75">
        <f>'Raw Data'!DI75</f>
        <v>9.8000000000000007</v>
      </c>
      <c r="DW75">
        <f>'Raw Data'!DJ75</f>
        <v>4710</v>
      </c>
      <c r="DX75">
        <f>'Raw Data'!DK75</f>
        <v>9.8000000000000007</v>
      </c>
      <c r="DY75">
        <f>'Raw Data'!DL75</f>
        <v>3720</v>
      </c>
      <c r="DZ75">
        <f>'Raw Data'!DM75</f>
        <v>9</v>
      </c>
      <c r="EA75">
        <f>'Raw Data'!DN75</f>
        <v>4040</v>
      </c>
      <c r="EB75">
        <f>'Raw Data'!DO75</f>
        <v>11.4</v>
      </c>
      <c r="EC75">
        <f>'Raw Data'!DP75</f>
        <v>3880</v>
      </c>
      <c r="ED75">
        <f>'Raw Data'!DQ75</f>
        <v>11.4</v>
      </c>
      <c r="EE75">
        <f>'Raw Data'!DR75</f>
        <v>3690</v>
      </c>
      <c r="EF75">
        <f>'Raw Data'!DS75</f>
        <v>12</v>
      </c>
      <c r="EG75">
        <f>'Raw Data'!DT75</f>
        <v>4050</v>
      </c>
      <c r="EH75">
        <f>'Raw Data'!DU75</f>
        <v>10</v>
      </c>
      <c r="EI75">
        <f>'Raw Data'!DV75</f>
        <v>4050</v>
      </c>
      <c r="EJ75">
        <f>'Raw Data'!DW75</f>
        <v>9.6999999999999993</v>
      </c>
      <c r="EK75">
        <f>'Raw Data'!DX75</f>
        <v>4590</v>
      </c>
      <c r="EL75">
        <f>'Raw Data'!DY75</f>
        <v>9.6999999999999993</v>
      </c>
      <c r="EM75">
        <f>'Raw Data'!DZ75</f>
        <v>0</v>
      </c>
    </row>
    <row r="76" spans="1:143"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t="str">
        <f>VLOOKUP(DK76,'Curve Info'!$A$9:$P$76,16)</f>
        <v>Low Crash Frequency</v>
      </c>
      <c r="DM76" s="1" t="str">
        <f>VLOOKUP(DK76,'Curve Info'!$A$9:$P$76,14)</f>
        <v>High AADT</v>
      </c>
      <c r="DN76" s="1">
        <f t="shared" si="17"/>
        <v>4260</v>
      </c>
      <c r="DO76" s="1">
        <f t="shared" si="18"/>
        <v>3915</v>
      </c>
      <c r="DP76" s="1">
        <f t="shared" si="19"/>
        <v>345</v>
      </c>
      <c r="DQ76" s="1">
        <f t="shared" si="20"/>
        <v>8.8122605363984668E-2</v>
      </c>
      <c r="DR76" s="1">
        <f t="shared" si="21"/>
        <v>4087.5</v>
      </c>
      <c r="DS76">
        <f>'Raw Data'!DF76</f>
        <v>3220</v>
      </c>
      <c r="DT76">
        <f>'Raw Data'!DG76</f>
        <v>13.7</v>
      </c>
      <c r="DU76">
        <f>'Raw Data'!DH76</f>
        <v>4850</v>
      </c>
      <c r="DV76">
        <f>'Raw Data'!DI76</f>
        <v>9.8000000000000007</v>
      </c>
      <c r="DW76">
        <f>'Raw Data'!DJ76</f>
        <v>4710</v>
      </c>
      <c r="DX76">
        <f>'Raw Data'!DK76</f>
        <v>9.8000000000000007</v>
      </c>
      <c r="DY76">
        <f>'Raw Data'!DL76</f>
        <v>3720</v>
      </c>
      <c r="DZ76">
        <f>'Raw Data'!DM76</f>
        <v>9</v>
      </c>
      <c r="EA76">
        <f>'Raw Data'!DN76</f>
        <v>4040</v>
      </c>
      <c r="EB76">
        <f>'Raw Data'!DO76</f>
        <v>11.4</v>
      </c>
      <c r="EC76">
        <f>'Raw Data'!DP76</f>
        <v>3880</v>
      </c>
      <c r="ED76">
        <f>'Raw Data'!DQ76</f>
        <v>11.4</v>
      </c>
      <c r="EE76">
        <f>'Raw Data'!DR76</f>
        <v>3690</v>
      </c>
      <c r="EF76">
        <f>'Raw Data'!DS76</f>
        <v>12</v>
      </c>
      <c r="EG76">
        <f>'Raw Data'!DT76</f>
        <v>4050</v>
      </c>
      <c r="EH76">
        <f>'Raw Data'!DU76</f>
        <v>10</v>
      </c>
      <c r="EI76">
        <f>'Raw Data'!DV76</f>
        <v>4050</v>
      </c>
      <c r="EJ76">
        <f>'Raw Data'!DW76</f>
        <v>9.6999999999999993</v>
      </c>
      <c r="EK76">
        <f>'Raw Data'!DX76</f>
        <v>4590</v>
      </c>
      <c r="EL76">
        <f>'Raw Data'!DY76</f>
        <v>9.6999999999999993</v>
      </c>
      <c r="EM76">
        <f>'Raw Data'!DZ76</f>
        <v>0</v>
      </c>
    </row>
    <row r="77" spans="1:143"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t="str">
        <f>VLOOKUP(DK77,'Curve Info'!$A$9:$P$76,16)</f>
        <v>Low Crash Frequency</v>
      </c>
      <c r="DM77" s="1" t="str">
        <f>VLOOKUP(DK77,'Curve Info'!$A$9:$P$76,14)</f>
        <v>High AADT</v>
      </c>
      <c r="DN77" s="1">
        <f t="shared" si="17"/>
        <v>4260</v>
      </c>
      <c r="DO77" s="1">
        <f t="shared" si="18"/>
        <v>3915</v>
      </c>
      <c r="DP77" s="1">
        <f t="shared" si="19"/>
        <v>345</v>
      </c>
      <c r="DQ77" s="1">
        <f t="shared" si="20"/>
        <v>8.8122605363984668E-2</v>
      </c>
      <c r="DR77" s="1">
        <f t="shared" si="21"/>
        <v>4087.5</v>
      </c>
      <c r="DS77">
        <f>'Raw Data'!DF77</f>
        <v>3220</v>
      </c>
      <c r="DT77">
        <f>'Raw Data'!DG77</f>
        <v>13.7</v>
      </c>
      <c r="DU77">
        <f>'Raw Data'!DH77</f>
        <v>4850</v>
      </c>
      <c r="DV77">
        <f>'Raw Data'!DI77</f>
        <v>9.8000000000000007</v>
      </c>
      <c r="DW77">
        <f>'Raw Data'!DJ77</f>
        <v>4710</v>
      </c>
      <c r="DX77">
        <f>'Raw Data'!DK77</f>
        <v>9.8000000000000007</v>
      </c>
      <c r="DY77">
        <f>'Raw Data'!DL77</f>
        <v>3720</v>
      </c>
      <c r="DZ77">
        <f>'Raw Data'!DM77</f>
        <v>9</v>
      </c>
      <c r="EA77">
        <f>'Raw Data'!DN77</f>
        <v>4040</v>
      </c>
      <c r="EB77">
        <f>'Raw Data'!DO77</f>
        <v>11.4</v>
      </c>
      <c r="EC77">
        <f>'Raw Data'!DP77</f>
        <v>3880</v>
      </c>
      <c r="ED77">
        <f>'Raw Data'!DQ77</f>
        <v>11.4</v>
      </c>
      <c r="EE77">
        <f>'Raw Data'!DR77</f>
        <v>3690</v>
      </c>
      <c r="EF77">
        <f>'Raw Data'!DS77</f>
        <v>12</v>
      </c>
      <c r="EG77">
        <f>'Raw Data'!DT77</f>
        <v>4050</v>
      </c>
      <c r="EH77">
        <f>'Raw Data'!DU77</f>
        <v>10</v>
      </c>
      <c r="EI77">
        <f>'Raw Data'!DV77</f>
        <v>4050</v>
      </c>
      <c r="EJ77">
        <f>'Raw Data'!DW77</f>
        <v>9.6999999999999993</v>
      </c>
      <c r="EK77">
        <f>'Raw Data'!DX77</f>
        <v>4590</v>
      </c>
      <c r="EL77">
        <f>'Raw Data'!DY77</f>
        <v>9.6999999999999993</v>
      </c>
      <c r="EM77">
        <f>'Raw Data'!DZ77</f>
        <v>7.6999999999999996E-4</v>
      </c>
    </row>
    <row r="78" spans="1:143"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t="str">
        <f>VLOOKUP(DK78,'Curve Info'!$A$9:$P$76,16)</f>
        <v>Low Crash Frequency</v>
      </c>
      <c r="DM78" s="1" t="str">
        <f>VLOOKUP(DK78,'Curve Info'!$A$9:$P$76,14)</f>
        <v>High AADT</v>
      </c>
      <c r="DN78" s="1">
        <f t="shared" si="17"/>
        <v>4533.333333333333</v>
      </c>
      <c r="DO78" s="1">
        <f t="shared" si="18"/>
        <v>3762.5</v>
      </c>
      <c r="DP78" s="1">
        <f t="shared" si="19"/>
        <v>770.83333333333303</v>
      </c>
      <c r="DQ78" s="1">
        <f t="shared" si="20"/>
        <v>0.20487264673311176</v>
      </c>
      <c r="DR78" s="1">
        <f t="shared" si="21"/>
        <v>4147.9166666666661</v>
      </c>
      <c r="DS78">
        <f>'Raw Data'!DF78</f>
        <v>4400</v>
      </c>
      <c r="DT78">
        <f>'Raw Data'!DG78</f>
        <v>8.6999999999999993</v>
      </c>
      <c r="DU78">
        <f>'Raw Data'!DH78</f>
        <v>4650</v>
      </c>
      <c r="DV78">
        <f>'Raw Data'!DI78</f>
        <v>8.6999999999999993</v>
      </c>
      <c r="DW78">
        <f>'Raw Data'!DJ78</f>
        <v>4550</v>
      </c>
      <c r="DX78">
        <f>'Raw Data'!DK78</f>
        <v>0</v>
      </c>
      <c r="DY78">
        <f>'Raw Data'!DL78</f>
        <v>4530</v>
      </c>
      <c r="DZ78">
        <f>'Raw Data'!DM78</f>
        <v>0</v>
      </c>
      <c r="EA78">
        <f>'Raw Data'!DN78</f>
        <v>4390</v>
      </c>
      <c r="EB78">
        <f>'Raw Data'!DO78</f>
        <v>12.8</v>
      </c>
      <c r="EC78">
        <f>'Raw Data'!DP78</f>
        <v>4220</v>
      </c>
      <c r="ED78">
        <f>'Raw Data'!DQ78</f>
        <v>12.8</v>
      </c>
      <c r="EE78">
        <f>'Raw Data'!DR78</f>
        <v>3220</v>
      </c>
      <c r="EF78">
        <f>'Raw Data'!DS78</f>
        <v>9.1999999999999993</v>
      </c>
      <c r="EG78">
        <f>'Raw Data'!DT78</f>
        <v>3220</v>
      </c>
      <c r="EH78">
        <f>'Raw Data'!DU78</f>
        <v>9.1999999999999993</v>
      </c>
      <c r="EI78">
        <f>'Raw Data'!DV78</f>
        <v>4610</v>
      </c>
      <c r="EJ78">
        <f>'Raw Data'!DW78</f>
        <v>8.1</v>
      </c>
      <c r="EK78">
        <f>'Raw Data'!DX78</f>
        <v>4660</v>
      </c>
      <c r="EL78">
        <f>'Raw Data'!DY78</f>
        <v>8.1</v>
      </c>
      <c r="EM78">
        <f>'Raw Data'!DZ78</f>
        <v>0</v>
      </c>
    </row>
    <row r="79" spans="1:143"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t="str">
        <f>VLOOKUP(DK79,'Curve Info'!$A$9:$P$76,16)</f>
        <v>Low Crash Frequency</v>
      </c>
      <c r="DM79" s="1" t="str">
        <f>VLOOKUP(DK79,'Curve Info'!$A$9:$P$76,14)</f>
        <v>High AADT</v>
      </c>
      <c r="DN79" s="1">
        <f t="shared" si="17"/>
        <v>4533.333333333333</v>
      </c>
      <c r="DO79" s="1">
        <f t="shared" si="18"/>
        <v>3762.5</v>
      </c>
      <c r="DP79" s="1">
        <f t="shared" si="19"/>
        <v>770.83333333333303</v>
      </c>
      <c r="DQ79" s="1">
        <f t="shared" si="20"/>
        <v>0.20487264673311176</v>
      </c>
      <c r="DR79" s="1">
        <f t="shared" si="21"/>
        <v>4147.9166666666661</v>
      </c>
      <c r="DS79">
        <f>'Raw Data'!DF79</f>
        <v>4400</v>
      </c>
      <c r="DT79">
        <f>'Raw Data'!DG79</f>
        <v>8.6999999999999993</v>
      </c>
      <c r="DU79">
        <f>'Raw Data'!DH79</f>
        <v>4650</v>
      </c>
      <c r="DV79">
        <f>'Raw Data'!DI79</f>
        <v>8.6999999999999993</v>
      </c>
      <c r="DW79">
        <f>'Raw Data'!DJ79</f>
        <v>4550</v>
      </c>
      <c r="DX79">
        <f>'Raw Data'!DK79</f>
        <v>0</v>
      </c>
      <c r="DY79">
        <f>'Raw Data'!DL79</f>
        <v>4530</v>
      </c>
      <c r="DZ79">
        <f>'Raw Data'!DM79</f>
        <v>0</v>
      </c>
      <c r="EA79">
        <f>'Raw Data'!DN79</f>
        <v>4390</v>
      </c>
      <c r="EB79">
        <f>'Raw Data'!DO79</f>
        <v>12.8</v>
      </c>
      <c r="EC79">
        <f>'Raw Data'!DP79</f>
        <v>4220</v>
      </c>
      <c r="ED79">
        <f>'Raw Data'!DQ79</f>
        <v>12.8</v>
      </c>
      <c r="EE79">
        <f>'Raw Data'!DR79</f>
        <v>3220</v>
      </c>
      <c r="EF79">
        <f>'Raw Data'!DS79</f>
        <v>9.1999999999999993</v>
      </c>
      <c r="EG79">
        <f>'Raw Data'!DT79</f>
        <v>3220</v>
      </c>
      <c r="EH79">
        <f>'Raw Data'!DU79</f>
        <v>9.1999999999999993</v>
      </c>
      <c r="EI79">
        <f>'Raw Data'!DV79</f>
        <v>4610</v>
      </c>
      <c r="EJ79">
        <f>'Raw Data'!DW79</f>
        <v>8.1</v>
      </c>
      <c r="EK79">
        <f>'Raw Data'!DX79</f>
        <v>4660</v>
      </c>
      <c r="EL79">
        <f>'Raw Data'!DY79</f>
        <v>8.1</v>
      </c>
      <c r="EM79">
        <f>'Raw Data'!DZ79</f>
        <v>0</v>
      </c>
    </row>
    <row r="80" spans="1:143"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t="str">
        <f>VLOOKUP(DK80,'Curve Info'!$A$9:$P$76,16)</f>
        <v>Low Crash Frequency</v>
      </c>
      <c r="DM80" s="1" t="str">
        <f>VLOOKUP(DK80,'Curve Info'!$A$9:$P$76,14)</f>
        <v>High AADT</v>
      </c>
      <c r="DN80" s="1">
        <f t="shared" si="17"/>
        <v>4533.333333333333</v>
      </c>
      <c r="DO80" s="1">
        <f t="shared" si="18"/>
        <v>3762.5</v>
      </c>
      <c r="DP80" s="1">
        <f t="shared" si="19"/>
        <v>770.83333333333303</v>
      </c>
      <c r="DQ80" s="1">
        <f t="shared" si="20"/>
        <v>0.20487264673311176</v>
      </c>
      <c r="DR80" s="1">
        <f t="shared" si="21"/>
        <v>4147.9166666666661</v>
      </c>
      <c r="DS80">
        <f>'Raw Data'!DF80</f>
        <v>4400</v>
      </c>
      <c r="DT80">
        <f>'Raw Data'!DG80</f>
        <v>8.6999999999999993</v>
      </c>
      <c r="DU80">
        <f>'Raw Data'!DH80</f>
        <v>4650</v>
      </c>
      <c r="DV80">
        <f>'Raw Data'!DI80</f>
        <v>8.6999999999999993</v>
      </c>
      <c r="DW80">
        <f>'Raw Data'!DJ80</f>
        <v>4550</v>
      </c>
      <c r="DX80">
        <f>'Raw Data'!DK80</f>
        <v>0</v>
      </c>
      <c r="DY80">
        <f>'Raw Data'!DL80</f>
        <v>4530</v>
      </c>
      <c r="DZ80">
        <f>'Raw Data'!DM80</f>
        <v>0</v>
      </c>
      <c r="EA80">
        <f>'Raw Data'!DN80</f>
        <v>4390</v>
      </c>
      <c r="EB80">
        <f>'Raw Data'!DO80</f>
        <v>12.8</v>
      </c>
      <c r="EC80">
        <f>'Raw Data'!DP80</f>
        <v>4220</v>
      </c>
      <c r="ED80">
        <f>'Raw Data'!DQ80</f>
        <v>12.8</v>
      </c>
      <c r="EE80">
        <f>'Raw Data'!DR80</f>
        <v>3220</v>
      </c>
      <c r="EF80">
        <f>'Raw Data'!DS80</f>
        <v>9.1999999999999993</v>
      </c>
      <c r="EG80">
        <f>'Raw Data'!DT80</f>
        <v>3220</v>
      </c>
      <c r="EH80">
        <f>'Raw Data'!DU80</f>
        <v>9.1999999999999993</v>
      </c>
      <c r="EI80">
        <f>'Raw Data'!DV80</f>
        <v>4610</v>
      </c>
      <c r="EJ80">
        <f>'Raw Data'!DW80</f>
        <v>8.1</v>
      </c>
      <c r="EK80">
        <f>'Raw Data'!DX80</f>
        <v>4660</v>
      </c>
      <c r="EL80">
        <f>'Raw Data'!DY80</f>
        <v>8.1</v>
      </c>
      <c r="EM80">
        <f>'Raw Data'!DZ80</f>
        <v>0</v>
      </c>
    </row>
    <row r="81" spans="1:143"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t="str">
        <f>VLOOKUP(DK81,'Curve Info'!$A$9:$P$76,16)</f>
        <v>Low Crash Frequency</v>
      </c>
      <c r="DM81" s="1" t="str">
        <f>VLOOKUP(DK81,'Curve Info'!$A$9:$P$76,14)</f>
        <v>High AADT</v>
      </c>
      <c r="DN81" s="1">
        <f t="shared" si="17"/>
        <v>4533.333333333333</v>
      </c>
      <c r="DO81" s="1">
        <f t="shared" si="18"/>
        <v>3762.5</v>
      </c>
      <c r="DP81" s="1">
        <f t="shared" si="19"/>
        <v>770.83333333333303</v>
      </c>
      <c r="DQ81" s="1">
        <f t="shared" si="20"/>
        <v>0.20487264673311176</v>
      </c>
      <c r="DR81" s="1">
        <f t="shared" si="21"/>
        <v>4147.9166666666661</v>
      </c>
      <c r="DS81">
        <f>'Raw Data'!DF81</f>
        <v>4400</v>
      </c>
      <c r="DT81">
        <f>'Raw Data'!DG81</f>
        <v>8.6999999999999993</v>
      </c>
      <c r="DU81">
        <f>'Raw Data'!DH81</f>
        <v>4650</v>
      </c>
      <c r="DV81">
        <f>'Raw Data'!DI81</f>
        <v>8.6999999999999993</v>
      </c>
      <c r="DW81">
        <f>'Raw Data'!DJ81</f>
        <v>4550</v>
      </c>
      <c r="DX81">
        <f>'Raw Data'!DK81</f>
        <v>0</v>
      </c>
      <c r="DY81">
        <f>'Raw Data'!DL81</f>
        <v>4530</v>
      </c>
      <c r="DZ81">
        <f>'Raw Data'!DM81</f>
        <v>0</v>
      </c>
      <c r="EA81">
        <f>'Raw Data'!DN81</f>
        <v>4390</v>
      </c>
      <c r="EB81">
        <f>'Raw Data'!DO81</f>
        <v>12.8</v>
      </c>
      <c r="EC81">
        <f>'Raw Data'!DP81</f>
        <v>4220</v>
      </c>
      <c r="ED81">
        <f>'Raw Data'!DQ81</f>
        <v>12.8</v>
      </c>
      <c r="EE81">
        <f>'Raw Data'!DR81</f>
        <v>3220</v>
      </c>
      <c r="EF81">
        <f>'Raw Data'!DS81</f>
        <v>9.1999999999999993</v>
      </c>
      <c r="EG81">
        <f>'Raw Data'!DT81</f>
        <v>3220</v>
      </c>
      <c r="EH81">
        <f>'Raw Data'!DU81</f>
        <v>9.1999999999999993</v>
      </c>
      <c r="EI81">
        <f>'Raw Data'!DV81</f>
        <v>4610</v>
      </c>
      <c r="EJ81">
        <f>'Raw Data'!DW81</f>
        <v>8.1</v>
      </c>
      <c r="EK81">
        <f>'Raw Data'!DX81</f>
        <v>4660</v>
      </c>
      <c r="EL81">
        <f>'Raw Data'!DY81</f>
        <v>8.1</v>
      </c>
      <c r="EM81">
        <f>'Raw Data'!DZ81</f>
        <v>0</v>
      </c>
    </row>
    <row r="82" spans="1:143"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t="str">
        <f>VLOOKUP(DK82,'Curve Info'!$A$9:$P$76,16)</f>
        <v>High Crash Frequency</v>
      </c>
      <c r="DM82" s="1" t="str">
        <f>VLOOKUP(DK82,'Curve Info'!$A$9:$P$76,14)</f>
        <v>High AADT</v>
      </c>
      <c r="DN82" s="1">
        <f t="shared" si="17"/>
        <v>4533.333333333333</v>
      </c>
      <c r="DO82" s="1">
        <f t="shared" si="18"/>
        <v>3762.5</v>
      </c>
      <c r="DP82" s="1">
        <f t="shared" si="19"/>
        <v>770.83333333333303</v>
      </c>
      <c r="DQ82" s="1">
        <f t="shared" si="20"/>
        <v>0.20487264673311176</v>
      </c>
      <c r="DR82" s="1">
        <f t="shared" si="21"/>
        <v>4147.9166666666661</v>
      </c>
      <c r="DS82">
        <f>'Raw Data'!DF82</f>
        <v>4400</v>
      </c>
      <c r="DT82">
        <f>'Raw Data'!DG82</f>
        <v>8.6999999999999993</v>
      </c>
      <c r="DU82">
        <f>'Raw Data'!DH82</f>
        <v>4650</v>
      </c>
      <c r="DV82">
        <f>'Raw Data'!DI82</f>
        <v>8.6999999999999993</v>
      </c>
      <c r="DW82">
        <f>'Raw Data'!DJ82</f>
        <v>4550</v>
      </c>
      <c r="DX82">
        <f>'Raw Data'!DK82</f>
        <v>0</v>
      </c>
      <c r="DY82">
        <f>'Raw Data'!DL82</f>
        <v>4530</v>
      </c>
      <c r="DZ82">
        <f>'Raw Data'!DM82</f>
        <v>0</v>
      </c>
      <c r="EA82">
        <f>'Raw Data'!DN82</f>
        <v>4390</v>
      </c>
      <c r="EB82">
        <f>'Raw Data'!DO82</f>
        <v>12.8</v>
      </c>
      <c r="EC82">
        <f>'Raw Data'!DP82</f>
        <v>4220</v>
      </c>
      <c r="ED82">
        <f>'Raw Data'!DQ82</f>
        <v>12.8</v>
      </c>
      <c r="EE82">
        <f>'Raw Data'!DR82</f>
        <v>3220</v>
      </c>
      <c r="EF82">
        <f>'Raw Data'!DS82</f>
        <v>9.1999999999999993</v>
      </c>
      <c r="EG82">
        <f>'Raw Data'!DT82</f>
        <v>3220</v>
      </c>
      <c r="EH82">
        <f>'Raw Data'!DU82</f>
        <v>9.1999999999999993</v>
      </c>
      <c r="EI82">
        <f>'Raw Data'!DV82</f>
        <v>4610</v>
      </c>
      <c r="EJ82">
        <f>'Raw Data'!DW82</f>
        <v>8.1</v>
      </c>
      <c r="EK82">
        <f>'Raw Data'!DX82</f>
        <v>4660</v>
      </c>
      <c r="EL82">
        <f>'Raw Data'!DY82</f>
        <v>8.1</v>
      </c>
      <c r="EM82">
        <f>'Raw Data'!DZ82</f>
        <v>7.4100000000000001E-4</v>
      </c>
    </row>
    <row r="83" spans="1:143"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t="str">
        <f>VLOOKUP(DK83,'Curve Info'!$A$9:$P$76,16)</f>
        <v>High Crash Frequency</v>
      </c>
      <c r="DM83" s="1" t="str">
        <f>VLOOKUP(DK83,'Curve Info'!$A$9:$P$76,14)</f>
        <v>High AADT</v>
      </c>
      <c r="DN83" s="1">
        <f t="shared" si="17"/>
        <v>4533.333333333333</v>
      </c>
      <c r="DO83" s="1">
        <f t="shared" si="18"/>
        <v>3762.5</v>
      </c>
      <c r="DP83" s="1">
        <f t="shared" si="19"/>
        <v>770.83333333333303</v>
      </c>
      <c r="DQ83" s="1">
        <f t="shared" si="20"/>
        <v>0.20487264673311176</v>
      </c>
      <c r="DR83" s="1">
        <f t="shared" si="21"/>
        <v>4147.9166666666661</v>
      </c>
      <c r="DS83">
        <f>'Raw Data'!DF83</f>
        <v>4400</v>
      </c>
      <c r="DT83">
        <f>'Raw Data'!DG83</f>
        <v>8.6999999999999993</v>
      </c>
      <c r="DU83">
        <f>'Raw Data'!DH83</f>
        <v>4650</v>
      </c>
      <c r="DV83">
        <f>'Raw Data'!DI83</f>
        <v>8.6999999999999993</v>
      </c>
      <c r="DW83">
        <f>'Raw Data'!DJ83</f>
        <v>4550</v>
      </c>
      <c r="DX83">
        <f>'Raw Data'!DK83</f>
        <v>0</v>
      </c>
      <c r="DY83">
        <f>'Raw Data'!DL83</f>
        <v>4530</v>
      </c>
      <c r="DZ83">
        <f>'Raw Data'!DM83</f>
        <v>0</v>
      </c>
      <c r="EA83">
        <f>'Raw Data'!DN83</f>
        <v>4390</v>
      </c>
      <c r="EB83">
        <f>'Raw Data'!DO83</f>
        <v>12.8</v>
      </c>
      <c r="EC83">
        <f>'Raw Data'!DP83</f>
        <v>4220</v>
      </c>
      <c r="ED83">
        <f>'Raw Data'!DQ83</f>
        <v>12.8</v>
      </c>
      <c r="EE83">
        <f>'Raw Data'!DR83</f>
        <v>3220</v>
      </c>
      <c r="EF83">
        <f>'Raw Data'!DS83</f>
        <v>9.1999999999999993</v>
      </c>
      <c r="EG83">
        <f>'Raw Data'!DT83</f>
        <v>3220</v>
      </c>
      <c r="EH83">
        <f>'Raw Data'!DU83</f>
        <v>9.1999999999999993</v>
      </c>
      <c r="EI83">
        <f>'Raw Data'!DV83</f>
        <v>4610</v>
      </c>
      <c r="EJ83">
        <f>'Raw Data'!DW83</f>
        <v>8.1</v>
      </c>
      <c r="EK83">
        <f>'Raw Data'!DX83</f>
        <v>4660</v>
      </c>
      <c r="EL83">
        <f>'Raw Data'!DY83</f>
        <v>8.1</v>
      </c>
      <c r="EM83">
        <f>'Raw Data'!DZ83</f>
        <v>1.4840000000000001E-3</v>
      </c>
    </row>
    <row r="84" spans="1:143"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t="str">
        <f>VLOOKUP(DK84,'Curve Info'!$A$9:$P$76,16)</f>
        <v>High Crash Frequency</v>
      </c>
      <c r="DM84" s="1" t="str">
        <f>VLOOKUP(DK84,'Curve Info'!$A$9:$P$76,14)</f>
        <v>High AADT</v>
      </c>
      <c r="DN84" s="1">
        <f t="shared" si="17"/>
        <v>4533.333333333333</v>
      </c>
      <c r="DO84" s="1">
        <f t="shared" si="18"/>
        <v>3762.5</v>
      </c>
      <c r="DP84" s="1">
        <f t="shared" si="19"/>
        <v>770.83333333333303</v>
      </c>
      <c r="DQ84" s="1">
        <f t="shared" si="20"/>
        <v>0.20487264673311176</v>
      </c>
      <c r="DR84" s="1">
        <f t="shared" si="21"/>
        <v>4147.9166666666661</v>
      </c>
      <c r="DS84">
        <f>'Raw Data'!DF84</f>
        <v>4400</v>
      </c>
      <c r="DT84">
        <f>'Raw Data'!DG84</f>
        <v>8.6999999999999993</v>
      </c>
      <c r="DU84">
        <f>'Raw Data'!DH84</f>
        <v>4650</v>
      </c>
      <c r="DV84">
        <f>'Raw Data'!DI84</f>
        <v>8.6999999999999993</v>
      </c>
      <c r="DW84">
        <f>'Raw Data'!DJ84</f>
        <v>4550</v>
      </c>
      <c r="DX84">
        <f>'Raw Data'!DK84</f>
        <v>0</v>
      </c>
      <c r="DY84">
        <f>'Raw Data'!DL84</f>
        <v>4530</v>
      </c>
      <c r="DZ84">
        <f>'Raw Data'!DM84</f>
        <v>0</v>
      </c>
      <c r="EA84">
        <f>'Raw Data'!DN84</f>
        <v>4390</v>
      </c>
      <c r="EB84">
        <f>'Raw Data'!DO84</f>
        <v>12.8</v>
      </c>
      <c r="EC84">
        <f>'Raw Data'!DP84</f>
        <v>4220</v>
      </c>
      <c r="ED84">
        <f>'Raw Data'!DQ84</f>
        <v>12.8</v>
      </c>
      <c r="EE84">
        <f>'Raw Data'!DR84</f>
        <v>3220</v>
      </c>
      <c r="EF84">
        <f>'Raw Data'!DS84</f>
        <v>9.1999999999999993</v>
      </c>
      <c r="EG84">
        <f>'Raw Data'!DT84</f>
        <v>3220</v>
      </c>
      <c r="EH84">
        <f>'Raw Data'!DU84</f>
        <v>9.1999999999999993</v>
      </c>
      <c r="EI84">
        <f>'Raw Data'!DV84</f>
        <v>4610</v>
      </c>
      <c r="EJ84">
        <f>'Raw Data'!DW84</f>
        <v>8.1</v>
      </c>
      <c r="EK84">
        <f>'Raw Data'!DX84</f>
        <v>4660</v>
      </c>
      <c r="EL84">
        <f>'Raw Data'!DY84</f>
        <v>8.1</v>
      </c>
      <c r="EM84">
        <f>'Raw Data'!DZ84</f>
        <v>1.459E-3</v>
      </c>
    </row>
    <row r="85" spans="1:143"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t="str">
        <f>VLOOKUP(DK85,'Curve Info'!$A$9:$P$76,16)</f>
        <v>High Crash Frequency</v>
      </c>
      <c r="DM85" s="1" t="str">
        <f>VLOOKUP(DK85,'Curve Info'!$A$9:$P$76,14)</f>
        <v>High AADT</v>
      </c>
      <c r="DN85" s="1">
        <f t="shared" si="17"/>
        <v>4533.333333333333</v>
      </c>
      <c r="DO85" s="1">
        <f t="shared" si="18"/>
        <v>3762.5</v>
      </c>
      <c r="DP85" s="1">
        <f t="shared" si="19"/>
        <v>770.83333333333303</v>
      </c>
      <c r="DQ85" s="1">
        <f t="shared" si="20"/>
        <v>0.20487264673311176</v>
      </c>
      <c r="DR85" s="1">
        <f t="shared" si="21"/>
        <v>4147.9166666666661</v>
      </c>
      <c r="DS85">
        <f>'Raw Data'!DF85</f>
        <v>4400</v>
      </c>
      <c r="DT85">
        <f>'Raw Data'!DG85</f>
        <v>8.6999999999999993</v>
      </c>
      <c r="DU85">
        <f>'Raw Data'!DH85</f>
        <v>4650</v>
      </c>
      <c r="DV85">
        <f>'Raw Data'!DI85</f>
        <v>8.6999999999999993</v>
      </c>
      <c r="DW85">
        <f>'Raw Data'!DJ85</f>
        <v>4550</v>
      </c>
      <c r="DX85">
        <f>'Raw Data'!DK85</f>
        <v>0</v>
      </c>
      <c r="DY85">
        <f>'Raw Data'!DL85</f>
        <v>4530</v>
      </c>
      <c r="DZ85">
        <f>'Raw Data'!DM85</f>
        <v>0</v>
      </c>
      <c r="EA85">
        <f>'Raw Data'!DN85</f>
        <v>4390</v>
      </c>
      <c r="EB85">
        <f>'Raw Data'!DO85</f>
        <v>12.8</v>
      </c>
      <c r="EC85">
        <f>'Raw Data'!DP85</f>
        <v>4220</v>
      </c>
      <c r="ED85">
        <f>'Raw Data'!DQ85</f>
        <v>12.8</v>
      </c>
      <c r="EE85">
        <f>'Raw Data'!DR85</f>
        <v>3220</v>
      </c>
      <c r="EF85">
        <f>'Raw Data'!DS85</f>
        <v>9.1999999999999993</v>
      </c>
      <c r="EG85">
        <f>'Raw Data'!DT85</f>
        <v>3220</v>
      </c>
      <c r="EH85">
        <f>'Raw Data'!DU85</f>
        <v>9.1999999999999993</v>
      </c>
      <c r="EI85">
        <f>'Raw Data'!DV85</f>
        <v>4610</v>
      </c>
      <c r="EJ85">
        <f>'Raw Data'!DW85</f>
        <v>8.1</v>
      </c>
      <c r="EK85">
        <f>'Raw Data'!DX85</f>
        <v>4660</v>
      </c>
      <c r="EL85">
        <f>'Raw Data'!DY85</f>
        <v>8.1</v>
      </c>
      <c r="EM85">
        <f>'Raw Data'!DZ85</f>
        <v>1.3060000000000001E-3</v>
      </c>
    </row>
    <row r="86" spans="1:143"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t="str">
        <f>VLOOKUP(DK86,'Curve Info'!$A$9:$P$76,16)</f>
        <v>High Crash Frequency</v>
      </c>
      <c r="DM86" s="1" t="str">
        <f>VLOOKUP(DK86,'Curve Info'!$A$9:$P$76,14)</f>
        <v>High AADT</v>
      </c>
      <c r="DN86" s="1">
        <f t="shared" si="17"/>
        <v>6566.666666666667</v>
      </c>
      <c r="DO86" s="1">
        <f t="shared" si="18"/>
        <v>7470</v>
      </c>
      <c r="DP86" s="1">
        <f t="shared" si="19"/>
        <v>-903.33333333333303</v>
      </c>
      <c r="DQ86" s="1">
        <f t="shared" si="20"/>
        <v>-0.12092815707273534</v>
      </c>
      <c r="DR86" s="1">
        <f t="shared" si="21"/>
        <v>7018.3333333333339</v>
      </c>
      <c r="DS86">
        <f>'Raw Data'!DF86</f>
        <v>5040</v>
      </c>
      <c r="DT86">
        <f>'Raw Data'!DG86</f>
        <v>8.5</v>
      </c>
      <c r="DU86">
        <f>'Raw Data'!DH86</f>
        <v>7440</v>
      </c>
      <c r="DV86">
        <f>'Raw Data'!DI86</f>
        <v>6.9</v>
      </c>
      <c r="DW86">
        <f>'Raw Data'!DJ86</f>
        <v>7220</v>
      </c>
      <c r="DX86">
        <f>'Raw Data'!DK86</f>
        <v>7</v>
      </c>
      <c r="DY86">
        <f>'Raw Data'!DL86</f>
        <v>6850</v>
      </c>
      <c r="DZ86">
        <f>'Raw Data'!DM86</f>
        <v>6</v>
      </c>
      <c r="EA86">
        <f>'Raw Data'!DN86</f>
        <v>8020</v>
      </c>
      <c r="EB86">
        <f>'Raw Data'!DO86</f>
        <v>12</v>
      </c>
      <c r="EC86">
        <f>'Raw Data'!DP86</f>
        <v>7700</v>
      </c>
      <c r="ED86">
        <f>'Raw Data'!DQ86</f>
        <v>12</v>
      </c>
      <c r="EE86">
        <f>'Raw Data'!DR86</f>
        <v>7330</v>
      </c>
      <c r="EF86">
        <f>'Raw Data'!DS86</f>
        <v>12</v>
      </c>
      <c r="EG86">
        <f>'Raw Data'!DT86</f>
        <v>6830</v>
      </c>
      <c r="EH86">
        <f>'Raw Data'!DU86</f>
        <v>12</v>
      </c>
      <c r="EI86">
        <f>'Raw Data'!DV86</f>
        <v>6830</v>
      </c>
      <c r="EJ86">
        <f>'Raw Data'!DW86</f>
        <v>0</v>
      </c>
      <c r="EK86">
        <f>'Raw Data'!DX86</f>
        <v>6930</v>
      </c>
      <c r="EL86">
        <f>'Raw Data'!DY86</f>
        <v>0</v>
      </c>
      <c r="EM86">
        <f>'Raw Data'!DZ86</f>
        <v>6.02E-4</v>
      </c>
    </row>
    <row r="87" spans="1:143"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t="str">
        <f>VLOOKUP(DK87,'Curve Info'!$A$9:$P$76,16)</f>
        <v>High Crash Frequency</v>
      </c>
      <c r="DM87" s="1" t="str">
        <f>VLOOKUP(DK87,'Curve Info'!$A$9:$P$76,14)</f>
        <v>High AADT</v>
      </c>
      <c r="DN87" s="1">
        <f t="shared" si="17"/>
        <v>6566.666666666667</v>
      </c>
      <c r="DO87" s="1">
        <f t="shared" si="18"/>
        <v>7470</v>
      </c>
      <c r="DP87" s="1">
        <f t="shared" si="19"/>
        <v>-903.33333333333303</v>
      </c>
      <c r="DQ87" s="1">
        <f t="shared" si="20"/>
        <v>-0.12092815707273534</v>
      </c>
      <c r="DR87" s="1">
        <f t="shared" si="21"/>
        <v>7018.3333333333339</v>
      </c>
      <c r="DS87">
        <f>'Raw Data'!DF87</f>
        <v>5040</v>
      </c>
      <c r="DT87">
        <f>'Raw Data'!DG87</f>
        <v>8.5</v>
      </c>
      <c r="DU87">
        <f>'Raw Data'!DH87</f>
        <v>7440</v>
      </c>
      <c r="DV87">
        <f>'Raw Data'!DI87</f>
        <v>6.9</v>
      </c>
      <c r="DW87">
        <f>'Raw Data'!DJ87</f>
        <v>7220</v>
      </c>
      <c r="DX87">
        <f>'Raw Data'!DK87</f>
        <v>7</v>
      </c>
      <c r="DY87">
        <f>'Raw Data'!DL87</f>
        <v>6850</v>
      </c>
      <c r="DZ87">
        <f>'Raw Data'!DM87</f>
        <v>6</v>
      </c>
      <c r="EA87">
        <f>'Raw Data'!DN87</f>
        <v>8020</v>
      </c>
      <c r="EB87">
        <f>'Raw Data'!DO87</f>
        <v>12</v>
      </c>
      <c r="EC87">
        <f>'Raw Data'!DP87</f>
        <v>7700</v>
      </c>
      <c r="ED87">
        <f>'Raw Data'!DQ87</f>
        <v>12</v>
      </c>
      <c r="EE87">
        <f>'Raw Data'!DR87</f>
        <v>7330</v>
      </c>
      <c r="EF87">
        <f>'Raw Data'!DS87</f>
        <v>12</v>
      </c>
      <c r="EG87">
        <f>'Raw Data'!DT87</f>
        <v>6830</v>
      </c>
      <c r="EH87">
        <f>'Raw Data'!DU87</f>
        <v>12</v>
      </c>
      <c r="EI87">
        <f>'Raw Data'!DV87</f>
        <v>6830</v>
      </c>
      <c r="EJ87">
        <f>'Raw Data'!DW87</f>
        <v>0</v>
      </c>
      <c r="EK87">
        <f>'Raw Data'!DX87</f>
        <v>6930</v>
      </c>
      <c r="EL87">
        <f>'Raw Data'!DY87</f>
        <v>0</v>
      </c>
      <c r="EM87">
        <f>'Raw Data'!DZ87</f>
        <v>3.8570000000000002E-3</v>
      </c>
    </row>
    <row r="88" spans="1:143"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t="str">
        <f>VLOOKUP(DK88,'Curve Info'!$A$9:$P$76,16)</f>
        <v>High Crash Frequency</v>
      </c>
      <c r="DM88" s="1" t="str">
        <f>VLOOKUP(DK88,'Curve Info'!$A$9:$P$76,14)</f>
        <v>High AADT</v>
      </c>
      <c r="DN88" s="1">
        <f t="shared" si="17"/>
        <v>6566.666666666667</v>
      </c>
      <c r="DO88" s="1">
        <f t="shared" si="18"/>
        <v>7470</v>
      </c>
      <c r="DP88" s="1">
        <f t="shared" si="19"/>
        <v>-903.33333333333303</v>
      </c>
      <c r="DQ88" s="1">
        <f t="shared" si="20"/>
        <v>-0.12092815707273534</v>
      </c>
      <c r="DR88" s="1">
        <f t="shared" si="21"/>
        <v>7018.3333333333339</v>
      </c>
      <c r="DS88">
        <f>'Raw Data'!DF88</f>
        <v>5040</v>
      </c>
      <c r="DT88">
        <f>'Raw Data'!DG88</f>
        <v>8.5</v>
      </c>
      <c r="DU88">
        <f>'Raw Data'!DH88</f>
        <v>7440</v>
      </c>
      <c r="DV88">
        <f>'Raw Data'!DI88</f>
        <v>6.9</v>
      </c>
      <c r="DW88">
        <f>'Raw Data'!DJ88</f>
        <v>7220</v>
      </c>
      <c r="DX88">
        <f>'Raw Data'!DK88</f>
        <v>7</v>
      </c>
      <c r="DY88">
        <f>'Raw Data'!DL88</f>
        <v>6850</v>
      </c>
      <c r="DZ88">
        <f>'Raw Data'!DM88</f>
        <v>6</v>
      </c>
      <c r="EA88">
        <f>'Raw Data'!DN88</f>
        <v>8020</v>
      </c>
      <c r="EB88">
        <f>'Raw Data'!DO88</f>
        <v>12</v>
      </c>
      <c r="EC88">
        <f>'Raw Data'!DP88</f>
        <v>7700</v>
      </c>
      <c r="ED88">
        <f>'Raw Data'!DQ88</f>
        <v>12</v>
      </c>
      <c r="EE88">
        <f>'Raw Data'!DR88</f>
        <v>7330</v>
      </c>
      <c r="EF88">
        <f>'Raw Data'!DS88</f>
        <v>12</v>
      </c>
      <c r="EG88">
        <f>'Raw Data'!DT88</f>
        <v>6830</v>
      </c>
      <c r="EH88">
        <f>'Raw Data'!DU88</f>
        <v>12</v>
      </c>
      <c r="EI88">
        <f>'Raw Data'!DV88</f>
        <v>6830</v>
      </c>
      <c r="EJ88">
        <f>'Raw Data'!DW88</f>
        <v>0</v>
      </c>
      <c r="EK88">
        <f>'Raw Data'!DX88</f>
        <v>6930</v>
      </c>
      <c r="EL88">
        <f>'Raw Data'!DY88</f>
        <v>0</v>
      </c>
      <c r="EM88">
        <f>'Raw Data'!DZ88</f>
        <v>5.8259999999999996E-3</v>
      </c>
    </row>
    <row r="89" spans="1:143"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t="str">
        <f>VLOOKUP(DK89,'Curve Info'!$A$9:$P$76,16)</f>
        <v>High Crash Frequency</v>
      </c>
      <c r="DM89" s="1" t="str">
        <f>VLOOKUP(DK89,'Curve Info'!$A$9:$P$76,14)</f>
        <v>High AADT</v>
      </c>
      <c r="DN89" s="1">
        <f t="shared" si="17"/>
        <v>6566.666666666667</v>
      </c>
      <c r="DO89" s="1">
        <f t="shared" si="18"/>
        <v>7470</v>
      </c>
      <c r="DP89" s="1">
        <f t="shared" si="19"/>
        <v>-903.33333333333303</v>
      </c>
      <c r="DQ89" s="1">
        <f t="shared" si="20"/>
        <v>-0.12092815707273534</v>
      </c>
      <c r="DR89" s="1">
        <f t="shared" si="21"/>
        <v>7018.3333333333339</v>
      </c>
      <c r="DS89">
        <f>'Raw Data'!DF89</f>
        <v>5040</v>
      </c>
      <c r="DT89">
        <f>'Raw Data'!DG89</f>
        <v>8.5</v>
      </c>
      <c r="DU89">
        <f>'Raw Data'!DH89</f>
        <v>7440</v>
      </c>
      <c r="DV89">
        <f>'Raw Data'!DI89</f>
        <v>6.9</v>
      </c>
      <c r="DW89">
        <f>'Raw Data'!DJ89</f>
        <v>7220</v>
      </c>
      <c r="DX89">
        <f>'Raw Data'!DK89</f>
        <v>7</v>
      </c>
      <c r="DY89">
        <f>'Raw Data'!DL89</f>
        <v>6850</v>
      </c>
      <c r="DZ89">
        <f>'Raw Data'!DM89</f>
        <v>6</v>
      </c>
      <c r="EA89">
        <f>'Raw Data'!DN89</f>
        <v>8020</v>
      </c>
      <c r="EB89">
        <f>'Raw Data'!DO89</f>
        <v>12</v>
      </c>
      <c r="EC89">
        <f>'Raw Data'!DP89</f>
        <v>7700</v>
      </c>
      <c r="ED89">
        <f>'Raw Data'!DQ89</f>
        <v>12</v>
      </c>
      <c r="EE89">
        <f>'Raw Data'!DR89</f>
        <v>7330</v>
      </c>
      <c r="EF89">
        <f>'Raw Data'!DS89</f>
        <v>12</v>
      </c>
      <c r="EG89">
        <f>'Raw Data'!DT89</f>
        <v>6830</v>
      </c>
      <c r="EH89">
        <f>'Raw Data'!DU89</f>
        <v>12</v>
      </c>
      <c r="EI89">
        <f>'Raw Data'!DV89</f>
        <v>6830</v>
      </c>
      <c r="EJ89">
        <f>'Raw Data'!DW89</f>
        <v>0</v>
      </c>
      <c r="EK89">
        <f>'Raw Data'!DX89</f>
        <v>6930</v>
      </c>
      <c r="EL89">
        <f>'Raw Data'!DY89</f>
        <v>0</v>
      </c>
      <c r="EM89">
        <f>'Raw Data'!DZ89</f>
        <v>3.3679999999999999E-3</v>
      </c>
    </row>
    <row r="90" spans="1:143"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t="str">
        <f>VLOOKUP(DK90,'Curve Info'!$A$9:$P$76,16)</f>
        <v>High Crash Frequency</v>
      </c>
      <c r="DM90" s="1" t="str">
        <f>VLOOKUP(DK90,'Curve Info'!$A$9:$P$76,14)</f>
        <v>High AADT</v>
      </c>
      <c r="DN90" s="1">
        <f t="shared" si="17"/>
        <v>6566.666666666667</v>
      </c>
      <c r="DO90" s="1">
        <f t="shared" si="18"/>
        <v>7470</v>
      </c>
      <c r="DP90" s="1">
        <f t="shared" si="19"/>
        <v>-903.33333333333303</v>
      </c>
      <c r="DQ90" s="1">
        <f t="shared" si="20"/>
        <v>-0.12092815707273534</v>
      </c>
      <c r="DR90" s="1">
        <f t="shared" si="21"/>
        <v>7018.3333333333339</v>
      </c>
      <c r="DS90">
        <f>'Raw Data'!DF90</f>
        <v>5040</v>
      </c>
      <c r="DT90">
        <f>'Raw Data'!DG90</f>
        <v>8.5</v>
      </c>
      <c r="DU90">
        <f>'Raw Data'!DH90</f>
        <v>7440</v>
      </c>
      <c r="DV90">
        <f>'Raw Data'!DI90</f>
        <v>6.9</v>
      </c>
      <c r="DW90">
        <f>'Raw Data'!DJ90</f>
        <v>7220</v>
      </c>
      <c r="DX90">
        <f>'Raw Data'!DK90</f>
        <v>7</v>
      </c>
      <c r="DY90">
        <f>'Raw Data'!DL90</f>
        <v>6850</v>
      </c>
      <c r="DZ90">
        <f>'Raw Data'!DM90</f>
        <v>6</v>
      </c>
      <c r="EA90">
        <f>'Raw Data'!DN90</f>
        <v>8020</v>
      </c>
      <c r="EB90">
        <f>'Raw Data'!DO90</f>
        <v>12</v>
      </c>
      <c r="EC90">
        <f>'Raw Data'!DP90</f>
        <v>7700</v>
      </c>
      <c r="ED90">
        <f>'Raw Data'!DQ90</f>
        <v>12</v>
      </c>
      <c r="EE90">
        <f>'Raw Data'!DR90</f>
        <v>7330</v>
      </c>
      <c r="EF90">
        <f>'Raw Data'!DS90</f>
        <v>12</v>
      </c>
      <c r="EG90">
        <f>'Raw Data'!DT90</f>
        <v>6830</v>
      </c>
      <c r="EH90">
        <f>'Raw Data'!DU90</f>
        <v>12</v>
      </c>
      <c r="EI90">
        <f>'Raw Data'!DV90</f>
        <v>6830</v>
      </c>
      <c r="EJ90">
        <f>'Raw Data'!DW90</f>
        <v>0</v>
      </c>
      <c r="EK90">
        <f>'Raw Data'!DX90</f>
        <v>6930</v>
      </c>
      <c r="EL90">
        <f>'Raw Data'!DY90</f>
        <v>0</v>
      </c>
      <c r="EM90">
        <f>'Raw Data'!DZ90</f>
        <v>0</v>
      </c>
    </row>
    <row r="91" spans="1:143"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t="str">
        <f>VLOOKUP(DK91,'Curve Info'!$A$9:$P$76,16)</f>
        <v>High Crash Frequency</v>
      </c>
      <c r="DM91" s="1" t="str">
        <f>VLOOKUP(DK91,'Curve Info'!$A$9:$P$76,14)</f>
        <v>High AADT</v>
      </c>
      <c r="DN91" s="1">
        <f t="shared" si="17"/>
        <v>6566.666666666667</v>
      </c>
      <c r="DO91" s="1">
        <f t="shared" si="18"/>
        <v>7470</v>
      </c>
      <c r="DP91" s="1">
        <f t="shared" si="19"/>
        <v>-903.33333333333303</v>
      </c>
      <c r="DQ91" s="1">
        <f t="shared" si="20"/>
        <v>-0.12092815707273534</v>
      </c>
      <c r="DR91" s="1">
        <f t="shared" si="21"/>
        <v>7018.3333333333339</v>
      </c>
      <c r="DS91">
        <f>'Raw Data'!DF91</f>
        <v>5040</v>
      </c>
      <c r="DT91">
        <f>'Raw Data'!DG91</f>
        <v>8.5</v>
      </c>
      <c r="DU91">
        <f>'Raw Data'!DH91</f>
        <v>7440</v>
      </c>
      <c r="DV91">
        <f>'Raw Data'!DI91</f>
        <v>6.9</v>
      </c>
      <c r="DW91">
        <f>'Raw Data'!DJ91</f>
        <v>7220</v>
      </c>
      <c r="DX91">
        <f>'Raw Data'!DK91</f>
        <v>7</v>
      </c>
      <c r="DY91">
        <f>'Raw Data'!DL91</f>
        <v>6850</v>
      </c>
      <c r="DZ91">
        <f>'Raw Data'!DM91</f>
        <v>6</v>
      </c>
      <c r="EA91">
        <f>'Raw Data'!DN91</f>
        <v>8020</v>
      </c>
      <c r="EB91">
        <f>'Raw Data'!DO91</f>
        <v>12</v>
      </c>
      <c r="EC91">
        <f>'Raw Data'!DP91</f>
        <v>7700</v>
      </c>
      <c r="ED91">
        <f>'Raw Data'!DQ91</f>
        <v>12</v>
      </c>
      <c r="EE91">
        <f>'Raw Data'!DR91</f>
        <v>7330</v>
      </c>
      <c r="EF91">
        <f>'Raw Data'!DS91</f>
        <v>12</v>
      </c>
      <c r="EG91">
        <f>'Raw Data'!DT91</f>
        <v>6830</v>
      </c>
      <c r="EH91">
        <f>'Raw Data'!DU91</f>
        <v>12</v>
      </c>
      <c r="EI91">
        <f>'Raw Data'!DV91</f>
        <v>6830</v>
      </c>
      <c r="EJ91">
        <f>'Raw Data'!DW91</f>
        <v>0</v>
      </c>
      <c r="EK91">
        <f>'Raw Data'!DX91</f>
        <v>6930</v>
      </c>
      <c r="EL91">
        <f>'Raw Data'!DY91</f>
        <v>0</v>
      </c>
      <c r="EM91">
        <f>'Raw Data'!DZ91</f>
        <v>5.2719999999999998E-3</v>
      </c>
    </row>
    <row r="92" spans="1:143"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t="str">
        <f>VLOOKUP(DK92,'Curve Info'!$A$9:$P$76,16)</f>
        <v>High Crash Frequency</v>
      </c>
      <c r="DM92" s="1" t="str">
        <f>VLOOKUP(DK92,'Curve Info'!$A$9:$P$76,14)</f>
        <v>High AADT</v>
      </c>
      <c r="DN92" s="1">
        <f t="shared" si="17"/>
        <v>6566.666666666667</v>
      </c>
      <c r="DO92" s="1">
        <f t="shared" si="18"/>
        <v>7470</v>
      </c>
      <c r="DP92" s="1">
        <f t="shared" si="19"/>
        <v>-903.33333333333303</v>
      </c>
      <c r="DQ92" s="1">
        <f t="shared" si="20"/>
        <v>-0.12092815707273534</v>
      </c>
      <c r="DR92" s="1">
        <f t="shared" si="21"/>
        <v>7018.3333333333339</v>
      </c>
      <c r="DS92">
        <f>'Raw Data'!DF92</f>
        <v>5040</v>
      </c>
      <c r="DT92">
        <f>'Raw Data'!DG92</f>
        <v>8.5</v>
      </c>
      <c r="DU92">
        <f>'Raw Data'!DH92</f>
        <v>7440</v>
      </c>
      <c r="DV92">
        <f>'Raw Data'!DI92</f>
        <v>6.9</v>
      </c>
      <c r="DW92">
        <f>'Raw Data'!DJ92</f>
        <v>7220</v>
      </c>
      <c r="DX92">
        <f>'Raw Data'!DK92</f>
        <v>7</v>
      </c>
      <c r="DY92">
        <f>'Raw Data'!DL92</f>
        <v>6850</v>
      </c>
      <c r="DZ92">
        <f>'Raw Data'!DM92</f>
        <v>6</v>
      </c>
      <c r="EA92">
        <f>'Raw Data'!DN92</f>
        <v>8020</v>
      </c>
      <c r="EB92">
        <f>'Raw Data'!DO92</f>
        <v>12</v>
      </c>
      <c r="EC92">
        <f>'Raw Data'!DP92</f>
        <v>7700</v>
      </c>
      <c r="ED92">
        <f>'Raw Data'!DQ92</f>
        <v>12</v>
      </c>
      <c r="EE92">
        <f>'Raw Data'!DR92</f>
        <v>7330</v>
      </c>
      <c r="EF92">
        <f>'Raw Data'!DS92</f>
        <v>12</v>
      </c>
      <c r="EG92">
        <f>'Raw Data'!DT92</f>
        <v>6830</v>
      </c>
      <c r="EH92">
        <f>'Raw Data'!DU92</f>
        <v>12</v>
      </c>
      <c r="EI92">
        <f>'Raw Data'!DV92</f>
        <v>6830</v>
      </c>
      <c r="EJ92">
        <f>'Raw Data'!DW92</f>
        <v>0</v>
      </c>
      <c r="EK92">
        <f>'Raw Data'!DX92</f>
        <v>6930</v>
      </c>
      <c r="EL92">
        <f>'Raw Data'!DY92</f>
        <v>0</v>
      </c>
      <c r="EM92">
        <f>'Raw Data'!DZ92</f>
        <v>6.3900000000000003E-4</v>
      </c>
    </row>
    <row r="93" spans="1:143"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t="str">
        <f>VLOOKUP(DK93,'Curve Info'!$A$9:$P$76,16)</f>
        <v>High Crash Frequency</v>
      </c>
      <c r="DM93" s="1" t="str">
        <f>VLOOKUP(DK93,'Curve Info'!$A$9:$P$76,14)</f>
        <v>High AADT</v>
      </c>
      <c r="DN93" s="1">
        <f t="shared" si="17"/>
        <v>6566.666666666667</v>
      </c>
      <c r="DO93" s="1">
        <f t="shared" si="18"/>
        <v>7470</v>
      </c>
      <c r="DP93" s="1">
        <f t="shared" si="19"/>
        <v>-903.33333333333303</v>
      </c>
      <c r="DQ93" s="1">
        <f t="shared" si="20"/>
        <v>-0.12092815707273534</v>
      </c>
      <c r="DR93" s="1">
        <f t="shared" si="21"/>
        <v>7018.3333333333339</v>
      </c>
      <c r="DS93">
        <f>'Raw Data'!DF93</f>
        <v>5040</v>
      </c>
      <c r="DT93">
        <f>'Raw Data'!DG93</f>
        <v>8.5</v>
      </c>
      <c r="DU93">
        <f>'Raw Data'!DH93</f>
        <v>7440</v>
      </c>
      <c r="DV93">
        <f>'Raw Data'!DI93</f>
        <v>6.9</v>
      </c>
      <c r="DW93">
        <f>'Raw Data'!DJ93</f>
        <v>7220</v>
      </c>
      <c r="DX93">
        <f>'Raw Data'!DK93</f>
        <v>7</v>
      </c>
      <c r="DY93">
        <f>'Raw Data'!DL93</f>
        <v>6850</v>
      </c>
      <c r="DZ93">
        <f>'Raw Data'!DM93</f>
        <v>6</v>
      </c>
      <c r="EA93">
        <f>'Raw Data'!DN93</f>
        <v>8020</v>
      </c>
      <c r="EB93">
        <f>'Raw Data'!DO93</f>
        <v>12</v>
      </c>
      <c r="EC93">
        <f>'Raw Data'!DP93</f>
        <v>7700</v>
      </c>
      <c r="ED93">
        <f>'Raw Data'!DQ93</f>
        <v>12</v>
      </c>
      <c r="EE93">
        <f>'Raw Data'!DR93</f>
        <v>7330</v>
      </c>
      <c r="EF93">
        <f>'Raw Data'!DS93</f>
        <v>12</v>
      </c>
      <c r="EG93">
        <f>'Raw Data'!DT93</f>
        <v>6830</v>
      </c>
      <c r="EH93">
        <f>'Raw Data'!DU93</f>
        <v>12</v>
      </c>
      <c r="EI93">
        <f>'Raw Data'!DV93</f>
        <v>6830</v>
      </c>
      <c r="EJ93">
        <f>'Raw Data'!DW93</f>
        <v>0</v>
      </c>
      <c r="EK93">
        <f>'Raw Data'!DX93</f>
        <v>6930</v>
      </c>
      <c r="EL93">
        <f>'Raw Data'!DY93</f>
        <v>0</v>
      </c>
      <c r="EM93">
        <f>'Raw Data'!DZ93</f>
        <v>4.4130000000000003E-3</v>
      </c>
    </row>
    <row r="94" spans="1:143"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t="str">
        <f>VLOOKUP(DK94,'Curve Info'!$A$9:$P$76,16)</f>
        <v>High Crash Frequency</v>
      </c>
      <c r="DM94" s="1" t="str">
        <f>VLOOKUP(DK94,'Curve Info'!$A$9:$P$76,14)</f>
        <v>High AADT</v>
      </c>
      <c r="DN94" s="1">
        <f t="shared" si="17"/>
        <v>6566.666666666667</v>
      </c>
      <c r="DO94" s="1">
        <f t="shared" si="18"/>
        <v>7470</v>
      </c>
      <c r="DP94" s="1">
        <f t="shared" si="19"/>
        <v>-903.33333333333303</v>
      </c>
      <c r="DQ94" s="1">
        <f t="shared" si="20"/>
        <v>-0.12092815707273534</v>
      </c>
      <c r="DR94" s="1">
        <f t="shared" si="21"/>
        <v>7018.3333333333339</v>
      </c>
      <c r="DS94">
        <f>'Raw Data'!DF94</f>
        <v>5040</v>
      </c>
      <c r="DT94">
        <f>'Raw Data'!DG94</f>
        <v>8.5</v>
      </c>
      <c r="DU94">
        <f>'Raw Data'!DH94</f>
        <v>7440</v>
      </c>
      <c r="DV94">
        <f>'Raw Data'!DI94</f>
        <v>6.9</v>
      </c>
      <c r="DW94">
        <f>'Raw Data'!DJ94</f>
        <v>7220</v>
      </c>
      <c r="DX94">
        <f>'Raw Data'!DK94</f>
        <v>7</v>
      </c>
      <c r="DY94">
        <f>'Raw Data'!DL94</f>
        <v>6850</v>
      </c>
      <c r="DZ94">
        <f>'Raw Data'!DM94</f>
        <v>6</v>
      </c>
      <c r="EA94">
        <f>'Raw Data'!DN94</f>
        <v>8020</v>
      </c>
      <c r="EB94">
        <f>'Raw Data'!DO94</f>
        <v>12</v>
      </c>
      <c r="EC94">
        <f>'Raw Data'!DP94</f>
        <v>7700</v>
      </c>
      <c r="ED94">
        <f>'Raw Data'!DQ94</f>
        <v>12</v>
      </c>
      <c r="EE94">
        <f>'Raw Data'!DR94</f>
        <v>7330</v>
      </c>
      <c r="EF94">
        <f>'Raw Data'!DS94</f>
        <v>12</v>
      </c>
      <c r="EG94">
        <f>'Raw Data'!DT94</f>
        <v>6830</v>
      </c>
      <c r="EH94">
        <f>'Raw Data'!DU94</f>
        <v>12</v>
      </c>
      <c r="EI94">
        <f>'Raw Data'!DV94</f>
        <v>6830</v>
      </c>
      <c r="EJ94">
        <f>'Raw Data'!DW94</f>
        <v>0</v>
      </c>
      <c r="EK94">
        <f>'Raw Data'!DX94</f>
        <v>6930</v>
      </c>
      <c r="EL94">
        <f>'Raw Data'!DY94</f>
        <v>0</v>
      </c>
      <c r="EM94">
        <f>'Raw Data'!DZ94</f>
        <v>4.4130000000000003E-3</v>
      </c>
    </row>
    <row r="95" spans="1:143"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t="str">
        <f>VLOOKUP(DK95,'Curve Info'!$A$9:$P$76,16)</f>
        <v>High Crash Frequency</v>
      </c>
      <c r="DM95" s="1" t="str">
        <f>VLOOKUP(DK95,'Curve Info'!$A$9:$P$76,14)</f>
        <v>High AADT</v>
      </c>
      <c r="DN95" s="1">
        <f t="shared" si="17"/>
        <v>6566.666666666667</v>
      </c>
      <c r="DO95" s="1">
        <f t="shared" si="18"/>
        <v>7470</v>
      </c>
      <c r="DP95" s="1">
        <f t="shared" si="19"/>
        <v>-903.33333333333303</v>
      </c>
      <c r="DQ95" s="1">
        <f t="shared" si="20"/>
        <v>-0.12092815707273534</v>
      </c>
      <c r="DR95" s="1">
        <f t="shared" si="21"/>
        <v>7018.3333333333339</v>
      </c>
      <c r="DS95">
        <f>'Raw Data'!DF95</f>
        <v>5040</v>
      </c>
      <c r="DT95">
        <f>'Raw Data'!DG95</f>
        <v>8.5</v>
      </c>
      <c r="DU95">
        <f>'Raw Data'!DH95</f>
        <v>7440</v>
      </c>
      <c r="DV95">
        <f>'Raw Data'!DI95</f>
        <v>6.9</v>
      </c>
      <c r="DW95">
        <f>'Raw Data'!DJ95</f>
        <v>7220</v>
      </c>
      <c r="DX95">
        <f>'Raw Data'!DK95</f>
        <v>7</v>
      </c>
      <c r="DY95">
        <f>'Raw Data'!DL95</f>
        <v>6850</v>
      </c>
      <c r="DZ95">
        <f>'Raw Data'!DM95</f>
        <v>6</v>
      </c>
      <c r="EA95">
        <f>'Raw Data'!DN95</f>
        <v>8020</v>
      </c>
      <c r="EB95">
        <f>'Raw Data'!DO95</f>
        <v>12</v>
      </c>
      <c r="EC95">
        <f>'Raw Data'!DP95</f>
        <v>7700</v>
      </c>
      <c r="ED95">
        <f>'Raw Data'!DQ95</f>
        <v>12</v>
      </c>
      <c r="EE95">
        <f>'Raw Data'!DR95</f>
        <v>7330</v>
      </c>
      <c r="EF95">
        <f>'Raw Data'!DS95</f>
        <v>12</v>
      </c>
      <c r="EG95">
        <f>'Raw Data'!DT95</f>
        <v>6830</v>
      </c>
      <c r="EH95">
        <f>'Raw Data'!DU95</f>
        <v>12</v>
      </c>
      <c r="EI95">
        <f>'Raw Data'!DV95</f>
        <v>6830</v>
      </c>
      <c r="EJ95">
        <f>'Raw Data'!DW95</f>
        <v>0</v>
      </c>
      <c r="EK95">
        <f>'Raw Data'!DX95</f>
        <v>6930</v>
      </c>
      <c r="EL95">
        <f>'Raw Data'!DY95</f>
        <v>0</v>
      </c>
      <c r="EM95">
        <f>'Raw Data'!DZ95</f>
        <v>3.3159999999999999E-3</v>
      </c>
    </row>
    <row r="96" spans="1:143"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t="str">
        <f>VLOOKUP(DK96,'Curve Info'!$A$9:$P$76,16)</f>
        <v>High Crash Frequency</v>
      </c>
      <c r="DM96" s="1" t="str">
        <f>VLOOKUP(DK96,'Curve Info'!$A$9:$P$76,14)</f>
        <v>High AADT</v>
      </c>
      <c r="DN96" s="1">
        <f t="shared" si="17"/>
        <v>6566.666666666667</v>
      </c>
      <c r="DO96" s="1">
        <f t="shared" si="18"/>
        <v>7470</v>
      </c>
      <c r="DP96" s="1">
        <f t="shared" si="19"/>
        <v>-903.33333333333303</v>
      </c>
      <c r="DQ96" s="1">
        <f t="shared" si="20"/>
        <v>-0.12092815707273534</v>
      </c>
      <c r="DR96" s="1">
        <f t="shared" si="21"/>
        <v>7018.3333333333339</v>
      </c>
      <c r="DS96">
        <f>'Raw Data'!DF96</f>
        <v>5040</v>
      </c>
      <c r="DT96">
        <f>'Raw Data'!DG96</f>
        <v>8.5</v>
      </c>
      <c r="DU96">
        <f>'Raw Data'!DH96</f>
        <v>7440</v>
      </c>
      <c r="DV96">
        <f>'Raw Data'!DI96</f>
        <v>6.9</v>
      </c>
      <c r="DW96">
        <f>'Raw Data'!DJ96</f>
        <v>7220</v>
      </c>
      <c r="DX96">
        <f>'Raw Data'!DK96</f>
        <v>7</v>
      </c>
      <c r="DY96">
        <f>'Raw Data'!DL96</f>
        <v>6850</v>
      </c>
      <c r="DZ96">
        <f>'Raw Data'!DM96</f>
        <v>6</v>
      </c>
      <c r="EA96">
        <f>'Raw Data'!DN96</f>
        <v>8020</v>
      </c>
      <c r="EB96">
        <f>'Raw Data'!DO96</f>
        <v>12</v>
      </c>
      <c r="EC96">
        <f>'Raw Data'!DP96</f>
        <v>7700</v>
      </c>
      <c r="ED96">
        <f>'Raw Data'!DQ96</f>
        <v>12</v>
      </c>
      <c r="EE96">
        <f>'Raw Data'!DR96</f>
        <v>7330</v>
      </c>
      <c r="EF96">
        <f>'Raw Data'!DS96</f>
        <v>12</v>
      </c>
      <c r="EG96">
        <f>'Raw Data'!DT96</f>
        <v>6830</v>
      </c>
      <c r="EH96">
        <f>'Raw Data'!DU96</f>
        <v>12</v>
      </c>
      <c r="EI96">
        <f>'Raw Data'!DV96</f>
        <v>6830</v>
      </c>
      <c r="EJ96">
        <f>'Raw Data'!DW96</f>
        <v>0</v>
      </c>
      <c r="EK96">
        <f>'Raw Data'!DX96</f>
        <v>6930</v>
      </c>
      <c r="EL96">
        <f>'Raw Data'!DY96</f>
        <v>0</v>
      </c>
      <c r="EM96">
        <f>'Raw Data'!DZ96</f>
        <v>8.9099999999999997E-4</v>
      </c>
    </row>
    <row r="97" spans="1:143"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t="str">
        <f>VLOOKUP(DK97,'Curve Info'!$A$9:$P$76,16)</f>
        <v>High Crash Frequency</v>
      </c>
      <c r="DM97" s="1" t="str">
        <f>VLOOKUP(DK97,'Curve Info'!$A$9:$P$76,14)</f>
        <v>High AADT</v>
      </c>
      <c r="DN97" s="1">
        <f t="shared" si="17"/>
        <v>6566.666666666667</v>
      </c>
      <c r="DO97" s="1">
        <f t="shared" si="18"/>
        <v>7470</v>
      </c>
      <c r="DP97" s="1">
        <f t="shared" si="19"/>
        <v>-903.33333333333303</v>
      </c>
      <c r="DQ97" s="1">
        <f t="shared" si="20"/>
        <v>-0.12092815707273534</v>
      </c>
      <c r="DR97" s="1">
        <f t="shared" si="21"/>
        <v>7018.3333333333339</v>
      </c>
      <c r="DS97">
        <f>'Raw Data'!DF97</f>
        <v>5040</v>
      </c>
      <c r="DT97">
        <f>'Raw Data'!DG97</f>
        <v>8.5</v>
      </c>
      <c r="DU97">
        <f>'Raw Data'!DH97</f>
        <v>7440</v>
      </c>
      <c r="DV97">
        <f>'Raw Data'!DI97</f>
        <v>6.9</v>
      </c>
      <c r="DW97">
        <f>'Raw Data'!DJ97</f>
        <v>7220</v>
      </c>
      <c r="DX97">
        <f>'Raw Data'!DK97</f>
        <v>7</v>
      </c>
      <c r="DY97">
        <f>'Raw Data'!DL97</f>
        <v>6850</v>
      </c>
      <c r="DZ97">
        <f>'Raw Data'!DM97</f>
        <v>6</v>
      </c>
      <c r="EA97">
        <f>'Raw Data'!DN97</f>
        <v>8020</v>
      </c>
      <c r="EB97">
        <f>'Raw Data'!DO97</f>
        <v>12</v>
      </c>
      <c r="EC97">
        <f>'Raw Data'!DP97</f>
        <v>7700</v>
      </c>
      <c r="ED97">
        <f>'Raw Data'!DQ97</f>
        <v>12</v>
      </c>
      <c r="EE97">
        <f>'Raw Data'!DR97</f>
        <v>7330</v>
      </c>
      <c r="EF97">
        <f>'Raw Data'!DS97</f>
        <v>12</v>
      </c>
      <c r="EG97">
        <f>'Raw Data'!DT97</f>
        <v>6830</v>
      </c>
      <c r="EH97">
        <f>'Raw Data'!DU97</f>
        <v>12</v>
      </c>
      <c r="EI97">
        <f>'Raw Data'!DV97</f>
        <v>6830</v>
      </c>
      <c r="EJ97">
        <f>'Raw Data'!DW97</f>
        <v>0</v>
      </c>
      <c r="EK97">
        <f>'Raw Data'!DX97</f>
        <v>6930</v>
      </c>
      <c r="EL97">
        <f>'Raw Data'!DY97</f>
        <v>0</v>
      </c>
      <c r="EM97">
        <f>'Raw Data'!DZ97</f>
        <v>5.8339999999999998E-3</v>
      </c>
    </row>
    <row r="98" spans="1:143"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t="str">
        <f>VLOOKUP(DK98,'Curve Info'!$A$9:$P$76,16)</f>
        <v>High Crash Frequency</v>
      </c>
      <c r="DM98" s="1" t="str">
        <f>VLOOKUP(DK98,'Curve Info'!$A$9:$P$76,14)</f>
        <v>High AADT</v>
      </c>
      <c r="DN98" s="1">
        <f t="shared" si="17"/>
        <v>6566.666666666667</v>
      </c>
      <c r="DO98" s="1">
        <f t="shared" si="18"/>
        <v>7470</v>
      </c>
      <c r="DP98" s="1">
        <f t="shared" si="19"/>
        <v>-903.33333333333303</v>
      </c>
      <c r="DQ98" s="1">
        <f t="shared" si="20"/>
        <v>-0.12092815707273534</v>
      </c>
      <c r="DR98" s="1">
        <f t="shared" si="21"/>
        <v>7018.3333333333339</v>
      </c>
      <c r="DS98">
        <f>'Raw Data'!DF98</f>
        <v>5040</v>
      </c>
      <c r="DT98">
        <f>'Raw Data'!DG98</f>
        <v>8.5</v>
      </c>
      <c r="DU98">
        <f>'Raw Data'!DH98</f>
        <v>7440</v>
      </c>
      <c r="DV98">
        <f>'Raw Data'!DI98</f>
        <v>6.9</v>
      </c>
      <c r="DW98">
        <f>'Raw Data'!DJ98</f>
        <v>7220</v>
      </c>
      <c r="DX98">
        <f>'Raw Data'!DK98</f>
        <v>7</v>
      </c>
      <c r="DY98">
        <f>'Raw Data'!DL98</f>
        <v>6850</v>
      </c>
      <c r="DZ98">
        <f>'Raw Data'!DM98</f>
        <v>6</v>
      </c>
      <c r="EA98">
        <f>'Raw Data'!DN98</f>
        <v>8020</v>
      </c>
      <c r="EB98">
        <f>'Raw Data'!DO98</f>
        <v>12</v>
      </c>
      <c r="EC98">
        <f>'Raw Data'!DP98</f>
        <v>7700</v>
      </c>
      <c r="ED98">
        <f>'Raw Data'!DQ98</f>
        <v>12</v>
      </c>
      <c r="EE98">
        <f>'Raw Data'!DR98</f>
        <v>7330</v>
      </c>
      <c r="EF98">
        <f>'Raw Data'!DS98</f>
        <v>12</v>
      </c>
      <c r="EG98">
        <f>'Raw Data'!DT98</f>
        <v>6830</v>
      </c>
      <c r="EH98">
        <f>'Raw Data'!DU98</f>
        <v>12</v>
      </c>
      <c r="EI98">
        <f>'Raw Data'!DV98</f>
        <v>6830</v>
      </c>
      <c r="EJ98">
        <f>'Raw Data'!DW98</f>
        <v>0</v>
      </c>
      <c r="EK98">
        <f>'Raw Data'!DX98</f>
        <v>6930</v>
      </c>
      <c r="EL98">
        <f>'Raw Data'!DY98</f>
        <v>0</v>
      </c>
      <c r="EM98">
        <f>'Raw Data'!DZ98</f>
        <v>2.7910000000000001E-3</v>
      </c>
    </row>
    <row r="99" spans="1:143"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t="str">
        <f>VLOOKUP(DK99,'Curve Info'!$A$9:$P$76,16)</f>
        <v>High Crash Frequency</v>
      </c>
      <c r="DM99" s="1" t="str">
        <f>VLOOKUP(DK99,'Curve Info'!$A$9:$P$76,14)</f>
        <v>High AADT</v>
      </c>
      <c r="DN99" s="1">
        <f t="shared" si="17"/>
        <v>6566.666666666667</v>
      </c>
      <c r="DO99" s="1">
        <f t="shared" si="18"/>
        <v>7470</v>
      </c>
      <c r="DP99" s="1">
        <f t="shared" si="19"/>
        <v>-903.33333333333303</v>
      </c>
      <c r="DQ99" s="1">
        <f t="shared" si="20"/>
        <v>-0.12092815707273534</v>
      </c>
      <c r="DR99" s="1">
        <f t="shared" si="21"/>
        <v>7018.3333333333339</v>
      </c>
      <c r="DS99">
        <f>'Raw Data'!DF99</f>
        <v>5040</v>
      </c>
      <c r="DT99">
        <f>'Raw Data'!DG99</f>
        <v>8.5</v>
      </c>
      <c r="DU99">
        <f>'Raw Data'!DH99</f>
        <v>7440</v>
      </c>
      <c r="DV99">
        <f>'Raw Data'!DI99</f>
        <v>6.9</v>
      </c>
      <c r="DW99">
        <f>'Raw Data'!DJ99</f>
        <v>7220</v>
      </c>
      <c r="DX99">
        <f>'Raw Data'!DK99</f>
        <v>7</v>
      </c>
      <c r="DY99">
        <f>'Raw Data'!DL99</f>
        <v>6850</v>
      </c>
      <c r="DZ99">
        <f>'Raw Data'!DM99</f>
        <v>6</v>
      </c>
      <c r="EA99">
        <f>'Raw Data'!DN99</f>
        <v>8020</v>
      </c>
      <c r="EB99">
        <f>'Raw Data'!DO99</f>
        <v>12</v>
      </c>
      <c r="EC99">
        <f>'Raw Data'!DP99</f>
        <v>7700</v>
      </c>
      <c r="ED99">
        <f>'Raw Data'!DQ99</f>
        <v>12</v>
      </c>
      <c r="EE99">
        <f>'Raw Data'!DR99</f>
        <v>7330</v>
      </c>
      <c r="EF99">
        <f>'Raw Data'!DS99</f>
        <v>12</v>
      </c>
      <c r="EG99">
        <f>'Raw Data'!DT99</f>
        <v>6830</v>
      </c>
      <c r="EH99">
        <f>'Raw Data'!DU99</f>
        <v>12</v>
      </c>
      <c r="EI99">
        <f>'Raw Data'!DV99</f>
        <v>6830</v>
      </c>
      <c r="EJ99">
        <f>'Raw Data'!DW99</f>
        <v>0</v>
      </c>
      <c r="EK99">
        <f>'Raw Data'!DX99</f>
        <v>6930</v>
      </c>
      <c r="EL99">
        <f>'Raw Data'!DY99</f>
        <v>0</v>
      </c>
      <c r="EM99">
        <f>'Raw Data'!DZ99</f>
        <v>3.3170000000000001E-3</v>
      </c>
    </row>
    <row r="100" spans="1:143"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t="str">
        <f>VLOOKUP(DK100,'Curve Info'!$A$9:$P$76,16)</f>
        <v>High Crash Frequency</v>
      </c>
      <c r="DM100" s="1" t="str">
        <f>VLOOKUP(DK100,'Curve Info'!$A$9:$P$76,14)</f>
        <v>High AADT</v>
      </c>
      <c r="DN100" s="1">
        <f t="shared" si="17"/>
        <v>6566.666666666667</v>
      </c>
      <c r="DO100" s="1">
        <f t="shared" si="18"/>
        <v>7470</v>
      </c>
      <c r="DP100" s="1">
        <f t="shared" si="19"/>
        <v>-903.33333333333303</v>
      </c>
      <c r="DQ100" s="1">
        <f t="shared" si="20"/>
        <v>-0.12092815707273534</v>
      </c>
      <c r="DR100" s="1">
        <f t="shared" si="21"/>
        <v>7018.3333333333339</v>
      </c>
      <c r="DS100">
        <f>'Raw Data'!DF100</f>
        <v>5040</v>
      </c>
      <c r="DT100">
        <f>'Raw Data'!DG100</f>
        <v>8.5</v>
      </c>
      <c r="DU100">
        <f>'Raw Data'!DH100</f>
        <v>7440</v>
      </c>
      <c r="DV100">
        <f>'Raw Data'!DI100</f>
        <v>6.9</v>
      </c>
      <c r="DW100">
        <f>'Raw Data'!DJ100</f>
        <v>7220</v>
      </c>
      <c r="DX100">
        <f>'Raw Data'!DK100</f>
        <v>7</v>
      </c>
      <c r="DY100">
        <f>'Raw Data'!DL100</f>
        <v>6850</v>
      </c>
      <c r="DZ100">
        <f>'Raw Data'!DM100</f>
        <v>6</v>
      </c>
      <c r="EA100">
        <f>'Raw Data'!DN100</f>
        <v>8020</v>
      </c>
      <c r="EB100">
        <f>'Raw Data'!DO100</f>
        <v>12</v>
      </c>
      <c r="EC100">
        <f>'Raw Data'!DP100</f>
        <v>7700</v>
      </c>
      <c r="ED100">
        <f>'Raw Data'!DQ100</f>
        <v>12</v>
      </c>
      <c r="EE100">
        <f>'Raw Data'!DR100</f>
        <v>7330</v>
      </c>
      <c r="EF100">
        <f>'Raw Data'!DS100</f>
        <v>12</v>
      </c>
      <c r="EG100">
        <f>'Raw Data'!DT100</f>
        <v>6830</v>
      </c>
      <c r="EH100">
        <f>'Raw Data'!DU100</f>
        <v>12</v>
      </c>
      <c r="EI100">
        <f>'Raw Data'!DV100</f>
        <v>6830</v>
      </c>
      <c r="EJ100">
        <f>'Raw Data'!DW100</f>
        <v>0</v>
      </c>
      <c r="EK100">
        <f>'Raw Data'!DX100</f>
        <v>6930</v>
      </c>
      <c r="EL100">
        <f>'Raw Data'!DY100</f>
        <v>0</v>
      </c>
      <c r="EM100">
        <f>'Raw Data'!DZ100</f>
        <v>3.8349999999999999E-3</v>
      </c>
    </row>
    <row r="101" spans="1:143"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t="str">
        <f>VLOOKUP(DK101,'Curve Info'!$A$9:$P$76,16)</f>
        <v>High Crash Frequency</v>
      </c>
      <c r="DM101" s="1" t="str">
        <f>VLOOKUP(DK101,'Curve Info'!$A$9:$P$76,14)</f>
        <v>High AADT</v>
      </c>
      <c r="DN101" s="1">
        <f t="shared" si="17"/>
        <v>6566.666666666667</v>
      </c>
      <c r="DO101" s="1">
        <f t="shared" si="18"/>
        <v>7470</v>
      </c>
      <c r="DP101" s="1">
        <f t="shared" si="19"/>
        <v>-903.33333333333303</v>
      </c>
      <c r="DQ101" s="1">
        <f t="shared" si="20"/>
        <v>-0.12092815707273534</v>
      </c>
      <c r="DR101" s="1">
        <f t="shared" si="21"/>
        <v>7018.3333333333339</v>
      </c>
      <c r="DS101">
        <f>'Raw Data'!DF101</f>
        <v>5040</v>
      </c>
      <c r="DT101">
        <f>'Raw Data'!DG101</f>
        <v>8.5</v>
      </c>
      <c r="DU101">
        <f>'Raw Data'!DH101</f>
        <v>7440</v>
      </c>
      <c r="DV101">
        <f>'Raw Data'!DI101</f>
        <v>6.9</v>
      </c>
      <c r="DW101">
        <f>'Raw Data'!DJ101</f>
        <v>7220</v>
      </c>
      <c r="DX101">
        <f>'Raw Data'!DK101</f>
        <v>7</v>
      </c>
      <c r="DY101">
        <f>'Raw Data'!DL101</f>
        <v>6850</v>
      </c>
      <c r="DZ101">
        <f>'Raw Data'!DM101</f>
        <v>6</v>
      </c>
      <c r="EA101">
        <f>'Raw Data'!DN101</f>
        <v>8020</v>
      </c>
      <c r="EB101">
        <f>'Raw Data'!DO101</f>
        <v>12</v>
      </c>
      <c r="EC101">
        <f>'Raw Data'!DP101</f>
        <v>7700</v>
      </c>
      <c r="ED101">
        <f>'Raw Data'!DQ101</f>
        <v>12</v>
      </c>
      <c r="EE101">
        <f>'Raw Data'!DR101</f>
        <v>7330</v>
      </c>
      <c r="EF101">
        <f>'Raw Data'!DS101</f>
        <v>12</v>
      </c>
      <c r="EG101">
        <f>'Raw Data'!DT101</f>
        <v>6830</v>
      </c>
      <c r="EH101">
        <f>'Raw Data'!DU101</f>
        <v>12</v>
      </c>
      <c r="EI101">
        <f>'Raw Data'!DV101</f>
        <v>6830</v>
      </c>
      <c r="EJ101">
        <f>'Raw Data'!DW101</f>
        <v>0</v>
      </c>
      <c r="EK101">
        <f>'Raw Data'!DX101</f>
        <v>6930</v>
      </c>
      <c r="EL101">
        <f>'Raw Data'!DY101</f>
        <v>0</v>
      </c>
      <c r="EM101">
        <f>'Raw Data'!DZ101</f>
        <v>6.0300000000000002E-4</v>
      </c>
    </row>
    <row r="102" spans="1:143"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t="str">
        <f>VLOOKUP(DK102,'Curve Info'!$A$9:$P$76,16)</f>
        <v>High Crash Frequency</v>
      </c>
      <c r="DM102" s="1" t="str">
        <f>VLOOKUP(DK102,'Curve Info'!$A$9:$P$76,14)</f>
        <v>High AADT</v>
      </c>
      <c r="DN102" s="1">
        <f t="shared" si="17"/>
        <v>6566.666666666667</v>
      </c>
      <c r="DO102" s="1">
        <f t="shared" si="18"/>
        <v>7470</v>
      </c>
      <c r="DP102" s="1">
        <f t="shared" si="19"/>
        <v>-903.33333333333303</v>
      </c>
      <c r="DQ102" s="1">
        <f t="shared" si="20"/>
        <v>-0.12092815707273534</v>
      </c>
      <c r="DR102" s="1">
        <f t="shared" si="21"/>
        <v>7018.3333333333339</v>
      </c>
      <c r="DS102">
        <f>'Raw Data'!DF102</f>
        <v>5040</v>
      </c>
      <c r="DT102">
        <f>'Raw Data'!DG102</f>
        <v>8.5</v>
      </c>
      <c r="DU102">
        <f>'Raw Data'!DH102</f>
        <v>7440</v>
      </c>
      <c r="DV102">
        <f>'Raw Data'!DI102</f>
        <v>6.9</v>
      </c>
      <c r="DW102">
        <f>'Raw Data'!DJ102</f>
        <v>7220</v>
      </c>
      <c r="DX102">
        <f>'Raw Data'!DK102</f>
        <v>7</v>
      </c>
      <c r="DY102">
        <f>'Raw Data'!DL102</f>
        <v>6850</v>
      </c>
      <c r="DZ102">
        <f>'Raw Data'!DM102</f>
        <v>6</v>
      </c>
      <c r="EA102">
        <f>'Raw Data'!DN102</f>
        <v>8020</v>
      </c>
      <c r="EB102">
        <f>'Raw Data'!DO102</f>
        <v>12</v>
      </c>
      <c r="EC102">
        <f>'Raw Data'!DP102</f>
        <v>7700</v>
      </c>
      <c r="ED102">
        <f>'Raw Data'!DQ102</f>
        <v>12</v>
      </c>
      <c r="EE102">
        <f>'Raw Data'!DR102</f>
        <v>7330</v>
      </c>
      <c r="EF102">
        <f>'Raw Data'!DS102</f>
        <v>12</v>
      </c>
      <c r="EG102">
        <f>'Raw Data'!DT102</f>
        <v>6830</v>
      </c>
      <c r="EH102">
        <f>'Raw Data'!DU102</f>
        <v>12</v>
      </c>
      <c r="EI102">
        <f>'Raw Data'!DV102</f>
        <v>6830</v>
      </c>
      <c r="EJ102">
        <f>'Raw Data'!DW102</f>
        <v>0</v>
      </c>
      <c r="EK102">
        <f>'Raw Data'!DX102</f>
        <v>6930</v>
      </c>
      <c r="EL102">
        <f>'Raw Data'!DY102</f>
        <v>0</v>
      </c>
      <c r="EM102">
        <f>'Raw Data'!DZ102</f>
        <v>0</v>
      </c>
    </row>
    <row r="103" spans="1:143"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t="str">
        <f>VLOOKUP(DK103,'Curve Info'!$A$9:$P$76,16)</f>
        <v>High Crash Frequency</v>
      </c>
      <c r="DM103" s="1" t="str">
        <f>VLOOKUP(DK103,'Curve Info'!$A$9:$P$76,14)</f>
        <v>High AADT</v>
      </c>
      <c r="DN103" s="1">
        <f t="shared" si="17"/>
        <v>6566.666666666667</v>
      </c>
      <c r="DO103" s="1">
        <f t="shared" si="18"/>
        <v>7470</v>
      </c>
      <c r="DP103" s="1">
        <f t="shared" si="19"/>
        <v>-903.33333333333303</v>
      </c>
      <c r="DQ103" s="1">
        <f t="shared" si="20"/>
        <v>-0.12092815707273534</v>
      </c>
      <c r="DR103" s="1">
        <f t="shared" si="21"/>
        <v>7018.3333333333339</v>
      </c>
      <c r="DS103">
        <f>'Raw Data'!DF103</f>
        <v>5040</v>
      </c>
      <c r="DT103">
        <f>'Raw Data'!DG103</f>
        <v>8.5</v>
      </c>
      <c r="DU103">
        <f>'Raw Data'!DH103</f>
        <v>7440</v>
      </c>
      <c r="DV103">
        <f>'Raw Data'!DI103</f>
        <v>6.9</v>
      </c>
      <c r="DW103">
        <f>'Raw Data'!DJ103</f>
        <v>7220</v>
      </c>
      <c r="DX103">
        <f>'Raw Data'!DK103</f>
        <v>7</v>
      </c>
      <c r="DY103">
        <f>'Raw Data'!DL103</f>
        <v>6850</v>
      </c>
      <c r="DZ103">
        <f>'Raw Data'!DM103</f>
        <v>6</v>
      </c>
      <c r="EA103">
        <f>'Raw Data'!DN103</f>
        <v>8020</v>
      </c>
      <c r="EB103">
        <f>'Raw Data'!DO103</f>
        <v>12</v>
      </c>
      <c r="EC103">
        <f>'Raw Data'!DP103</f>
        <v>7700</v>
      </c>
      <c r="ED103">
        <f>'Raw Data'!DQ103</f>
        <v>12</v>
      </c>
      <c r="EE103">
        <f>'Raw Data'!DR103</f>
        <v>7330</v>
      </c>
      <c r="EF103">
        <f>'Raw Data'!DS103</f>
        <v>12</v>
      </c>
      <c r="EG103">
        <f>'Raw Data'!DT103</f>
        <v>6830</v>
      </c>
      <c r="EH103">
        <f>'Raw Data'!DU103</f>
        <v>12</v>
      </c>
      <c r="EI103">
        <f>'Raw Data'!DV103</f>
        <v>6830</v>
      </c>
      <c r="EJ103">
        <f>'Raw Data'!DW103</f>
        <v>0</v>
      </c>
      <c r="EK103">
        <f>'Raw Data'!DX103</f>
        <v>6930</v>
      </c>
      <c r="EL103">
        <f>'Raw Data'!DY103</f>
        <v>0</v>
      </c>
      <c r="EM103">
        <f>'Raw Data'!DZ103</f>
        <v>4.4130000000000003E-3</v>
      </c>
    </row>
    <row r="104" spans="1:143"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t="str">
        <f>VLOOKUP(DK104,'Curve Info'!$A$9:$P$76,16)</f>
        <v>High Crash Frequency</v>
      </c>
      <c r="DM104" s="1" t="str">
        <f>VLOOKUP(DK104,'Curve Info'!$A$9:$P$76,14)</f>
        <v>High AADT</v>
      </c>
      <c r="DN104" s="1">
        <f t="shared" si="17"/>
        <v>6566.666666666667</v>
      </c>
      <c r="DO104" s="1">
        <f t="shared" si="18"/>
        <v>7470</v>
      </c>
      <c r="DP104" s="1">
        <f t="shared" si="19"/>
        <v>-903.33333333333303</v>
      </c>
      <c r="DQ104" s="1">
        <f t="shared" si="20"/>
        <v>-0.12092815707273534</v>
      </c>
      <c r="DR104" s="1">
        <f t="shared" si="21"/>
        <v>7018.3333333333339</v>
      </c>
      <c r="DS104">
        <f>'Raw Data'!DF104</f>
        <v>5040</v>
      </c>
      <c r="DT104">
        <f>'Raw Data'!DG104</f>
        <v>8.5</v>
      </c>
      <c r="DU104">
        <f>'Raw Data'!DH104</f>
        <v>7440</v>
      </c>
      <c r="DV104">
        <f>'Raw Data'!DI104</f>
        <v>6.9</v>
      </c>
      <c r="DW104">
        <f>'Raw Data'!DJ104</f>
        <v>7220</v>
      </c>
      <c r="DX104">
        <f>'Raw Data'!DK104</f>
        <v>7</v>
      </c>
      <c r="DY104">
        <f>'Raw Data'!DL104</f>
        <v>6850</v>
      </c>
      <c r="DZ104">
        <f>'Raw Data'!DM104</f>
        <v>6</v>
      </c>
      <c r="EA104">
        <f>'Raw Data'!DN104</f>
        <v>8020</v>
      </c>
      <c r="EB104">
        <f>'Raw Data'!DO104</f>
        <v>12</v>
      </c>
      <c r="EC104">
        <f>'Raw Data'!DP104</f>
        <v>7700</v>
      </c>
      <c r="ED104">
        <f>'Raw Data'!DQ104</f>
        <v>12</v>
      </c>
      <c r="EE104">
        <f>'Raw Data'!DR104</f>
        <v>7330</v>
      </c>
      <c r="EF104">
        <f>'Raw Data'!DS104</f>
        <v>12</v>
      </c>
      <c r="EG104">
        <f>'Raw Data'!DT104</f>
        <v>6830</v>
      </c>
      <c r="EH104">
        <f>'Raw Data'!DU104</f>
        <v>12</v>
      </c>
      <c r="EI104">
        <f>'Raw Data'!DV104</f>
        <v>6830</v>
      </c>
      <c r="EJ104">
        <f>'Raw Data'!DW104</f>
        <v>0</v>
      </c>
      <c r="EK104">
        <f>'Raw Data'!DX104</f>
        <v>6930</v>
      </c>
      <c r="EL104">
        <f>'Raw Data'!DY104</f>
        <v>0</v>
      </c>
      <c r="EM104">
        <f>'Raw Data'!DZ104</f>
        <v>4.4130000000000003E-3</v>
      </c>
    </row>
    <row r="105" spans="1:143"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t="str">
        <f>VLOOKUP(DK105,'Curve Info'!$A$9:$P$76,16)</f>
        <v>High Crash Frequency</v>
      </c>
      <c r="DM105" s="1" t="str">
        <f>VLOOKUP(DK105,'Curve Info'!$A$9:$P$76,14)</f>
        <v>High AADT</v>
      </c>
      <c r="DN105" s="1">
        <f t="shared" si="17"/>
        <v>6566.666666666667</v>
      </c>
      <c r="DO105" s="1">
        <f t="shared" si="18"/>
        <v>7470</v>
      </c>
      <c r="DP105" s="1">
        <f t="shared" si="19"/>
        <v>-903.33333333333303</v>
      </c>
      <c r="DQ105" s="1">
        <f t="shared" si="20"/>
        <v>-0.12092815707273534</v>
      </c>
      <c r="DR105" s="1">
        <f t="shared" si="21"/>
        <v>7018.3333333333339</v>
      </c>
      <c r="DS105">
        <f>'Raw Data'!DF105</f>
        <v>5040</v>
      </c>
      <c r="DT105">
        <f>'Raw Data'!DG105</f>
        <v>8.5</v>
      </c>
      <c r="DU105">
        <f>'Raw Data'!DH105</f>
        <v>7440</v>
      </c>
      <c r="DV105">
        <f>'Raw Data'!DI105</f>
        <v>6.9</v>
      </c>
      <c r="DW105">
        <f>'Raw Data'!DJ105</f>
        <v>7220</v>
      </c>
      <c r="DX105">
        <f>'Raw Data'!DK105</f>
        <v>7</v>
      </c>
      <c r="DY105">
        <f>'Raw Data'!DL105</f>
        <v>6850</v>
      </c>
      <c r="DZ105">
        <f>'Raw Data'!DM105</f>
        <v>6</v>
      </c>
      <c r="EA105">
        <f>'Raw Data'!DN105</f>
        <v>8020</v>
      </c>
      <c r="EB105">
        <f>'Raw Data'!DO105</f>
        <v>12</v>
      </c>
      <c r="EC105">
        <f>'Raw Data'!DP105</f>
        <v>7700</v>
      </c>
      <c r="ED105">
        <f>'Raw Data'!DQ105</f>
        <v>12</v>
      </c>
      <c r="EE105">
        <f>'Raw Data'!DR105</f>
        <v>7330</v>
      </c>
      <c r="EF105">
        <f>'Raw Data'!DS105</f>
        <v>12</v>
      </c>
      <c r="EG105">
        <f>'Raw Data'!DT105</f>
        <v>6830</v>
      </c>
      <c r="EH105">
        <f>'Raw Data'!DU105</f>
        <v>12</v>
      </c>
      <c r="EI105">
        <f>'Raw Data'!DV105</f>
        <v>6830</v>
      </c>
      <c r="EJ105">
        <f>'Raw Data'!DW105</f>
        <v>0</v>
      </c>
      <c r="EK105">
        <f>'Raw Data'!DX105</f>
        <v>6930</v>
      </c>
      <c r="EL105">
        <f>'Raw Data'!DY105</f>
        <v>0</v>
      </c>
      <c r="EM105">
        <f>'Raw Data'!DZ105</f>
        <v>3.0469999999999998E-3</v>
      </c>
    </row>
    <row r="106" spans="1:143"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t="str">
        <f>VLOOKUP(DK106,'Curve Info'!$A$9:$P$76,16)</f>
        <v>High Crash Frequency</v>
      </c>
      <c r="DM106" s="1" t="str">
        <f>VLOOKUP(DK106,'Curve Info'!$A$9:$P$76,14)</f>
        <v>High AADT</v>
      </c>
      <c r="DN106" s="1">
        <f t="shared" si="17"/>
        <v>6566.666666666667</v>
      </c>
      <c r="DO106" s="1">
        <f t="shared" si="18"/>
        <v>7470</v>
      </c>
      <c r="DP106" s="1">
        <f t="shared" si="19"/>
        <v>-903.33333333333303</v>
      </c>
      <c r="DQ106" s="1">
        <f t="shared" si="20"/>
        <v>-0.12092815707273534</v>
      </c>
      <c r="DR106" s="1">
        <f t="shared" si="21"/>
        <v>7018.3333333333339</v>
      </c>
      <c r="DS106">
        <f>'Raw Data'!DF106</f>
        <v>5040</v>
      </c>
      <c r="DT106">
        <f>'Raw Data'!DG106</f>
        <v>8.5</v>
      </c>
      <c r="DU106">
        <f>'Raw Data'!DH106</f>
        <v>7440</v>
      </c>
      <c r="DV106">
        <f>'Raw Data'!DI106</f>
        <v>6.9</v>
      </c>
      <c r="DW106">
        <f>'Raw Data'!DJ106</f>
        <v>7220</v>
      </c>
      <c r="DX106">
        <f>'Raw Data'!DK106</f>
        <v>7</v>
      </c>
      <c r="DY106">
        <f>'Raw Data'!DL106</f>
        <v>6850</v>
      </c>
      <c r="DZ106">
        <f>'Raw Data'!DM106</f>
        <v>6</v>
      </c>
      <c r="EA106">
        <f>'Raw Data'!DN106</f>
        <v>8020</v>
      </c>
      <c r="EB106">
        <f>'Raw Data'!DO106</f>
        <v>12</v>
      </c>
      <c r="EC106">
        <f>'Raw Data'!DP106</f>
        <v>7700</v>
      </c>
      <c r="ED106">
        <f>'Raw Data'!DQ106</f>
        <v>12</v>
      </c>
      <c r="EE106">
        <f>'Raw Data'!DR106</f>
        <v>7330</v>
      </c>
      <c r="EF106">
        <f>'Raw Data'!DS106</f>
        <v>12</v>
      </c>
      <c r="EG106">
        <f>'Raw Data'!DT106</f>
        <v>6830</v>
      </c>
      <c r="EH106">
        <f>'Raw Data'!DU106</f>
        <v>12</v>
      </c>
      <c r="EI106">
        <f>'Raw Data'!DV106</f>
        <v>6830</v>
      </c>
      <c r="EJ106">
        <f>'Raw Data'!DW106</f>
        <v>0</v>
      </c>
      <c r="EK106">
        <f>'Raw Data'!DX106</f>
        <v>6930</v>
      </c>
      <c r="EL106">
        <f>'Raw Data'!DY106</f>
        <v>0</v>
      </c>
      <c r="EM106">
        <f>'Raw Data'!DZ106</f>
        <v>4.4130000000000003E-3</v>
      </c>
    </row>
    <row r="107" spans="1:143"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t="str">
        <f>VLOOKUP(DK107,'Curve Info'!$A$9:$P$76,16)</f>
        <v>High Crash Frequency</v>
      </c>
      <c r="DM107" s="1" t="str">
        <f>VLOOKUP(DK107,'Curve Info'!$A$9:$P$76,14)</f>
        <v>High AADT</v>
      </c>
      <c r="DN107" s="1">
        <f t="shared" si="17"/>
        <v>6566.666666666667</v>
      </c>
      <c r="DO107" s="1">
        <f t="shared" si="18"/>
        <v>7470</v>
      </c>
      <c r="DP107" s="1">
        <f t="shared" si="19"/>
        <v>-903.33333333333303</v>
      </c>
      <c r="DQ107" s="1">
        <f t="shared" si="20"/>
        <v>-0.12092815707273534</v>
      </c>
      <c r="DR107" s="1">
        <f t="shared" si="21"/>
        <v>7018.3333333333339</v>
      </c>
      <c r="DS107">
        <f>'Raw Data'!DF107</f>
        <v>5040</v>
      </c>
      <c r="DT107">
        <f>'Raw Data'!DG107</f>
        <v>8.5</v>
      </c>
      <c r="DU107">
        <f>'Raw Data'!DH107</f>
        <v>7440</v>
      </c>
      <c r="DV107">
        <f>'Raw Data'!DI107</f>
        <v>6.9</v>
      </c>
      <c r="DW107">
        <f>'Raw Data'!DJ107</f>
        <v>7220</v>
      </c>
      <c r="DX107">
        <f>'Raw Data'!DK107</f>
        <v>7</v>
      </c>
      <c r="DY107">
        <f>'Raw Data'!DL107</f>
        <v>6850</v>
      </c>
      <c r="DZ107">
        <f>'Raw Data'!DM107</f>
        <v>6</v>
      </c>
      <c r="EA107">
        <f>'Raw Data'!DN107</f>
        <v>8020</v>
      </c>
      <c r="EB107">
        <f>'Raw Data'!DO107</f>
        <v>12</v>
      </c>
      <c r="EC107">
        <f>'Raw Data'!DP107</f>
        <v>7700</v>
      </c>
      <c r="ED107">
        <f>'Raw Data'!DQ107</f>
        <v>12</v>
      </c>
      <c r="EE107">
        <f>'Raw Data'!DR107</f>
        <v>7330</v>
      </c>
      <c r="EF107">
        <f>'Raw Data'!DS107</f>
        <v>12</v>
      </c>
      <c r="EG107">
        <f>'Raw Data'!DT107</f>
        <v>6830</v>
      </c>
      <c r="EH107">
        <f>'Raw Data'!DU107</f>
        <v>12</v>
      </c>
      <c r="EI107">
        <f>'Raw Data'!DV107</f>
        <v>6830</v>
      </c>
      <c r="EJ107">
        <f>'Raw Data'!DW107</f>
        <v>0</v>
      </c>
      <c r="EK107">
        <f>'Raw Data'!DX107</f>
        <v>6930</v>
      </c>
      <c r="EL107">
        <f>'Raw Data'!DY107</f>
        <v>0</v>
      </c>
      <c r="EM107">
        <f>'Raw Data'!DZ107</f>
        <v>2.0950000000000001E-3</v>
      </c>
    </row>
    <row r="108" spans="1:143"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t="str">
        <f>VLOOKUP(DK108,'Curve Info'!$A$9:$P$76,16)</f>
        <v>High Crash Frequency</v>
      </c>
      <c r="DM108" s="1" t="str">
        <f>VLOOKUP(DK108,'Curve Info'!$A$9:$P$76,14)</f>
        <v>High AADT</v>
      </c>
      <c r="DN108" s="1">
        <f t="shared" si="17"/>
        <v>6566.666666666667</v>
      </c>
      <c r="DO108" s="1">
        <f t="shared" si="18"/>
        <v>7470</v>
      </c>
      <c r="DP108" s="1">
        <f t="shared" si="19"/>
        <v>-903.33333333333303</v>
      </c>
      <c r="DQ108" s="1">
        <f t="shared" si="20"/>
        <v>-0.12092815707273534</v>
      </c>
      <c r="DR108" s="1">
        <f t="shared" si="21"/>
        <v>7018.3333333333339</v>
      </c>
      <c r="DS108">
        <f>'Raw Data'!DF108</f>
        <v>5040</v>
      </c>
      <c r="DT108">
        <f>'Raw Data'!DG108</f>
        <v>8.5</v>
      </c>
      <c r="DU108">
        <f>'Raw Data'!DH108</f>
        <v>7440</v>
      </c>
      <c r="DV108">
        <f>'Raw Data'!DI108</f>
        <v>6.9</v>
      </c>
      <c r="DW108">
        <f>'Raw Data'!DJ108</f>
        <v>7220</v>
      </c>
      <c r="DX108">
        <f>'Raw Data'!DK108</f>
        <v>7</v>
      </c>
      <c r="DY108">
        <f>'Raw Data'!DL108</f>
        <v>6850</v>
      </c>
      <c r="DZ108">
        <f>'Raw Data'!DM108</f>
        <v>6</v>
      </c>
      <c r="EA108">
        <f>'Raw Data'!DN108</f>
        <v>8020</v>
      </c>
      <c r="EB108">
        <f>'Raw Data'!DO108</f>
        <v>12</v>
      </c>
      <c r="EC108">
        <f>'Raw Data'!DP108</f>
        <v>7700</v>
      </c>
      <c r="ED108">
        <f>'Raw Data'!DQ108</f>
        <v>12</v>
      </c>
      <c r="EE108">
        <f>'Raw Data'!DR108</f>
        <v>7330</v>
      </c>
      <c r="EF108">
        <f>'Raw Data'!DS108</f>
        <v>12</v>
      </c>
      <c r="EG108">
        <f>'Raw Data'!DT108</f>
        <v>6830</v>
      </c>
      <c r="EH108">
        <f>'Raw Data'!DU108</f>
        <v>12</v>
      </c>
      <c r="EI108">
        <f>'Raw Data'!DV108</f>
        <v>6830</v>
      </c>
      <c r="EJ108">
        <f>'Raw Data'!DW108</f>
        <v>0</v>
      </c>
      <c r="EK108">
        <f>'Raw Data'!DX108</f>
        <v>6930</v>
      </c>
      <c r="EL108">
        <f>'Raw Data'!DY108</f>
        <v>0</v>
      </c>
      <c r="EM108">
        <f>'Raw Data'!DZ108</f>
        <v>4.4130000000000003E-3</v>
      </c>
    </row>
    <row r="109" spans="1:143"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t="str">
        <f>VLOOKUP(DK109,'Curve Info'!$A$9:$P$76,16)</f>
        <v>High Crash Frequency</v>
      </c>
      <c r="DM109" s="1" t="str">
        <f>VLOOKUP(DK109,'Curve Info'!$A$9:$P$76,14)</f>
        <v>High AADT</v>
      </c>
      <c r="DN109" s="1">
        <f t="shared" si="17"/>
        <v>6566.666666666667</v>
      </c>
      <c r="DO109" s="1">
        <f t="shared" si="18"/>
        <v>7470</v>
      </c>
      <c r="DP109" s="1">
        <f t="shared" si="19"/>
        <v>-903.33333333333303</v>
      </c>
      <c r="DQ109" s="1">
        <f t="shared" si="20"/>
        <v>-0.12092815707273534</v>
      </c>
      <c r="DR109" s="1">
        <f t="shared" si="21"/>
        <v>7018.3333333333339</v>
      </c>
      <c r="DS109">
        <f>'Raw Data'!DF109</f>
        <v>5040</v>
      </c>
      <c r="DT109">
        <f>'Raw Data'!DG109</f>
        <v>8.5</v>
      </c>
      <c r="DU109">
        <f>'Raw Data'!DH109</f>
        <v>7440</v>
      </c>
      <c r="DV109">
        <f>'Raw Data'!DI109</f>
        <v>6.9</v>
      </c>
      <c r="DW109">
        <f>'Raw Data'!DJ109</f>
        <v>7220</v>
      </c>
      <c r="DX109">
        <f>'Raw Data'!DK109</f>
        <v>7</v>
      </c>
      <c r="DY109">
        <f>'Raw Data'!DL109</f>
        <v>6850</v>
      </c>
      <c r="DZ109">
        <f>'Raw Data'!DM109</f>
        <v>6</v>
      </c>
      <c r="EA109">
        <f>'Raw Data'!DN109</f>
        <v>8020</v>
      </c>
      <c r="EB109">
        <f>'Raw Data'!DO109</f>
        <v>12</v>
      </c>
      <c r="EC109">
        <f>'Raw Data'!DP109</f>
        <v>7700</v>
      </c>
      <c r="ED109">
        <f>'Raw Data'!DQ109</f>
        <v>12</v>
      </c>
      <c r="EE109">
        <f>'Raw Data'!DR109</f>
        <v>7330</v>
      </c>
      <c r="EF109">
        <f>'Raw Data'!DS109</f>
        <v>12</v>
      </c>
      <c r="EG109">
        <f>'Raw Data'!DT109</f>
        <v>6830</v>
      </c>
      <c r="EH109">
        <f>'Raw Data'!DU109</f>
        <v>12</v>
      </c>
      <c r="EI109">
        <f>'Raw Data'!DV109</f>
        <v>6830</v>
      </c>
      <c r="EJ109">
        <f>'Raw Data'!DW109</f>
        <v>0</v>
      </c>
      <c r="EK109">
        <f>'Raw Data'!DX109</f>
        <v>6930</v>
      </c>
      <c r="EL109">
        <f>'Raw Data'!DY109</f>
        <v>0</v>
      </c>
      <c r="EM109">
        <f>'Raw Data'!DZ109</f>
        <v>5.751E-3</v>
      </c>
    </row>
    <row r="110" spans="1:143"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t="str">
        <f>VLOOKUP(DK110,'Curve Info'!$A$9:$P$76,16)</f>
        <v>High Crash Frequency</v>
      </c>
      <c r="DM110" s="1" t="str">
        <f>VLOOKUP(DK110,'Curve Info'!$A$9:$P$76,14)</f>
        <v>High AADT</v>
      </c>
      <c r="DN110" s="1">
        <f t="shared" si="17"/>
        <v>6566.666666666667</v>
      </c>
      <c r="DO110" s="1">
        <f t="shared" si="18"/>
        <v>7470</v>
      </c>
      <c r="DP110" s="1">
        <f t="shared" si="19"/>
        <v>-903.33333333333303</v>
      </c>
      <c r="DQ110" s="1">
        <f t="shared" si="20"/>
        <v>-0.12092815707273534</v>
      </c>
      <c r="DR110" s="1">
        <f t="shared" si="21"/>
        <v>7018.3333333333339</v>
      </c>
      <c r="DS110">
        <f>'Raw Data'!DF110</f>
        <v>5040</v>
      </c>
      <c r="DT110">
        <f>'Raw Data'!DG110</f>
        <v>8.5</v>
      </c>
      <c r="DU110">
        <f>'Raw Data'!DH110</f>
        <v>7440</v>
      </c>
      <c r="DV110">
        <f>'Raw Data'!DI110</f>
        <v>6.9</v>
      </c>
      <c r="DW110">
        <f>'Raw Data'!DJ110</f>
        <v>7220</v>
      </c>
      <c r="DX110">
        <f>'Raw Data'!DK110</f>
        <v>7</v>
      </c>
      <c r="DY110">
        <f>'Raw Data'!DL110</f>
        <v>6850</v>
      </c>
      <c r="DZ110">
        <f>'Raw Data'!DM110</f>
        <v>6</v>
      </c>
      <c r="EA110">
        <f>'Raw Data'!DN110</f>
        <v>8020</v>
      </c>
      <c r="EB110">
        <f>'Raw Data'!DO110</f>
        <v>12</v>
      </c>
      <c r="EC110">
        <f>'Raw Data'!DP110</f>
        <v>7700</v>
      </c>
      <c r="ED110">
        <f>'Raw Data'!DQ110</f>
        <v>12</v>
      </c>
      <c r="EE110">
        <f>'Raw Data'!DR110</f>
        <v>7330</v>
      </c>
      <c r="EF110">
        <f>'Raw Data'!DS110</f>
        <v>12</v>
      </c>
      <c r="EG110">
        <f>'Raw Data'!DT110</f>
        <v>6830</v>
      </c>
      <c r="EH110">
        <f>'Raw Data'!DU110</f>
        <v>12</v>
      </c>
      <c r="EI110">
        <f>'Raw Data'!DV110</f>
        <v>6830</v>
      </c>
      <c r="EJ110">
        <f>'Raw Data'!DW110</f>
        <v>0</v>
      </c>
      <c r="EK110">
        <f>'Raw Data'!DX110</f>
        <v>6930</v>
      </c>
      <c r="EL110">
        <f>'Raw Data'!DY110</f>
        <v>0</v>
      </c>
      <c r="EM110">
        <f>'Raw Data'!DZ110</f>
        <v>5.4000000000000001E-4</v>
      </c>
    </row>
    <row r="111" spans="1:143"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t="str">
        <f>VLOOKUP(DK111,'Curve Info'!$A$9:$P$76,16)</f>
        <v>High Crash Frequency</v>
      </c>
      <c r="DM111" s="1" t="str">
        <f>VLOOKUP(DK111,'Curve Info'!$A$9:$P$76,14)</f>
        <v>High AADT</v>
      </c>
      <c r="DN111" s="1">
        <f t="shared" si="17"/>
        <v>6566.666666666667</v>
      </c>
      <c r="DO111" s="1">
        <f t="shared" si="18"/>
        <v>7470</v>
      </c>
      <c r="DP111" s="1">
        <f t="shared" si="19"/>
        <v>-903.33333333333303</v>
      </c>
      <c r="DQ111" s="1">
        <f t="shared" si="20"/>
        <v>-0.12092815707273534</v>
      </c>
      <c r="DR111" s="1">
        <f t="shared" si="21"/>
        <v>7018.3333333333339</v>
      </c>
      <c r="DS111">
        <f>'Raw Data'!DF111</f>
        <v>5040</v>
      </c>
      <c r="DT111">
        <f>'Raw Data'!DG111</f>
        <v>8.5</v>
      </c>
      <c r="DU111">
        <f>'Raw Data'!DH111</f>
        <v>7440</v>
      </c>
      <c r="DV111">
        <f>'Raw Data'!DI111</f>
        <v>6.9</v>
      </c>
      <c r="DW111">
        <f>'Raw Data'!DJ111</f>
        <v>7220</v>
      </c>
      <c r="DX111">
        <f>'Raw Data'!DK111</f>
        <v>7</v>
      </c>
      <c r="DY111">
        <f>'Raw Data'!DL111</f>
        <v>6850</v>
      </c>
      <c r="DZ111">
        <f>'Raw Data'!DM111</f>
        <v>6</v>
      </c>
      <c r="EA111">
        <f>'Raw Data'!DN111</f>
        <v>8020</v>
      </c>
      <c r="EB111">
        <f>'Raw Data'!DO111</f>
        <v>12</v>
      </c>
      <c r="EC111">
        <f>'Raw Data'!DP111</f>
        <v>7700</v>
      </c>
      <c r="ED111">
        <f>'Raw Data'!DQ111</f>
        <v>12</v>
      </c>
      <c r="EE111">
        <f>'Raw Data'!DR111</f>
        <v>7330</v>
      </c>
      <c r="EF111">
        <f>'Raw Data'!DS111</f>
        <v>12</v>
      </c>
      <c r="EG111">
        <f>'Raw Data'!DT111</f>
        <v>6830</v>
      </c>
      <c r="EH111">
        <f>'Raw Data'!DU111</f>
        <v>12</v>
      </c>
      <c r="EI111">
        <f>'Raw Data'!DV111</f>
        <v>6830</v>
      </c>
      <c r="EJ111">
        <f>'Raw Data'!DW111</f>
        <v>0</v>
      </c>
      <c r="EK111">
        <f>'Raw Data'!DX111</f>
        <v>6930</v>
      </c>
      <c r="EL111">
        <f>'Raw Data'!DY111</f>
        <v>0</v>
      </c>
      <c r="EM111">
        <f>'Raw Data'!DZ111</f>
        <v>5.9160000000000003E-3</v>
      </c>
    </row>
    <row r="112" spans="1:143"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t="str">
        <f>VLOOKUP(DK112,'Curve Info'!$A$9:$P$76,16)</f>
        <v>High Crash Frequency</v>
      </c>
      <c r="DM112" s="1" t="str">
        <f>VLOOKUP(DK112,'Curve Info'!$A$9:$P$76,14)</f>
        <v>High AADT</v>
      </c>
      <c r="DN112" s="1">
        <f t="shared" si="17"/>
        <v>6566.666666666667</v>
      </c>
      <c r="DO112" s="1">
        <f t="shared" si="18"/>
        <v>7470</v>
      </c>
      <c r="DP112" s="1">
        <f t="shared" si="19"/>
        <v>-903.33333333333303</v>
      </c>
      <c r="DQ112" s="1">
        <f t="shared" si="20"/>
        <v>-0.12092815707273534</v>
      </c>
      <c r="DR112" s="1">
        <f t="shared" si="21"/>
        <v>7018.3333333333339</v>
      </c>
      <c r="DS112">
        <f>'Raw Data'!DF112</f>
        <v>5040</v>
      </c>
      <c r="DT112">
        <f>'Raw Data'!DG112</f>
        <v>8.5</v>
      </c>
      <c r="DU112">
        <f>'Raw Data'!DH112</f>
        <v>7440</v>
      </c>
      <c r="DV112">
        <f>'Raw Data'!DI112</f>
        <v>6.9</v>
      </c>
      <c r="DW112">
        <f>'Raw Data'!DJ112</f>
        <v>7220</v>
      </c>
      <c r="DX112">
        <f>'Raw Data'!DK112</f>
        <v>7</v>
      </c>
      <c r="DY112">
        <f>'Raw Data'!DL112</f>
        <v>6850</v>
      </c>
      <c r="DZ112">
        <f>'Raw Data'!DM112</f>
        <v>6</v>
      </c>
      <c r="EA112">
        <f>'Raw Data'!DN112</f>
        <v>8020</v>
      </c>
      <c r="EB112">
        <f>'Raw Data'!DO112</f>
        <v>12</v>
      </c>
      <c r="EC112">
        <f>'Raw Data'!DP112</f>
        <v>7700</v>
      </c>
      <c r="ED112">
        <f>'Raw Data'!DQ112</f>
        <v>12</v>
      </c>
      <c r="EE112">
        <f>'Raw Data'!DR112</f>
        <v>7330</v>
      </c>
      <c r="EF112">
        <f>'Raw Data'!DS112</f>
        <v>12</v>
      </c>
      <c r="EG112">
        <f>'Raw Data'!DT112</f>
        <v>6830</v>
      </c>
      <c r="EH112">
        <f>'Raw Data'!DU112</f>
        <v>12</v>
      </c>
      <c r="EI112">
        <f>'Raw Data'!DV112</f>
        <v>6830</v>
      </c>
      <c r="EJ112">
        <f>'Raw Data'!DW112</f>
        <v>0</v>
      </c>
      <c r="EK112">
        <f>'Raw Data'!DX112</f>
        <v>6930</v>
      </c>
      <c r="EL112">
        <f>'Raw Data'!DY112</f>
        <v>0</v>
      </c>
      <c r="EM112">
        <f>'Raw Data'!DZ112</f>
        <v>5.4320000000000002E-3</v>
      </c>
    </row>
    <row r="113" spans="1:143"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t="str">
        <f>VLOOKUP(DK113,'Curve Info'!$A$9:$P$76,16)</f>
        <v>High Crash Frequency</v>
      </c>
      <c r="DM113" s="1" t="str">
        <f>VLOOKUP(DK113,'Curve Info'!$A$9:$P$76,14)</f>
        <v>High AADT</v>
      </c>
      <c r="DN113" s="1">
        <f t="shared" si="17"/>
        <v>6566.666666666667</v>
      </c>
      <c r="DO113" s="1">
        <f t="shared" si="18"/>
        <v>7470</v>
      </c>
      <c r="DP113" s="1">
        <f t="shared" si="19"/>
        <v>-903.33333333333303</v>
      </c>
      <c r="DQ113" s="1">
        <f t="shared" si="20"/>
        <v>-0.12092815707273534</v>
      </c>
      <c r="DR113" s="1">
        <f t="shared" si="21"/>
        <v>7018.3333333333339</v>
      </c>
      <c r="DS113">
        <f>'Raw Data'!DF113</f>
        <v>5040</v>
      </c>
      <c r="DT113">
        <f>'Raw Data'!DG113</f>
        <v>8.5</v>
      </c>
      <c r="DU113">
        <f>'Raw Data'!DH113</f>
        <v>7440</v>
      </c>
      <c r="DV113">
        <f>'Raw Data'!DI113</f>
        <v>6.9</v>
      </c>
      <c r="DW113">
        <f>'Raw Data'!DJ113</f>
        <v>7220</v>
      </c>
      <c r="DX113">
        <f>'Raw Data'!DK113</f>
        <v>7</v>
      </c>
      <c r="DY113">
        <f>'Raw Data'!DL113</f>
        <v>6850</v>
      </c>
      <c r="DZ113">
        <f>'Raw Data'!DM113</f>
        <v>6</v>
      </c>
      <c r="EA113">
        <f>'Raw Data'!DN113</f>
        <v>8020</v>
      </c>
      <c r="EB113">
        <f>'Raw Data'!DO113</f>
        <v>12</v>
      </c>
      <c r="EC113">
        <f>'Raw Data'!DP113</f>
        <v>7700</v>
      </c>
      <c r="ED113">
        <f>'Raw Data'!DQ113</f>
        <v>12</v>
      </c>
      <c r="EE113">
        <f>'Raw Data'!DR113</f>
        <v>7330</v>
      </c>
      <c r="EF113">
        <f>'Raw Data'!DS113</f>
        <v>12</v>
      </c>
      <c r="EG113">
        <f>'Raw Data'!DT113</f>
        <v>6830</v>
      </c>
      <c r="EH113">
        <f>'Raw Data'!DU113</f>
        <v>12</v>
      </c>
      <c r="EI113">
        <f>'Raw Data'!DV113</f>
        <v>6830</v>
      </c>
      <c r="EJ113">
        <f>'Raw Data'!DW113</f>
        <v>0</v>
      </c>
      <c r="EK113">
        <f>'Raw Data'!DX113</f>
        <v>6930</v>
      </c>
      <c r="EL113">
        <f>'Raw Data'!DY113</f>
        <v>0</v>
      </c>
      <c r="EM113">
        <f>'Raw Data'!DZ113</f>
        <v>5.8809999999999999E-3</v>
      </c>
    </row>
    <row r="114" spans="1:143"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t="str">
        <f>VLOOKUP(DK114,'Curve Info'!$A$9:$P$76,16)</f>
        <v>High Crash Frequency</v>
      </c>
      <c r="DM114" s="1" t="str">
        <f>VLOOKUP(DK114,'Curve Info'!$A$9:$P$76,14)</f>
        <v>High AADT</v>
      </c>
      <c r="DN114" s="1">
        <f t="shared" si="17"/>
        <v>6566.666666666667</v>
      </c>
      <c r="DO114" s="1">
        <f t="shared" si="18"/>
        <v>7470</v>
      </c>
      <c r="DP114" s="1">
        <f t="shared" si="19"/>
        <v>-903.33333333333303</v>
      </c>
      <c r="DQ114" s="1">
        <f t="shared" si="20"/>
        <v>-0.12092815707273534</v>
      </c>
      <c r="DR114" s="1">
        <f t="shared" si="21"/>
        <v>7018.3333333333339</v>
      </c>
      <c r="DS114">
        <f>'Raw Data'!DF114</f>
        <v>5040</v>
      </c>
      <c r="DT114">
        <f>'Raw Data'!DG114</f>
        <v>8.5</v>
      </c>
      <c r="DU114">
        <f>'Raw Data'!DH114</f>
        <v>7440</v>
      </c>
      <c r="DV114">
        <f>'Raw Data'!DI114</f>
        <v>6.9</v>
      </c>
      <c r="DW114">
        <f>'Raw Data'!DJ114</f>
        <v>7220</v>
      </c>
      <c r="DX114">
        <f>'Raw Data'!DK114</f>
        <v>7</v>
      </c>
      <c r="DY114">
        <f>'Raw Data'!DL114</f>
        <v>6850</v>
      </c>
      <c r="DZ114">
        <f>'Raw Data'!DM114</f>
        <v>6</v>
      </c>
      <c r="EA114">
        <f>'Raw Data'!DN114</f>
        <v>8020</v>
      </c>
      <c r="EB114">
        <f>'Raw Data'!DO114</f>
        <v>12</v>
      </c>
      <c r="EC114">
        <f>'Raw Data'!DP114</f>
        <v>7700</v>
      </c>
      <c r="ED114">
        <f>'Raw Data'!DQ114</f>
        <v>12</v>
      </c>
      <c r="EE114">
        <f>'Raw Data'!DR114</f>
        <v>7330</v>
      </c>
      <c r="EF114">
        <f>'Raw Data'!DS114</f>
        <v>12</v>
      </c>
      <c r="EG114">
        <f>'Raw Data'!DT114</f>
        <v>6830</v>
      </c>
      <c r="EH114">
        <f>'Raw Data'!DU114</f>
        <v>12</v>
      </c>
      <c r="EI114">
        <f>'Raw Data'!DV114</f>
        <v>6830</v>
      </c>
      <c r="EJ114">
        <f>'Raw Data'!DW114</f>
        <v>0</v>
      </c>
      <c r="EK114">
        <f>'Raw Data'!DX114</f>
        <v>6930</v>
      </c>
      <c r="EL114">
        <f>'Raw Data'!DY114</f>
        <v>0</v>
      </c>
      <c r="EM114">
        <f>'Raw Data'!DZ114</f>
        <v>6.0999999999999997E-4</v>
      </c>
    </row>
    <row r="115" spans="1:143"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t="str">
        <f>VLOOKUP(DK115,'Curve Info'!$A$9:$P$76,16)</f>
        <v>High Crash Frequency</v>
      </c>
      <c r="DM115" s="1" t="str">
        <f>VLOOKUP(DK115,'Curve Info'!$A$9:$P$76,14)</f>
        <v>High AADT</v>
      </c>
      <c r="DN115" s="1">
        <f t="shared" si="17"/>
        <v>6566.666666666667</v>
      </c>
      <c r="DO115" s="1">
        <f t="shared" si="18"/>
        <v>7470</v>
      </c>
      <c r="DP115" s="1">
        <f t="shared" si="19"/>
        <v>-903.33333333333303</v>
      </c>
      <c r="DQ115" s="1">
        <f t="shared" si="20"/>
        <v>-0.12092815707273534</v>
      </c>
      <c r="DR115" s="1">
        <f t="shared" si="21"/>
        <v>7018.3333333333339</v>
      </c>
      <c r="DS115">
        <f>'Raw Data'!DF115</f>
        <v>5040</v>
      </c>
      <c r="DT115">
        <f>'Raw Data'!DG115</f>
        <v>8.5</v>
      </c>
      <c r="DU115">
        <f>'Raw Data'!DH115</f>
        <v>7440</v>
      </c>
      <c r="DV115">
        <f>'Raw Data'!DI115</f>
        <v>6.9</v>
      </c>
      <c r="DW115">
        <f>'Raw Data'!DJ115</f>
        <v>7220</v>
      </c>
      <c r="DX115">
        <f>'Raw Data'!DK115</f>
        <v>7</v>
      </c>
      <c r="DY115">
        <f>'Raw Data'!DL115</f>
        <v>6850</v>
      </c>
      <c r="DZ115">
        <f>'Raw Data'!DM115</f>
        <v>6</v>
      </c>
      <c r="EA115">
        <f>'Raw Data'!DN115</f>
        <v>8020</v>
      </c>
      <c r="EB115">
        <f>'Raw Data'!DO115</f>
        <v>12</v>
      </c>
      <c r="EC115">
        <f>'Raw Data'!DP115</f>
        <v>7700</v>
      </c>
      <c r="ED115">
        <f>'Raw Data'!DQ115</f>
        <v>12</v>
      </c>
      <c r="EE115">
        <f>'Raw Data'!DR115</f>
        <v>7330</v>
      </c>
      <c r="EF115">
        <f>'Raw Data'!DS115</f>
        <v>12</v>
      </c>
      <c r="EG115">
        <f>'Raw Data'!DT115</f>
        <v>6830</v>
      </c>
      <c r="EH115">
        <f>'Raw Data'!DU115</f>
        <v>12</v>
      </c>
      <c r="EI115">
        <f>'Raw Data'!DV115</f>
        <v>6830</v>
      </c>
      <c r="EJ115">
        <f>'Raw Data'!DW115</f>
        <v>0</v>
      </c>
      <c r="EK115">
        <f>'Raw Data'!DX115</f>
        <v>6930</v>
      </c>
      <c r="EL115">
        <f>'Raw Data'!DY115</f>
        <v>0</v>
      </c>
      <c r="EM115">
        <f>'Raw Data'!DZ115</f>
        <v>7.0100000000000002E-4</v>
      </c>
    </row>
    <row r="116" spans="1:143"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t="str">
        <f>VLOOKUP(DK116,'Curve Info'!$A$9:$P$76,16)</f>
        <v>High Crash Frequency</v>
      </c>
      <c r="DM116" s="1" t="str">
        <f>VLOOKUP(DK116,'Curve Info'!$A$9:$P$76,14)</f>
        <v>High AADT</v>
      </c>
      <c r="DN116" s="1">
        <f t="shared" si="17"/>
        <v>6566.666666666667</v>
      </c>
      <c r="DO116" s="1">
        <f t="shared" si="18"/>
        <v>7470</v>
      </c>
      <c r="DP116" s="1">
        <f t="shared" si="19"/>
        <v>-903.33333333333303</v>
      </c>
      <c r="DQ116" s="1">
        <f t="shared" si="20"/>
        <v>-0.12092815707273534</v>
      </c>
      <c r="DR116" s="1">
        <f t="shared" si="21"/>
        <v>7018.3333333333339</v>
      </c>
      <c r="DS116">
        <f>'Raw Data'!DF116</f>
        <v>5040</v>
      </c>
      <c r="DT116">
        <f>'Raw Data'!DG116</f>
        <v>8.5</v>
      </c>
      <c r="DU116">
        <f>'Raw Data'!DH116</f>
        <v>7440</v>
      </c>
      <c r="DV116">
        <f>'Raw Data'!DI116</f>
        <v>6.9</v>
      </c>
      <c r="DW116">
        <f>'Raw Data'!DJ116</f>
        <v>7220</v>
      </c>
      <c r="DX116">
        <f>'Raw Data'!DK116</f>
        <v>7</v>
      </c>
      <c r="DY116">
        <f>'Raw Data'!DL116</f>
        <v>6850</v>
      </c>
      <c r="DZ116">
        <f>'Raw Data'!DM116</f>
        <v>6</v>
      </c>
      <c r="EA116">
        <f>'Raw Data'!DN116</f>
        <v>8020</v>
      </c>
      <c r="EB116">
        <f>'Raw Data'!DO116</f>
        <v>12</v>
      </c>
      <c r="EC116">
        <f>'Raw Data'!DP116</f>
        <v>7700</v>
      </c>
      <c r="ED116">
        <f>'Raw Data'!DQ116</f>
        <v>12</v>
      </c>
      <c r="EE116">
        <f>'Raw Data'!DR116</f>
        <v>7330</v>
      </c>
      <c r="EF116">
        <f>'Raw Data'!DS116</f>
        <v>12</v>
      </c>
      <c r="EG116">
        <f>'Raw Data'!DT116</f>
        <v>6830</v>
      </c>
      <c r="EH116">
        <f>'Raw Data'!DU116</f>
        <v>12</v>
      </c>
      <c r="EI116">
        <f>'Raw Data'!DV116</f>
        <v>6830</v>
      </c>
      <c r="EJ116">
        <f>'Raw Data'!DW116</f>
        <v>0</v>
      </c>
      <c r="EK116">
        <f>'Raw Data'!DX116</f>
        <v>6930</v>
      </c>
      <c r="EL116">
        <f>'Raw Data'!DY116</f>
        <v>0</v>
      </c>
      <c r="EM116">
        <f>'Raw Data'!DZ116</f>
        <v>4.4169999999999999E-3</v>
      </c>
    </row>
    <row r="117" spans="1:143"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t="str">
        <f>VLOOKUP(DK117,'Curve Info'!$A$9:$P$76,16)</f>
        <v>High Crash Frequency</v>
      </c>
      <c r="DM117" s="1" t="str">
        <f>VLOOKUP(DK117,'Curve Info'!$A$9:$P$76,14)</f>
        <v>High AADT</v>
      </c>
      <c r="DN117" s="1">
        <f t="shared" si="17"/>
        <v>6566.666666666667</v>
      </c>
      <c r="DO117" s="1">
        <f t="shared" si="18"/>
        <v>7470</v>
      </c>
      <c r="DP117" s="1">
        <f t="shared" si="19"/>
        <v>-903.33333333333303</v>
      </c>
      <c r="DQ117" s="1">
        <f t="shared" si="20"/>
        <v>-0.12092815707273534</v>
      </c>
      <c r="DR117" s="1">
        <f t="shared" si="21"/>
        <v>7018.3333333333339</v>
      </c>
      <c r="DS117">
        <f>'Raw Data'!DF117</f>
        <v>5040</v>
      </c>
      <c r="DT117">
        <f>'Raw Data'!DG117</f>
        <v>8.5</v>
      </c>
      <c r="DU117">
        <f>'Raw Data'!DH117</f>
        <v>7440</v>
      </c>
      <c r="DV117">
        <f>'Raw Data'!DI117</f>
        <v>6.9</v>
      </c>
      <c r="DW117">
        <f>'Raw Data'!DJ117</f>
        <v>7220</v>
      </c>
      <c r="DX117">
        <f>'Raw Data'!DK117</f>
        <v>7</v>
      </c>
      <c r="DY117">
        <f>'Raw Data'!DL117</f>
        <v>6850</v>
      </c>
      <c r="DZ117">
        <f>'Raw Data'!DM117</f>
        <v>6</v>
      </c>
      <c r="EA117">
        <f>'Raw Data'!DN117</f>
        <v>8020</v>
      </c>
      <c r="EB117">
        <f>'Raw Data'!DO117</f>
        <v>12</v>
      </c>
      <c r="EC117">
        <f>'Raw Data'!DP117</f>
        <v>7700</v>
      </c>
      <c r="ED117">
        <f>'Raw Data'!DQ117</f>
        <v>12</v>
      </c>
      <c r="EE117">
        <f>'Raw Data'!DR117</f>
        <v>7330</v>
      </c>
      <c r="EF117">
        <f>'Raw Data'!DS117</f>
        <v>12</v>
      </c>
      <c r="EG117">
        <f>'Raw Data'!DT117</f>
        <v>6830</v>
      </c>
      <c r="EH117">
        <f>'Raw Data'!DU117</f>
        <v>12</v>
      </c>
      <c r="EI117">
        <f>'Raw Data'!DV117</f>
        <v>6830</v>
      </c>
      <c r="EJ117">
        <f>'Raw Data'!DW117</f>
        <v>0</v>
      </c>
      <c r="EK117">
        <f>'Raw Data'!DX117</f>
        <v>6930</v>
      </c>
      <c r="EL117">
        <f>'Raw Data'!DY117</f>
        <v>0</v>
      </c>
      <c r="EM117">
        <f>'Raw Data'!DZ117</f>
        <v>5.7889999999999999E-3</v>
      </c>
    </row>
    <row r="118" spans="1:143"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t="str">
        <f>VLOOKUP(DK118,'Curve Info'!$A$9:$P$76,16)</f>
        <v>High Crash Frequency</v>
      </c>
      <c r="DM118" s="1" t="str">
        <f>VLOOKUP(DK118,'Curve Info'!$A$9:$P$76,14)</f>
        <v>High AADT</v>
      </c>
      <c r="DN118" s="1">
        <f t="shared" si="17"/>
        <v>6566.666666666667</v>
      </c>
      <c r="DO118" s="1">
        <f t="shared" si="18"/>
        <v>7470</v>
      </c>
      <c r="DP118" s="1">
        <f t="shared" si="19"/>
        <v>-903.33333333333303</v>
      </c>
      <c r="DQ118" s="1">
        <f t="shared" si="20"/>
        <v>-0.12092815707273534</v>
      </c>
      <c r="DR118" s="1">
        <f t="shared" si="21"/>
        <v>7018.3333333333339</v>
      </c>
      <c r="DS118">
        <f>'Raw Data'!DF118</f>
        <v>5040</v>
      </c>
      <c r="DT118">
        <f>'Raw Data'!DG118</f>
        <v>8.5</v>
      </c>
      <c r="DU118">
        <f>'Raw Data'!DH118</f>
        <v>7440</v>
      </c>
      <c r="DV118">
        <f>'Raw Data'!DI118</f>
        <v>6.9</v>
      </c>
      <c r="DW118">
        <f>'Raw Data'!DJ118</f>
        <v>7220</v>
      </c>
      <c r="DX118">
        <f>'Raw Data'!DK118</f>
        <v>7</v>
      </c>
      <c r="DY118">
        <f>'Raw Data'!DL118</f>
        <v>6850</v>
      </c>
      <c r="DZ118">
        <f>'Raw Data'!DM118</f>
        <v>6</v>
      </c>
      <c r="EA118">
        <f>'Raw Data'!DN118</f>
        <v>8020</v>
      </c>
      <c r="EB118">
        <f>'Raw Data'!DO118</f>
        <v>12</v>
      </c>
      <c r="EC118">
        <f>'Raw Data'!DP118</f>
        <v>7700</v>
      </c>
      <c r="ED118">
        <f>'Raw Data'!DQ118</f>
        <v>12</v>
      </c>
      <c r="EE118">
        <f>'Raw Data'!DR118</f>
        <v>7330</v>
      </c>
      <c r="EF118">
        <f>'Raw Data'!DS118</f>
        <v>12</v>
      </c>
      <c r="EG118">
        <f>'Raw Data'!DT118</f>
        <v>6830</v>
      </c>
      <c r="EH118">
        <f>'Raw Data'!DU118</f>
        <v>12</v>
      </c>
      <c r="EI118">
        <f>'Raw Data'!DV118</f>
        <v>6830</v>
      </c>
      <c r="EJ118">
        <f>'Raw Data'!DW118</f>
        <v>0</v>
      </c>
      <c r="EK118">
        <f>'Raw Data'!DX118</f>
        <v>6930</v>
      </c>
      <c r="EL118">
        <f>'Raw Data'!DY118</f>
        <v>0</v>
      </c>
      <c r="EM118">
        <f>'Raw Data'!DZ118</f>
        <v>4.4169999999999999E-3</v>
      </c>
    </row>
    <row r="119" spans="1:143"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t="str">
        <f>VLOOKUP(DK119,'Curve Info'!$A$9:$P$76,16)</f>
        <v>High Crash Frequency</v>
      </c>
      <c r="DM119" s="1" t="str">
        <f>VLOOKUP(DK119,'Curve Info'!$A$9:$P$76,14)</f>
        <v>High AADT</v>
      </c>
      <c r="DN119" s="1">
        <f t="shared" si="17"/>
        <v>6566.666666666667</v>
      </c>
      <c r="DO119" s="1">
        <f t="shared" si="18"/>
        <v>7470</v>
      </c>
      <c r="DP119" s="1">
        <f t="shared" si="19"/>
        <v>-903.33333333333303</v>
      </c>
      <c r="DQ119" s="1">
        <f t="shared" si="20"/>
        <v>-0.12092815707273534</v>
      </c>
      <c r="DR119" s="1">
        <f t="shared" si="21"/>
        <v>7018.3333333333339</v>
      </c>
      <c r="DS119">
        <f>'Raw Data'!DF119</f>
        <v>5040</v>
      </c>
      <c r="DT119">
        <f>'Raw Data'!DG119</f>
        <v>8.5</v>
      </c>
      <c r="DU119">
        <f>'Raw Data'!DH119</f>
        <v>7440</v>
      </c>
      <c r="DV119">
        <f>'Raw Data'!DI119</f>
        <v>6.9</v>
      </c>
      <c r="DW119">
        <f>'Raw Data'!DJ119</f>
        <v>7220</v>
      </c>
      <c r="DX119">
        <f>'Raw Data'!DK119</f>
        <v>7</v>
      </c>
      <c r="DY119">
        <f>'Raw Data'!DL119</f>
        <v>6850</v>
      </c>
      <c r="DZ119">
        <f>'Raw Data'!DM119</f>
        <v>6</v>
      </c>
      <c r="EA119">
        <f>'Raw Data'!DN119</f>
        <v>8020</v>
      </c>
      <c r="EB119">
        <f>'Raw Data'!DO119</f>
        <v>12</v>
      </c>
      <c r="EC119">
        <f>'Raw Data'!DP119</f>
        <v>7700</v>
      </c>
      <c r="ED119">
        <f>'Raw Data'!DQ119</f>
        <v>12</v>
      </c>
      <c r="EE119">
        <f>'Raw Data'!DR119</f>
        <v>7330</v>
      </c>
      <c r="EF119">
        <f>'Raw Data'!DS119</f>
        <v>12</v>
      </c>
      <c r="EG119">
        <f>'Raw Data'!DT119</f>
        <v>6830</v>
      </c>
      <c r="EH119">
        <f>'Raw Data'!DU119</f>
        <v>12</v>
      </c>
      <c r="EI119">
        <f>'Raw Data'!DV119</f>
        <v>6830</v>
      </c>
      <c r="EJ119">
        <f>'Raw Data'!DW119</f>
        <v>0</v>
      </c>
      <c r="EK119">
        <f>'Raw Data'!DX119</f>
        <v>6930</v>
      </c>
      <c r="EL119">
        <f>'Raw Data'!DY119</f>
        <v>0</v>
      </c>
      <c r="EM119">
        <f>'Raw Data'!DZ119</f>
        <v>4.5750000000000001E-3</v>
      </c>
    </row>
    <row r="120" spans="1:143"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t="str">
        <f>VLOOKUP(DK120,'Curve Info'!$A$9:$P$76,16)</f>
        <v>High Crash Frequency</v>
      </c>
      <c r="DM120" s="1" t="str">
        <f>VLOOKUP(DK120,'Curve Info'!$A$9:$P$76,14)</f>
        <v>High AADT</v>
      </c>
      <c r="DN120" s="1">
        <f t="shared" si="17"/>
        <v>6566.666666666667</v>
      </c>
      <c r="DO120" s="1">
        <f t="shared" si="18"/>
        <v>7470</v>
      </c>
      <c r="DP120" s="1">
        <f t="shared" si="19"/>
        <v>-903.33333333333303</v>
      </c>
      <c r="DQ120" s="1">
        <f t="shared" si="20"/>
        <v>-0.12092815707273534</v>
      </c>
      <c r="DR120" s="1">
        <f t="shared" si="21"/>
        <v>7018.3333333333339</v>
      </c>
      <c r="DS120">
        <f>'Raw Data'!DF120</f>
        <v>5040</v>
      </c>
      <c r="DT120">
        <f>'Raw Data'!DG120</f>
        <v>8.5</v>
      </c>
      <c r="DU120">
        <f>'Raw Data'!DH120</f>
        <v>7440</v>
      </c>
      <c r="DV120">
        <f>'Raw Data'!DI120</f>
        <v>6.9</v>
      </c>
      <c r="DW120">
        <f>'Raw Data'!DJ120</f>
        <v>7220</v>
      </c>
      <c r="DX120">
        <f>'Raw Data'!DK120</f>
        <v>7</v>
      </c>
      <c r="DY120">
        <f>'Raw Data'!DL120</f>
        <v>6850</v>
      </c>
      <c r="DZ120">
        <f>'Raw Data'!DM120</f>
        <v>6</v>
      </c>
      <c r="EA120">
        <f>'Raw Data'!DN120</f>
        <v>8020</v>
      </c>
      <c r="EB120">
        <f>'Raw Data'!DO120</f>
        <v>12</v>
      </c>
      <c r="EC120">
        <f>'Raw Data'!DP120</f>
        <v>7700</v>
      </c>
      <c r="ED120">
        <f>'Raw Data'!DQ120</f>
        <v>12</v>
      </c>
      <c r="EE120">
        <f>'Raw Data'!DR120</f>
        <v>7330</v>
      </c>
      <c r="EF120">
        <f>'Raw Data'!DS120</f>
        <v>12</v>
      </c>
      <c r="EG120">
        <f>'Raw Data'!DT120</f>
        <v>6830</v>
      </c>
      <c r="EH120">
        <f>'Raw Data'!DU120</f>
        <v>12</v>
      </c>
      <c r="EI120">
        <f>'Raw Data'!DV120</f>
        <v>6830</v>
      </c>
      <c r="EJ120">
        <f>'Raw Data'!DW120</f>
        <v>0</v>
      </c>
      <c r="EK120">
        <f>'Raw Data'!DX120</f>
        <v>6930</v>
      </c>
      <c r="EL120">
        <f>'Raw Data'!DY120</f>
        <v>0</v>
      </c>
      <c r="EM120">
        <f>'Raw Data'!DZ120</f>
        <v>4.4169999999999999E-3</v>
      </c>
    </row>
    <row r="121" spans="1:143"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t="str">
        <f>VLOOKUP(DK121,'Curve Info'!$A$9:$P$76,16)</f>
        <v>High Crash Frequency</v>
      </c>
      <c r="DM121" s="1" t="str">
        <f>VLOOKUP(DK121,'Curve Info'!$A$9:$P$76,14)</f>
        <v>High AADT</v>
      </c>
      <c r="DN121" s="1">
        <f t="shared" si="17"/>
        <v>6566.666666666667</v>
      </c>
      <c r="DO121" s="1">
        <f t="shared" si="18"/>
        <v>7470</v>
      </c>
      <c r="DP121" s="1">
        <f t="shared" si="19"/>
        <v>-903.33333333333303</v>
      </c>
      <c r="DQ121" s="1">
        <f t="shared" si="20"/>
        <v>-0.12092815707273534</v>
      </c>
      <c r="DR121" s="1">
        <f t="shared" si="21"/>
        <v>7018.3333333333339</v>
      </c>
      <c r="DS121">
        <f>'Raw Data'!DF121</f>
        <v>5040</v>
      </c>
      <c r="DT121">
        <f>'Raw Data'!DG121</f>
        <v>8.5</v>
      </c>
      <c r="DU121">
        <f>'Raw Data'!DH121</f>
        <v>7440</v>
      </c>
      <c r="DV121">
        <f>'Raw Data'!DI121</f>
        <v>6.9</v>
      </c>
      <c r="DW121">
        <f>'Raw Data'!DJ121</f>
        <v>7220</v>
      </c>
      <c r="DX121">
        <f>'Raw Data'!DK121</f>
        <v>7</v>
      </c>
      <c r="DY121">
        <f>'Raw Data'!DL121</f>
        <v>6850</v>
      </c>
      <c r="DZ121">
        <f>'Raw Data'!DM121</f>
        <v>6</v>
      </c>
      <c r="EA121">
        <f>'Raw Data'!DN121</f>
        <v>8020</v>
      </c>
      <c r="EB121">
        <f>'Raw Data'!DO121</f>
        <v>12</v>
      </c>
      <c r="EC121">
        <f>'Raw Data'!DP121</f>
        <v>7700</v>
      </c>
      <c r="ED121">
        <f>'Raw Data'!DQ121</f>
        <v>12</v>
      </c>
      <c r="EE121">
        <f>'Raw Data'!DR121</f>
        <v>7330</v>
      </c>
      <c r="EF121">
        <f>'Raw Data'!DS121</f>
        <v>12</v>
      </c>
      <c r="EG121">
        <f>'Raw Data'!DT121</f>
        <v>6830</v>
      </c>
      <c r="EH121">
        <f>'Raw Data'!DU121</f>
        <v>12</v>
      </c>
      <c r="EI121">
        <f>'Raw Data'!DV121</f>
        <v>6830</v>
      </c>
      <c r="EJ121">
        <f>'Raw Data'!DW121</f>
        <v>0</v>
      </c>
      <c r="EK121">
        <f>'Raw Data'!DX121</f>
        <v>6930</v>
      </c>
      <c r="EL121">
        <f>'Raw Data'!DY121</f>
        <v>0</v>
      </c>
      <c r="EM121">
        <f>'Raw Data'!DZ121</f>
        <v>4.4130000000000003E-3</v>
      </c>
    </row>
    <row r="122" spans="1:143"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t="str">
        <f>VLOOKUP(DK122,'Curve Info'!$A$9:$P$76,16)</f>
        <v>High Crash Frequency</v>
      </c>
      <c r="DM122" s="1" t="str">
        <f>VLOOKUP(DK122,'Curve Info'!$A$9:$P$76,14)</f>
        <v>High AADT</v>
      </c>
      <c r="DN122" s="1">
        <f t="shared" si="17"/>
        <v>6566.666666666667</v>
      </c>
      <c r="DO122" s="1">
        <f t="shared" si="18"/>
        <v>7470</v>
      </c>
      <c r="DP122" s="1">
        <f t="shared" si="19"/>
        <v>-903.33333333333303</v>
      </c>
      <c r="DQ122" s="1">
        <f t="shared" si="20"/>
        <v>-0.12092815707273534</v>
      </c>
      <c r="DR122" s="1">
        <f t="shared" si="21"/>
        <v>7018.3333333333339</v>
      </c>
      <c r="DS122">
        <f>'Raw Data'!DF122</f>
        <v>5040</v>
      </c>
      <c r="DT122">
        <f>'Raw Data'!DG122</f>
        <v>8.5</v>
      </c>
      <c r="DU122">
        <f>'Raw Data'!DH122</f>
        <v>7440</v>
      </c>
      <c r="DV122">
        <f>'Raw Data'!DI122</f>
        <v>6.9</v>
      </c>
      <c r="DW122">
        <f>'Raw Data'!DJ122</f>
        <v>7220</v>
      </c>
      <c r="DX122">
        <f>'Raw Data'!DK122</f>
        <v>7</v>
      </c>
      <c r="DY122">
        <f>'Raw Data'!DL122</f>
        <v>6850</v>
      </c>
      <c r="DZ122">
        <f>'Raw Data'!DM122</f>
        <v>6</v>
      </c>
      <c r="EA122">
        <f>'Raw Data'!DN122</f>
        <v>8020</v>
      </c>
      <c r="EB122">
        <f>'Raw Data'!DO122</f>
        <v>12</v>
      </c>
      <c r="EC122">
        <f>'Raw Data'!DP122</f>
        <v>7700</v>
      </c>
      <c r="ED122">
        <f>'Raw Data'!DQ122</f>
        <v>12</v>
      </c>
      <c r="EE122">
        <f>'Raw Data'!DR122</f>
        <v>7330</v>
      </c>
      <c r="EF122">
        <f>'Raw Data'!DS122</f>
        <v>12</v>
      </c>
      <c r="EG122">
        <f>'Raw Data'!DT122</f>
        <v>6830</v>
      </c>
      <c r="EH122">
        <f>'Raw Data'!DU122</f>
        <v>12</v>
      </c>
      <c r="EI122">
        <f>'Raw Data'!DV122</f>
        <v>6830</v>
      </c>
      <c r="EJ122">
        <f>'Raw Data'!DW122</f>
        <v>0</v>
      </c>
      <c r="EK122">
        <f>'Raw Data'!DX122</f>
        <v>6930</v>
      </c>
      <c r="EL122">
        <f>'Raw Data'!DY122</f>
        <v>0</v>
      </c>
      <c r="EM122">
        <f>'Raw Data'!DZ122</f>
        <v>6.1200000000000002E-4</v>
      </c>
    </row>
    <row r="123" spans="1:143"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t="str">
        <f>VLOOKUP(DK123,'Curve Info'!$A$9:$P$76,16)</f>
        <v>High Crash Frequency</v>
      </c>
      <c r="DM123" s="1" t="str">
        <f>VLOOKUP(DK123,'Curve Info'!$A$9:$P$76,14)</f>
        <v>High AADT</v>
      </c>
      <c r="DN123" s="1">
        <f t="shared" si="17"/>
        <v>6566.666666666667</v>
      </c>
      <c r="DO123" s="1">
        <f t="shared" si="18"/>
        <v>7470</v>
      </c>
      <c r="DP123" s="1">
        <f t="shared" si="19"/>
        <v>-903.33333333333303</v>
      </c>
      <c r="DQ123" s="1">
        <f t="shared" si="20"/>
        <v>-0.12092815707273534</v>
      </c>
      <c r="DR123" s="1">
        <f t="shared" si="21"/>
        <v>7018.3333333333339</v>
      </c>
      <c r="DS123">
        <f>'Raw Data'!DF123</f>
        <v>5040</v>
      </c>
      <c r="DT123">
        <f>'Raw Data'!DG123</f>
        <v>8.5</v>
      </c>
      <c r="DU123">
        <f>'Raw Data'!DH123</f>
        <v>7440</v>
      </c>
      <c r="DV123">
        <f>'Raw Data'!DI123</f>
        <v>6.9</v>
      </c>
      <c r="DW123">
        <f>'Raw Data'!DJ123</f>
        <v>7220</v>
      </c>
      <c r="DX123">
        <f>'Raw Data'!DK123</f>
        <v>7</v>
      </c>
      <c r="DY123">
        <f>'Raw Data'!DL123</f>
        <v>6850</v>
      </c>
      <c r="DZ123">
        <f>'Raw Data'!DM123</f>
        <v>6</v>
      </c>
      <c r="EA123">
        <f>'Raw Data'!DN123</f>
        <v>8020</v>
      </c>
      <c r="EB123">
        <f>'Raw Data'!DO123</f>
        <v>12</v>
      </c>
      <c r="EC123">
        <f>'Raw Data'!DP123</f>
        <v>7700</v>
      </c>
      <c r="ED123">
        <f>'Raw Data'!DQ123</f>
        <v>12</v>
      </c>
      <c r="EE123">
        <f>'Raw Data'!DR123</f>
        <v>7330</v>
      </c>
      <c r="EF123">
        <f>'Raw Data'!DS123</f>
        <v>12</v>
      </c>
      <c r="EG123">
        <f>'Raw Data'!DT123</f>
        <v>6830</v>
      </c>
      <c r="EH123">
        <f>'Raw Data'!DU123</f>
        <v>12</v>
      </c>
      <c r="EI123">
        <f>'Raw Data'!DV123</f>
        <v>6830</v>
      </c>
      <c r="EJ123">
        <f>'Raw Data'!DW123</f>
        <v>0</v>
      </c>
      <c r="EK123">
        <f>'Raw Data'!DX123</f>
        <v>6930</v>
      </c>
      <c r="EL123">
        <f>'Raw Data'!DY123</f>
        <v>0</v>
      </c>
      <c r="EM123">
        <f>'Raw Data'!DZ123</f>
        <v>5.4180000000000001E-3</v>
      </c>
    </row>
    <row r="124" spans="1:143"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t="str">
        <f>VLOOKUP(DK124,'Curve Info'!$A$9:$P$76,16)</f>
        <v>High Crash Frequency</v>
      </c>
      <c r="DM124" s="1" t="str">
        <f>VLOOKUP(DK124,'Curve Info'!$A$9:$P$76,14)</f>
        <v>High AADT</v>
      </c>
      <c r="DN124" s="1">
        <f t="shared" si="17"/>
        <v>6566.666666666667</v>
      </c>
      <c r="DO124" s="1">
        <f t="shared" si="18"/>
        <v>7470</v>
      </c>
      <c r="DP124" s="1">
        <f t="shared" si="19"/>
        <v>-903.33333333333303</v>
      </c>
      <c r="DQ124" s="1">
        <f t="shared" si="20"/>
        <v>-0.12092815707273534</v>
      </c>
      <c r="DR124" s="1">
        <f t="shared" si="21"/>
        <v>7018.3333333333339</v>
      </c>
      <c r="DS124">
        <f>'Raw Data'!DF124</f>
        <v>5040</v>
      </c>
      <c r="DT124">
        <f>'Raw Data'!DG124</f>
        <v>8.5</v>
      </c>
      <c r="DU124">
        <f>'Raw Data'!DH124</f>
        <v>7440</v>
      </c>
      <c r="DV124">
        <f>'Raw Data'!DI124</f>
        <v>6.9</v>
      </c>
      <c r="DW124">
        <f>'Raw Data'!DJ124</f>
        <v>7220</v>
      </c>
      <c r="DX124">
        <f>'Raw Data'!DK124</f>
        <v>7</v>
      </c>
      <c r="DY124">
        <f>'Raw Data'!DL124</f>
        <v>6850</v>
      </c>
      <c r="DZ124">
        <f>'Raw Data'!DM124</f>
        <v>6</v>
      </c>
      <c r="EA124">
        <f>'Raw Data'!DN124</f>
        <v>8020</v>
      </c>
      <c r="EB124">
        <f>'Raw Data'!DO124</f>
        <v>12</v>
      </c>
      <c r="EC124">
        <f>'Raw Data'!DP124</f>
        <v>7700</v>
      </c>
      <c r="ED124">
        <f>'Raw Data'!DQ124</f>
        <v>12</v>
      </c>
      <c r="EE124">
        <f>'Raw Data'!DR124</f>
        <v>7330</v>
      </c>
      <c r="EF124">
        <f>'Raw Data'!DS124</f>
        <v>12</v>
      </c>
      <c r="EG124">
        <f>'Raw Data'!DT124</f>
        <v>6830</v>
      </c>
      <c r="EH124">
        <f>'Raw Data'!DU124</f>
        <v>12</v>
      </c>
      <c r="EI124">
        <f>'Raw Data'!DV124</f>
        <v>6830</v>
      </c>
      <c r="EJ124">
        <f>'Raw Data'!DW124</f>
        <v>0</v>
      </c>
      <c r="EK124">
        <f>'Raw Data'!DX124</f>
        <v>6930</v>
      </c>
      <c r="EL124">
        <f>'Raw Data'!DY124</f>
        <v>0</v>
      </c>
      <c r="EM124">
        <f>'Raw Data'!DZ124</f>
        <v>3.3149999999999998E-3</v>
      </c>
    </row>
    <row r="125" spans="1:143"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t="str">
        <f>VLOOKUP(DK125,'Curve Info'!$A$9:$P$76,16)</f>
        <v>High Crash Frequency</v>
      </c>
      <c r="DM125" s="1" t="str">
        <f>VLOOKUP(DK125,'Curve Info'!$A$9:$P$76,14)</f>
        <v>High AADT</v>
      </c>
      <c r="DN125" s="1">
        <f t="shared" si="17"/>
        <v>6566.666666666667</v>
      </c>
      <c r="DO125" s="1">
        <f t="shared" si="18"/>
        <v>7470</v>
      </c>
      <c r="DP125" s="1">
        <f t="shared" si="19"/>
        <v>-903.33333333333303</v>
      </c>
      <c r="DQ125" s="1">
        <f t="shared" si="20"/>
        <v>-0.12092815707273534</v>
      </c>
      <c r="DR125" s="1">
        <f t="shared" si="21"/>
        <v>7018.3333333333339</v>
      </c>
      <c r="DS125">
        <f>'Raw Data'!DF125</f>
        <v>5040</v>
      </c>
      <c r="DT125">
        <f>'Raw Data'!DG125</f>
        <v>8.5</v>
      </c>
      <c r="DU125">
        <f>'Raw Data'!DH125</f>
        <v>7440</v>
      </c>
      <c r="DV125">
        <f>'Raw Data'!DI125</f>
        <v>6.9</v>
      </c>
      <c r="DW125">
        <f>'Raw Data'!DJ125</f>
        <v>7220</v>
      </c>
      <c r="DX125">
        <f>'Raw Data'!DK125</f>
        <v>7</v>
      </c>
      <c r="DY125">
        <f>'Raw Data'!DL125</f>
        <v>6850</v>
      </c>
      <c r="DZ125">
        <f>'Raw Data'!DM125</f>
        <v>6</v>
      </c>
      <c r="EA125">
        <f>'Raw Data'!DN125</f>
        <v>8020</v>
      </c>
      <c r="EB125">
        <f>'Raw Data'!DO125</f>
        <v>12</v>
      </c>
      <c r="EC125">
        <f>'Raw Data'!DP125</f>
        <v>7700</v>
      </c>
      <c r="ED125">
        <f>'Raw Data'!DQ125</f>
        <v>12</v>
      </c>
      <c r="EE125">
        <f>'Raw Data'!DR125</f>
        <v>7330</v>
      </c>
      <c r="EF125">
        <f>'Raw Data'!DS125</f>
        <v>12</v>
      </c>
      <c r="EG125">
        <f>'Raw Data'!DT125</f>
        <v>6830</v>
      </c>
      <c r="EH125">
        <f>'Raw Data'!DU125</f>
        <v>12</v>
      </c>
      <c r="EI125">
        <f>'Raw Data'!DV125</f>
        <v>6830</v>
      </c>
      <c r="EJ125">
        <f>'Raw Data'!DW125</f>
        <v>0</v>
      </c>
      <c r="EK125">
        <f>'Raw Data'!DX125</f>
        <v>6930</v>
      </c>
      <c r="EL125">
        <f>'Raw Data'!DY125</f>
        <v>0</v>
      </c>
      <c r="EM125">
        <f>'Raw Data'!DZ125</f>
        <v>5.8380000000000003E-3</v>
      </c>
    </row>
    <row r="126" spans="1:143"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t="str">
        <f>VLOOKUP(DK126,'Curve Info'!$A$9:$P$76,16)</f>
        <v>High Crash Frequency</v>
      </c>
      <c r="DM126" s="1" t="str">
        <f>VLOOKUP(DK126,'Curve Info'!$A$9:$P$76,14)</f>
        <v>High AADT</v>
      </c>
      <c r="DN126" s="1">
        <f t="shared" si="17"/>
        <v>6566.666666666667</v>
      </c>
      <c r="DO126" s="1">
        <f t="shared" si="18"/>
        <v>7470</v>
      </c>
      <c r="DP126" s="1">
        <f t="shared" si="19"/>
        <v>-903.33333333333303</v>
      </c>
      <c r="DQ126" s="1">
        <f t="shared" si="20"/>
        <v>-0.12092815707273534</v>
      </c>
      <c r="DR126" s="1">
        <f t="shared" si="21"/>
        <v>7018.3333333333339</v>
      </c>
      <c r="DS126">
        <f>'Raw Data'!DF126</f>
        <v>5040</v>
      </c>
      <c r="DT126">
        <f>'Raw Data'!DG126</f>
        <v>8.5</v>
      </c>
      <c r="DU126">
        <f>'Raw Data'!DH126</f>
        <v>7440</v>
      </c>
      <c r="DV126">
        <f>'Raw Data'!DI126</f>
        <v>6.9</v>
      </c>
      <c r="DW126">
        <f>'Raw Data'!DJ126</f>
        <v>7220</v>
      </c>
      <c r="DX126">
        <f>'Raw Data'!DK126</f>
        <v>7</v>
      </c>
      <c r="DY126">
        <f>'Raw Data'!DL126</f>
        <v>6850</v>
      </c>
      <c r="DZ126">
        <f>'Raw Data'!DM126</f>
        <v>6</v>
      </c>
      <c r="EA126">
        <f>'Raw Data'!DN126</f>
        <v>8020</v>
      </c>
      <c r="EB126">
        <f>'Raw Data'!DO126</f>
        <v>12</v>
      </c>
      <c r="EC126">
        <f>'Raw Data'!DP126</f>
        <v>7700</v>
      </c>
      <c r="ED126">
        <f>'Raw Data'!DQ126</f>
        <v>12</v>
      </c>
      <c r="EE126">
        <f>'Raw Data'!DR126</f>
        <v>7330</v>
      </c>
      <c r="EF126">
        <f>'Raw Data'!DS126</f>
        <v>12</v>
      </c>
      <c r="EG126">
        <f>'Raw Data'!DT126</f>
        <v>6830</v>
      </c>
      <c r="EH126">
        <f>'Raw Data'!DU126</f>
        <v>12</v>
      </c>
      <c r="EI126">
        <f>'Raw Data'!DV126</f>
        <v>6830</v>
      </c>
      <c r="EJ126">
        <f>'Raw Data'!DW126</f>
        <v>0</v>
      </c>
      <c r="EK126">
        <f>'Raw Data'!DX126</f>
        <v>6930</v>
      </c>
      <c r="EL126">
        <f>'Raw Data'!DY126</f>
        <v>0</v>
      </c>
      <c r="EM126">
        <f>'Raw Data'!DZ126</f>
        <v>4.2649999999999997E-3</v>
      </c>
    </row>
    <row r="127" spans="1:143"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t="str">
        <f>VLOOKUP(DK127,'Curve Info'!$A$9:$P$76,16)</f>
        <v>High Crash Frequency</v>
      </c>
      <c r="DM127" s="1" t="str">
        <f>VLOOKUP(DK127,'Curve Info'!$A$9:$P$76,14)</f>
        <v>High AADT</v>
      </c>
      <c r="DN127" s="1">
        <f t="shared" si="17"/>
        <v>6566.666666666667</v>
      </c>
      <c r="DO127" s="1">
        <f t="shared" si="18"/>
        <v>7470</v>
      </c>
      <c r="DP127" s="1">
        <f t="shared" si="19"/>
        <v>-903.33333333333303</v>
      </c>
      <c r="DQ127" s="1">
        <f t="shared" si="20"/>
        <v>-0.12092815707273534</v>
      </c>
      <c r="DR127" s="1">
        <f t="shared" si="21"/>
        <v>7018.3333333333339</v>
      </c>
      <c r="DS127">
        <f>'Raw Data'!DF127</f>
        <v>5040</v>
      </c>
      <c r="DT127">
        <f>'Raw Data'!DG127</f>
        <v>8.5</v>
      </c>
      <c r="DU127">
        <f>'Raw Data'!DH127</f>
        <v>7440</v>
      </c>
      <c r="DV127">
        <f>'Raw Data'!DI127</f>
        <v>6.9</v>
      </c>
      <c r="DW127">
        <f>'Raw Data'!DJ127</f>
        <v>7220</v>
      </c>
      <c r="DX127">
        <f>'Raw Data'!DK127</f>
        <v>7</v>
      </c>
      <c r="DY127">
        <f>'Raw Data'!DL127</f>
        <v>6850</v>
      </c>
      <c r="DZ127">
        <f>'Raw Data'!DM127</f>
        <v>6</v>
      </c>
      <c r="EA127">
        <f>'Raw Data'!DN127</f>
        <v>8020</v>
      </c>
      <c r="EB127">
        <f>'Raw Data'!DO127</f>
        <v>12</v>
      </c>
      <c r="EC127">
        <f>'Raw Data'!DP127</f>
        <v>7700</v>
      </c>
      <c r="ED127">
        <f>'Raw Data'!DQ127</f>
        <v>12</v>
      </c>
      <c r="EE127">
        <f>'Raw Data'!DR127</f>
        <v>7330</v>
      </c>
      <c r="EF127">
        <f>'Raw Data'!DS127</f>
        <v>12</v>
      </c>
      <c r="EG127">
        <f>'Raw Data'!DT127</f>
        <v>6830</v>
      </c>
      <c r="EH127">
        <f>'Raw Data'!DU127</f>
        <v>12</v>
      </c>
      <c r="EI127">
        <f>'Raw Data'!DV127</f>
        <v>6830</v>
      </c>
      <c r="EJ127">
        <f>'Raw Data'!DW127</f>
        <v>0</v>
      </c>
      <c r="EK127">
        <f>'Raw Data'!DX127</f>
        <v>6930</v>
      </c>
      <c r="EL127">
        <f>'Raw Data'!DY127</f>
        <v>0</v>
      </c>
      <c r="EM127">
        <f>'Raw Data'!DZ127</f>
        <v>0</v>
      </c>
    </row>
    <row r="128" spans="1:143"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t="str">
        <f>VLOOKUP(DK128,'Curve Info'!$A$9:$P$76,16)</f>
        <v>High Crash Frequency</v>
      </c>
      <c r="DM128" s="1" t="str">
        <f>VLOOKUP(DK128,'Curve Info'!$A$9:$P$76,14)</f>
        <v>High AADT</v>
      </c>
      <c r="DN128" s="1">
        <f t="shared" si="17"/>
        <v>6566.666666666667</v>
      </c>
      <c r="DO128" s="1">
        <f t="shared" si="18"/>
        <v>7470</v>
      </c>
      <c r="DP128" s="1">
        <f t="shared" si="19"/>
        <v>-903.33333333333303</v>
      </c>
      <c r="DQ128" s="1">
        <f t="shared" si="20"/>
        <v>-0.12092815707273534</v>
      </c>
      <c r="DR128" s="1">
        <f t="shared" si="21"/>
        <v>7018.3333333333339</v>
      </c>
      <c r="DS128">
        <f>'Raw Data'!DF128</f>
        <v>5040</v>
      </c>
      <c r="DT128">
        <f>'Raw Data'!DG128</f>
        <v>8.5</v>
      </c>
      <c r="DU128">
        <f>'Raw Data'!DH128</f>
        <v>7440</v>
      </c>
      <c r="DV128">
        <f>'Raw Data'!DI128</f>
        <v>6.9</v>
      </c>
      <c r="DW128">
        <f>'Raw Data'!DJ128</f>
        <v>7220</v>
      </c>
      <c r="DX128">
        <f>'Raw Data'!DK128</f>
        <v>7</v>
      </c>
      <c r="DY128">
        <f>'Raw Data'!DL128</f>
        <v>6850</v>
      </c>
      <c r="DZ128">
        <f>'Raw Data'!DM128</f>
        <v>6</v>
      </c>
      <c r="EA128">
        <f>'Raw Data'!DN128</f>
        <v>8020</v>
      </c>
      <c r="EB128">
        <f>'Raw Data'!DO128</f>
        <v>12</v>
      </c>
      <c r="EC128">
        <f>'Raw Data'!DP128</f>
        <v>7700</v>
      </c>
      <c r="ED128">
        <f>'Raw Data'!DQ128</f>
        <v>12</v>
      </c>
      <c r="EE128">
        <f>'Raw Data'!DR128</f>
        <v>7330</v>
      </c>
      <c r="EF128">
        <f>'Raw Data'!DS128</f>
        <v>12</v>
      </c>
      <c r="EG128">
        <f>'Raw Data'!DT128</f>
        <v>6830</v>
      </c>
      <c r="EH128">
        <f>'Raw Data'!DU128</f>
        <v>12</v>
      </c>
      <c r="EI128">
        <f>'Raw Data'!DV128</f>
        <v>6830</v>
      </c>
      <c r="EJ128">
        <f>'Raw Data'!DW128</f>
        <v>0</v>
      </c>
      <c r="EK128">
        <f>'Raw Data'!DX128</f>
        <v>6930</v>
      </c>
      <c r="EL128">
        <f>'Raw Data'!DY128</f>
        <v>0</v>
      </c>
      <c r="EM128">
        <f>'Raw Data'!DZ128</f>
        <v>4.4130000000000003E-3</v>
      </c>
    </row>
    <row r="129" spans="1:143"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t="str">
        <f>VLOOKUP(DK129,'Curve Info'!$A$9:$P$76,16)</f>
        <v>High Crash Frequency</v>
      </c>
      <c r="DM129" s="1" t="str">
        <f>VLOOKUP(DK129,'Curve Info'!$A$9:$P$76,14)</f>
        <v>High AADT</v>
      </c>
      <c r="DN129" s="1">
        <f t="shared" si="17"/>
        <v>6566.666666666667</v>
      </c>
      <c r="DO129" s="1">
        <f t="shared" si="18"/>
        <v>7470</v>
      </c>
      <c r="DP129" s="1">
        <f t="shared" si="19"/>
        <v>-903.33333333333303</v>
      </c>
      <c r="DQ129" s="1">
        <f t="shared" si="20"/>
        <v>-0.12092815707273534</v>
      </c>
      <c r="DR129" s="1">
        <f t="shared" si="21"/>
        <v>7018.3333333333339</v>
      </c>
      <c r="DS129">
        <f>'Raw Data'!DF129</f>
        <v>5040</v>
      </c>
      <c r="DT129">
        <f>'Raw Data'!DG129</f>
        <v>8.5</v>
      </c>
      <c r="DU129">
        <f>'Raw Data'!DH129</f>
        <v>7440</v>
      </c>
      <c r="DV129">
        <f>'Raw Data'!DI129</f>
        <v>6.9</v>
      </c>
      <c r="DW129">
        <f>'Raw Data'!DJ129</f>
        <v>7220</v>
      </c>
      <c r="DX129">
        <f>'Raw Data'!DK129</f>
        <v>7</v>
      </c>
      <c r="DY129">
        <f>'Raw Data'!DL129</f>
        <v>6850</v>
      </c>
      <c r="DZ129">
        <f>'Raw Data'!DM129</f>
        <v>6</v>
      </c>
      <c r="EA129">
        <f>'Raw Data'!DN129</f>
        <v>8020</v>
      </c>
      <c r="EB129">
        <f>'Raw Data'!DO129</f>
        <v>12</v>
      </c>
      <c r="EC129">
        <f>'Raw Data'!DP129</f>
        <v>7700</v>
      </c>
      <c r="ED129">
        <f>'Raw Data'!DQ129</f>
        <v>12</v>
      </c>
      <c r="EE129">
        <f>'Raw Data'!DR129</f>
        <v>7330</v>
      </c>
      <c r="EF129">
        <f>'Raw Data'!DS129</f>
        <v>12</v>
      </c>
      <c r="EG129">
        <f>'Raw Data'!DT129</f>
        <v>6830</v>
      </c>
      <c r="EH129">
        <f>'Raw Data'!DU129</f>
        <v>12</v>
      </c>
      <c r="EI129">
        <f>'Raw Data'!DV129</f>
        <v>6830</v>
      </c>
      <c r="EJ129">
        <f>'Raw Data'!DW129</f>
        <v>0</v>
      </c>
      <c r="EK129">
        <f>'Raw Data'!DX129</f>
        <v>6930</v>
      </c>
      <c r="EL129">
        <f>'Raw Data'!DY129</f>
        <v>0</v>
      </c>
      <c r="EM129">
        <f>'Raw Data'!DZ129</f>
        <v>2.6930000000000001E-3</v>
      </c>
    </row>
    <row r="130" spans="1:143"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t="str">
        <f>VLOOKUP(DK130,'Curve Info'!$A$9:$P$76,16)</f>
        <v>High Crash Frequency</v>
      </c>
      <c r="DM130" s="1" t="str">
        <f>VLOOKUP(DK130,'Curve Info'!$A$9:$P$76,14)</f>
        <v>High AADT</v>
      </c>
      <c r="DN130" s="1">
        <f t="shared" si="17"/>
        <v>6566.666666666667</v>
      </c>
      <c r="DO130" s="1">
        <f t="shared" si="18"/>
        <v>7470</v>
      </c>
      <c r="DP130" s="1">
        <f t="shared" si="19"/>
        <v>-903.33333333333303</v>
      </c>
      <c r="DQ130" s="1">
        <f t="shared" si="20"/>
        <v>-0.12092815707273534</v>
      </c>
      <c r="DR130" s="1">
        <f t="shared" si="21"/>
        <v>7018.3333333333339</v>
      </c>
      <c r="DS130">
        <f>'Raw Data'!DF130</f>
        <v>5040</v>
      </c>
      <c r="DT130">
        <f>'Raw Data'!DG130</f>
        <v>8.5</v>
      </c>
      <c r="DU130">
        <f>'Raw Data'!DH130</f>
        <v>7440</v>
      </c>
      <c r="DV130">
        <f>'Raw Data'!DI130</f>
        <v>6.9</v>
      </c>
      <c r="DW130">
        <f>'Raw Data'!DJ130</f>
        <v>7220</v>
      </c>
      <c r="DX130">
        <f>'Raw Data'!DK130</f>
        <v>7</v>
      </c>
      <c r="DY130">
        <f>'Raw Data'!DL130</f>
        <v>6850</v>
      </c>
      <c r="DZ130">
        <f>'Raw Data'!DM130</f>
        <v>6</v>
      </c>
      <c r="EA130">
        <f>'Raw Data'!DN130</f>
        <v>8020</v>
      </c>
      <c r="EB130">
        <f>'Raw Data'!DO130</f>
        <v>12</v>
      </c>
      <c r="EC130">
        <f>'Raw Data'!DP130</f>
        <v>7700</v>
      </c>
      <c r="ED130">
        <f>'Raw Data'!DQ130</f>
        <v>12</v>
      </c>
      <c r="EE130">
        <f>'Raw Data'!DR130</f>
        <v>7330</v>
      </c>
      <c r="EF130">
        <f>'Raw Data'!DS130</f>
        <v>12</v>
      </c>
      <c r="EG130">
        <f>'Raw Data'!DT130</f>
        <v>6830</v>
      </c>
      <c r="EH130">
        <f>'Raw Data'!DU130</f>
        <v>12</v>
      </c>
      <c r="EI130">
        <f>'Raw Data'!DV130</f>
        <v>6830</v>
      </c>
      <c r="EJ130">
        <f>'Raw Data'!DW130</f>
        <v>0</v>
      </c>
      <c r="EK130">
        <f>'Raw Data'!DX130</f>
        <v>6930</v>
      </c>
      <c r="EL130">
        <f>'Raw Data'!DY130</f>
        <v>0</v>
      </c>
      <c r="EM130">
        <f>'Raw Data'!DZ130</f>
        <v>5.8380000000000003E-3</v>
      </c>
    </row>
    <row r="131" spans="1:143"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t="str">
        <f>VLOOKUP(DK131,'Curve Info'!$A$9:$P$76,16)</f>
        <v>High Crash Frequency</v>
      </c>
      <c r="DM131" s="1" t="str">
        <f>VLOOKUP(DK131,'Curve Info'!$A$9:$P$76,14)</f>
        <v>High AADT</v>
      </c>
      <c r="DN131" s="1">
        <f t="shared" ref="DN131:DN194" si="27">AVERAGE(DU131,DW131,DS131)</f>
        <v>6566.666666666667</v>
      </c>
      <c r="DO131" s="1">
        <f t="shared" ref="DO131:DO194" si="28">AVERAGE(EA131,EG131,EE131,EC131)</f>
        <v>7470</v>
      </c>
      <c r="DP131" s="1">
        <f t="shared" ref="DP131:DP194" si="29">DN131-DO131</f>
        <v>-903.33333333333303</v>
      </c>
      <c r="DQ131" s="1">
        <f t="shared" ref="DQ131:DQ194" si="30">DP131/DO131</f>
        <v>-0.12092815707273534</v>
      </c>
      <c r="DR131" s="1">
        <f t="shared" ref="DR131:DR194" si="31">AVERAGE(DN131,DO131)</f>
        <v>7018.3333333333339</v>
      </c>
      <c r="DS131">
        <f>'Raw Data'!DF131</f>
        <v>5040</v>
      </c>
      <c r="DT131">
        <f>'Raw Data'!DG131</f>
        <v>8.5</v>
      </c>
      <c r="DU131">
        <f>'Raw Data'!DH131</f>
        <v>7440</v>
      </c>
      <c r="DV131">
        <f>'Raw Data'!DI131</f>
        <v>6.9</v>
      </c>
      <c r="DW131">
        <f>'Raw Data'!DJ131</f>
        <v>7220</v>
      </c>
      <c r="DX131">
        <f>'Raw Data'!DK131</f>
        <v>7</v>
      </c>
      <c r="DY131">
        <f>'Raw Data'!DL131</f>
        <v>6850</v>
      </c>
      <c r="DZ131">
        <f>'Raw Data'!DM131</f>
        <v>6</v>
      </c>
      <c r="EA131">
        <f>'Raw Data'!DN131</f>
        <v>8020</v>
      </c>
      <c r="EB131">
        <f>'Raw Data'!DO131</f>
        <v>12</v>
      </c>
      <c r="EC131">
        <f>'Raw Data'!DP131</f>
        <v>7700</v>
      </c>
      <c r="ED131">
        <f>'Raw Data'!DQ131</f>
        <v>12</v>
      </c>
      <c r="EE131">
        <f>'Raw Data'!DR131</f>
        <v>7330</v>
      </c>
      <c r="EF131">
        <f>'Raw Data'!DS131</f>
        <v>12</v>
      </c>
      <c r="EG131">
        <f>'Raw Data'!DT131</f>
        <v>6830</v>
      </c>
      <c r="EH131">
        <f>'Raw Data'!DU131</f>
        <v>12</v>
      </c>
      <c r="EI131">
        <f>'Raw Data'!DV131</f>
        <v>6830</v>
      </c>
      <c r="EJ131">
        <f>'Raw Data'!DW131</f>
        <v>0</v>
      </c>
      <c r="EK131">
        <f>'Raw Data'!DX131</f>
        <v>6930</v>
      </c>
      <c r="EL131">
        <f>'Raw Data'!DY131</f>
        <v>0</v>
      </c>
      <c r="EM131">
        <f>'Raw Data'!DZ131</f>
        <v>3.2490000000000002E-3</v>
      </c>
    </row>
    <row r="132" spans="1:143"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t="str">
        <f>VLOOKUP(DK132,'Curve Info'!$A$9:$P$76,16)</f>
        <v>High Crash Frequency</v>
      </c>
      <c r="DM132" s="1" t="str">
        <f>VLOOKUP(DK132,'Curve Info'!$A$9:$P$76,14)</f>
        <v>High AADT</v>
      </c>
      <c r="DN132" s="1">
        <f t="shared" si="27"/>
        <v>6566.666666666667</v>
      </c>
      <c r="DO132" s="1">
        <f t="shared" si="28"/>
        <v>7470</v>
      </c>
      <c r="DP132" s="1">
        <f t="shared" si="29"/>
        <v>-903.33333333333303</v>
      </c>
      <c r="DQ132" s="1">
        <f t="shared" si="30"/>
        <v>-0.12092815707273534</v>
      </c>
      <c r="DR132" s="1">
        <f t="shared" si="31"/>
        <v>7018.3333333333339</v>
      </c>
      <c r="DS132">
        <f>'Raw Data'!DF132</f>
        <v>5040</v>
      </c>
      <c r="DT132">
        <f>'Raw Data'!DG132</f>
        <v>8.5</v>
      </c>
      <c r="DU132">
        <f>'Raw Data'!DH132</f>
        <v>7440</v>
      </c>
      <c r="DV132">
        <f>'Raw Data'!DI132</f>
        <v>6.9</v>
      </c>
      <c r="DW132">
        <f>'Raw Data'!DJ132</f>
        <v>7220</v>
      </c>
      <c r="DX132">
        <f>'Raw Data'!DK132</f>
        <v>7</v>
      </c>
      <c r="DY132">
        <f>'Raw Data'!DL132</f>
        <v>6850</v>
      </c>
      <c r="DZ132">
        <f>'Raw Data'!DM132</f>
        <v>6</v>
      </c>
      <c r="EA132">
        <f>'Raw Data'!DN132</f>
        <v>8020</v>
      </c>
      <c r="EB132">
        <f>'Raw Data'!DO132</f>
        <v>12</v>
      </c>
      <c r="EC132">
        <f>'Raw Data'!DP132</f>
        <v>7700</v>
      </c>
      <c r="ED132">
        <f>'Raw Data'!DQ132</f>
        <v>12</v>
      </c>
      <c r="EE132">
        <f>'Raw Data'!DR132</f>
        <v>7330</v>
      </c>
      <c r="EF132">
        <f>'Raw Data'!DS132</f>
        <v>12</v>
      </c>
      <c r="EG132">
        <f>'Raw Data'!DT132</f>
        <v>6830</v>
      </c>
      <c r="EH132">
        <f>'Raw Data'!DU132</f>
        <v>12</v>
      </c>
      <c r="EI132">
        <f>'Raw Data'!DV132</f>
        <v>6830</v>
      </c>
      <c r="EJ132">
        <f>'Raw Data'!DW132</f>
        <v>0</v>
      </c>
      <c r="EK132">
        <f>'Raw Data'!DX132</f>
        <v>6930</v>
      </c>
      <c r="EL132">
        <f>'Raw Data'!DY132</f>
        <v>0</v>
      </c>
      <c r="EM132">
        <f>'Raw Data'!DZ132</f>
        <v>7.8299999999999995E-4</v>
      </c>
    </row>
    <row r="133" spans="1:143"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t="str">
        <f>VLOOKUP(DK133,'Curve Info'!$A$9:$P$76,16)</f>
        <v>High Crash Frequency</v>
      </c>
      <c r="DM133" s="1" t="str">
        <f>VLOOKUP(DK133,'Curve Info'!$A$9:$P$76,14)</f>
        <v>High AADT</v>
      </c>
      <c r="DN133" s="1">
        <f t="shared" si="27"/>
        <v>6566.666666666667</v>
      </c>
      <c r="DO133" s="1">
        <f t="shared" si="28"/>
        <v>7470</v>
      </c>
      <c r="DP133" s="1">
        <f t="shared" si="29"/>
        <v>-903.33333333333303</v>
      </c>
      <c r="DQ133" s="1">
        <f t="shared" si="30"/>
        <v>-0.12092815707273534</v>
      </c>
      <c r="DR133" s="1">
        <f t="shared" si="31"/>
        <v>7018.3333333333339</v>
      </c>
      <c r="DS133">
        <f>'Raw Data'!DF133</f>
        <v>5040</v>
      </c>
      <c r="DT133">
        <f>'Raw Data'!DG133</f>
        <v>8.5</v>
      </c>
      <c r="DU133">
        <f>'Raw Data'!DH133</f>
        <v>7440</v>
      </c>
      <c r="DV133">
        <f>'Raw Data'!DI133</f>
        <v>6.9</v>
      </c>
      <c r="DW133">
        <f>'Raw Data'!DJ133</f>
        <v>7220</v>
      </c>
      <c r="DX133">
        <f>'Raw Data'!DK133</f>
        <v>7</v>
      </c>
      <c r="DY133">
        <f>'Raw Data'!DL133</f>
        <v>6850</v>
      </c>
      <c r="DZ133">
        <f>'Raw Data'!DM133</f>
        <v>6</v>
      </c>
      <c r="EA133">
        <f>'Raw Data'!DN133</f>
        <v>8020</v>
      </c>
      <c r="EB133">
        <f>'Raw Data'!DO133</f>
        <v>12</v>
      </c>
      <c r="EC133">
        <f>'Raw Data'!DP133</f>
        <v>7700</v>
      </c>
      <c r="ED133">
        <f>'Raw Data'!DQ133</f>
        <v>12</v>
      </c>
      <c r="EE133">
        <f>'Raw Data'!DR133</f>
        <v>7330</v>
      </c>
      <c r="EF133">
        <f>'Raw Data'!DS133</f>
        <v>12</v>
      </c>
      <c r="EG133">
        <f>'Raw Data'!DT133</f>
        <v>6830</v>
      </c>
      <c r="EH133">
        <f>'Raw Data'!DU133</f>
        <v>12</v>
      </c>
      <c r="EI133">
        <f>'Raw Data'!DV133</f>
        <v>6830</v>
      </c>
      <c r="EJ133">
        <f>'Raw Data'!DW133</f>
        <v>0</v>
      </c>
      <c r="EK133">
        <f>'Raw Data'!DX133</f>
        <v>6930</v>
      </c>
      <c r="EL133">
        <f>'Raw Data'!DY133</f>
        <v>0</v>
      </c>
      <c r="EM133">
        <f>'Raw Data'!DZ133</f>
        <v>2.2820000000000002E-3</v>
      </c>
    </row>
    <row r="134" spans="1:143"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t="str">
        <f>VLOOKUP(DK134,'Curve Info'!$A$9:$P$76,16)</f>
        <v>High Crash Frequency</v>
      </c>
      <c r="DM134" s="1" t="str">
        <f>VLOOKUP(DK134,'Curve Info'!$A$9:$P$76,14)</f>
        <v>High AADT</v>
      </c>
      <c r="DN134" s="1">
        <f t="shared" si="27"/>
        <v>6566.666666666667</v>
      </c>
      <c r="DO134" s="1">
        <f t="shared" si="28"/>
        <v>7470</v>
      </c>
      <c r="DP134" s="1">
        <f t="shared" si="29"/>
        <v>-903.33333333333303</v>
      </c>
      <c r="DQ134" s="1">
        <f t="shared" si="30"/>
        <v>-0.12092815707273534</v>
      </c>
      <c r="DR134" s="1">
        <f t="shared" si="31"/>
        <v>7018.3333333333339</v>
      </c>
      <c r="DS134">
        <f>'Raw Data'!DF134</f>
        <v>5040</v>
      </c>
      <c r="DT134">
        <f>'Raw Data'!DG134</f>
        <v>8.5</v>
      </c>
      <c r="DU134">
        <f>'Raw Data'!DH134</f>
        <v>7440</v>
      </c>
      <c r="DV134">
        <f>'Raw Data'!DI134</f>
        <v>6.9</v>
      </c>
      <c r="DW134">
        <f>'Raw Data'!DJ134</f>
        <v>7220</v>
      </c>
      <c r="DX134">
        <f>'Raw Data'!DK134</f>
        <v>7</v>
      </c>
      <c r="DY134">
        <f>'Raw Data'!DL134</f>
        <v>6850</v>
      </c>
      <c r="DZ134">
        <f>'Raw Data'!DM134</f>
        <v>6</v>
      </c>
      <c r="EA134">
        <f>'Raw Data'!DN134</f>
        <v>8020</v>
      </c>
      <c r="EB134">
        <f>'Raw Data'!DO134</f>
        <v>12</v>
      </c>
      <c r="EC134">
        <f>'Raw Data'!DP134</f>
        <v>7700</v>
      </c>
      <c r="ED134">
        <f>'Raw Data'!DQ134</f>
        <v>12</v>
      </c>
      <c r="EE134">
        <f>'Raw Data'!DR134</f>
        <v>7330</v>
      </c>
      <c r="EF134">
        <f>'Raw Data'!DS134</f>
        <v>12</v>
      </c>
      <c r="EG134">
        <f>'Raw Data'!DT134</f>
        <v>6830</v>
      </c>
      <c r="EH134">
        <f>'Raw Data'!DU134</f>
        <v>12</v>
      </c>
      <c r="EI134">
        <f>'Raw Data'!DV134</f>
        <v>6830</v>
      </c>
      <c r="EJ134">
        <f>'Raw Data'!DW134</f>
        <v>0</v>
      </c>
      <c r="EK134">
        <f>'Raw Data'!DX134</f>
        <v>6930</v>
      </c>
      <c r="EL134">
        <f>'Raw Data'!DY134</f>
        <v>0</v>
      </c>
      <c r="EM134">
        <f>'Raw Data'!DZ134</f>
        <v>0</v>
      </c>
    </row>
    <row r="135" spans="1:143"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t="str">
        <f>VLOOKUP(DK135,'Curve Info'!$A$9:$P$76,16)</f>
        <v>High Crash Frequency</v>
      </c>
      <c r="DM135" s="1" t="str">
        <f>VLOOKUP(DK135,'Curve Info'!$A$9:$P$76,14)</f>
        <v>High AADT</v>
      </c>
      <c r="DN135" s="1">
        <f t="shared" si="27"/>
        <v>6566.666666666667</v>
      </c>
      <c r="DO135" s="1">
        <f t="shared" si="28"/>
        <v>7470</v>
      </c>
      <c r="DP135" s="1">
        <f t="shared" si="29"/>
        <v>-903.33333333333303</v>
      </c>
      <c r="DQ135" s="1">
        <f t="shared" si="30"/>
        <v>-0.12092815707273534</v>
      </c>
      <c r="DR135" s="1">
        <f t="shared" si="31"/>
        <v>7018.3333333333339</v>
      </c>
      <c r="DS135">
        <f>'Raw Data'!DF135</f>
        <v>5040</v>
      </c>
      <c r="DT135">
        <f>'Raw Data'!DG135</f>
        <v>8.5</v>
      </c>
      <c r="DU135">
        <f>'Raw Data'!DH135</f>
        <v>7440</v>
      </c>
      <c r="DV135">
        <f>'Raw Data'!DI135</f>
        <v>6.9</v>
      </c>
      <c r="DW135">
        <f>'Raw Data'!DJ135</f>
        <v>7220</v>
      </c>
      <c r="DX135">
        <f>'Raw Data'!DK135</f>
        <v>7</v>
      </c>
      <c r="DY135">
        <f>'Raw Data'!DL135</f>
        <v>6850</v>
      </c>
      <c r="DZ135">
        <f>'Raw Data'!DM135</f>
        <v>6</v>
      </c>
      <c r="EA135">
        <f>'Raw Data'!DN135</f>
        <v>8020</v>
      </c>
      <c r="EB135">
        <f>'Raw Data'!DO135</f>
        <v>12</v>
      </c>
      <c r="EC135">
        <f>'Raw Data'!DP135</f>
        <v>7700</v>
      </c>
      <c r="ED135">
        <f>'Raw Data'!DQ135</f>
        <v>12</v>
      </c>
      <c r="EE135">
        <f>'Raw Data'!DR135</f>
        <v>7330</v>
      </c>
      <c r="EF135">
        <f>'Raw Data'!DS135</f>
        <v>12</v>
      </c>
      <c r="EG135">
        <f>'Raw Data'!DT135</f>
        <v>6830</v>
      </c>
      <c r="EH135">
        <f>'Raw Data'!DU135</f>
        <v>12</v>
      </c>
      <c r="EI135">
        <f>'Raw Data'!DV135</f>
        <v>6830</v>
      </c>
      <c r="EJ135">
        <f>'Raw Data'!DW135</f>
        <v>0</v>
      </c>
      <c r="EK135">
        <f>'Raw Data'!DX135</f>
        <v>6930</v>
      </c>
      <c r="EL135">
        <f>'Raw Data'!DY135</f>
        <v>0</v>
      </c>
      <c r="EM135">
        <f>'Raw Data'!DZ135</f>
        <v>6.5499999999999998E-4</v>
      </c>
    </row>
    <row r="136" spans="1:143"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t="str">
        <f>VLOOKUP(DK136,'Curve Info'!$A$9:$P$76,16)</f>
        <v>High Crash Frequency</v>
      </c>
      <c r="DM136" s="1" t="str">
        <f>VLOOKUP(DK136,'Curve Info'!$A$9:$P$76,14)</f>
        <v>High AADT</v>
      </c>
      <c r="DN136" s="1">
        <f t="shared" si="27"/>
        <v>6566.666666666667</v>
      </c>
      <c r="DO136" s="1">
        <f t="shared" si="28"/>
        <v>7470</v>
      </c>
      <c r="DP136" s="1">
        <f t="shared" si="29"/>
        <v>-903.33333333333303</v>
      </c>
      <c r="DQ136" s="1">
        <f t="shared" si="30"/>
        <v>-0.12092815707273534</v>
      </c>
      <c r="DR136" s="1">
        <f t="shared" si="31"/>
        <v>7018.3333333333339</v>
      </c>
      <c r="DS136">
        <f>'Raw Data'!DF136</f>
        <v>5040</v>
      </c>
      <c r="DT136">
        <f>'Raw Data'!DG136</f>
        <v>8.5</v>
      </c>
      <c r="DU136">
        <f>'Raw Data'!DH136</f>
        <v>7440</v>
      </c>
      <c r="DV136">
        <f>'Raw Data'!DI136</f>
        <v>6.9</v>
      </c>
      <c r="DW136">
        <f>'Raw Data'!DJ136</f>
        <v>7220</v>
      </c>
      <c r="DX136">
        <f>'Raw Data'!DK136</f>
        <v>7</v>
      </c>
      <c r="DY136">
        <f>'Raw Data'!DL136</f>
        <v>6850</v>
      </c>
      <c r="DZ136">
        <f>'Raw Data'!DM136</f>
        <v>6</v>
      </c>
      <c r="EA136">
        <f>'Raw Data'!DN136</f>
        <v>8020</v>
      </c>
      <c r="EB136">
        <f>'Raw Data'!DO136</f>
        <v>12</v>
      </c>
      <c r="EC136">
        <f>'Raw Data'!DP136</f>
        <v>7700</v>
      </c>
      <c r="ED136">
        <f>'Raw Data'!DQ136</f>
        <v>12</v>
      </c>
      <c r="EE136">
        <f>'Raw Data'!DR136</f>
        <v>7330</v>
      </c>
      <c r="EF136">
        <f>'Raw Data'!DS136</f>
        <v>12</v>
      </c>
      <c r="EG136">
        <f>'Raw Data'!DT136</f>
        <v>6830</v>
      </c>
      <c r="EH136">
        <f>'Raw Data'!DU136</f>
        <v>12</v>
      </c>
      <c r="EI136">
        <f>'Raw Data'!DV136</f>
        <v>6830</v>
      </c>
      <c r="EJ136">
        <f>'Raw Data'!DW136</f>
        <v>0</v>
      </c>
      <c r="EK136">
        <f>'Raw Data'!DX136</f>
        <v>6930</v>
      </c>
      <c r="EL136">
        <f>'Raw Data'!DY136</f>
        <v>0</v>
      </c>
      <c r="EM136">
        <f>'Raw Data'!DZ136</f>
        <v>5.8100000000000001E-3</v>
      </c>
    </row>
    <row r="137" spans="1:143"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t="str">
        <f>VLOOKUP(DK137,'Curve Info'!$A$9:$P$76,16)</f>
        <v>High Crash Frequency</v>
      </c>
      <c r="DM137" s="1" t="str">
        <f>VLOOKUP(DK137,'Curve Info'!$A$9:$P$76,14)</f>
        <v>High AADT</v>
      </c>
      <c r="DN137" s="1">
        <f t="shared" si="27"/>
        <v>6566.666666666667</v>
      </c>
      <c r="DO137" s="1">
        <f t="shared" si="28"/>
        <v>7470</v>
      </c>
      <c r="DP137" s="1">
        <f t="shared" si="29"/>
        <v>-903.33333333333303</v>
      </c>
      <c r="DQ137" s="1">
        <f t="shared" si="30"/>
        <v>-0.12092815707273534</v>
      </c>
      <c r="DR137" s="1">
        <f t="shared" si="31"/>
        <v>7018.3333333333339</v>
      </c>
      <c r="DS137">
        <f>'Raw Data'!DF137</f>
        <v>5040</v>
      </c>
      <c r="DT137">
        <f>'Raw Data'!DG137</f>
        <v>8.5</v>
      </c>
      <c r="DU137">
        <f>'Raw Data'!DH137</f>
        <v>7440</v>
      </c>
      <c r="DV137">
        <f>'Raw Data'!DI137</f>
        <v>6.9</v>
      </c>
      <c r="DW137">
        <f>'Raw Data'!DJ137</f>
        <v>7220</v>
      </c>
      <c r="DX137">
        <f>'Raw Data'!DK137</f>
        <v>7</v>
      </c>
      <c r="DY137">
        <f>'Raw Data'!DL137</f>
        <v>6850</v>
      </c>
      <c r="DZ137">
        <f>'Raw Data'!DM137</f>
        <v>6</v>
      </c>
      <c r="EA137">
        <f>'Raw Data'!DN137</f>
        <v>8020</v>
      </c>
      <c r="EB137">
        <f>'Raw Data'!DO137</f>
        <v>12</v>
      </c>
      <c r="EC137">
        <f>'Raw Data'!DP137</f>
        <v>7700</v>
      </c>
      <c r="ED137">
        <f>'Raw Data'!DQ137</f>
        <v>12</v>
      </c>
      <c r="EE137">
        <f>'Raw Data'!DR137</f>
        <v>7330</v>
      </c>
      <c r="EF137">
        <f>'Raw Data'!DS137</f>
        <v>12</v>
      </c>
      <c r="EG137">
        <f>'Raw Data'!DT137</f>
        <v>6830</v>
      </c>
      <c r="EH137">
        <f>'Raw Data'!DU137</f>
        <v>12</v>
      </c>
      <c r="EI137">
        <f>'Raw Data'!DV137</f>
        <v>6830</v>
      </c>
      <c r="EJ137">
        <f>'Raw Data'!DW137</f>
        <v>0</v>
      </c>
      <c r="EK137">
        <f>'Raw Data'!DX137</f>
        <v>6930</v>
      </c>
      <c r="EL137">
        <f>'Raw Data'!DY137</f>
        <v>0</v>
      </c>
      <c r="EM137">
        <f>'Raw Data'!DZ137</f>
        <v>6.1200000000000002E-4</v>
      </c>
    </row>
    <row r="138" spans="1:143"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t="str">
        <f>VLOOKUP(DK138,'Curve Info'!$A$9:$P$76,16)</f>
        <v>High Crash Frequency</v>
      </c>
      <c r="DM138" s="1" t="str">
        <f>VLOOKUP(DK138,'Curve Info'!$A$9:$P$76,14)</f>
        <v>High AADT</v>
      </c>
      <c r="DN138" s="1">
        <f t="shared" si="27"/>
        <v>6566.666666666667</v>
      </c>
      <c r="DO138" s="1">
        <f t="shared" si="28"/>
        <v>7470</v>
      </c>
      <c r="DP138" s="1">
        <f t="shared" si="29"/>
        <v>-903.33333333333303</v>
      </c>
      <c r="DQ138" s="1">
        <f t="shared" si="30"/>
        <v>-0.12092815707273534</v>
      </c>
      <c r="DR138" s="1">
        <f t="shared" si="31"/>
        <v>7018.3333333333339</v>
      </c>
      <c r="DS138">
        <f>'Raw Data'!DF138</f>
        <v>5040</v>
      </c>
      <c r="DT138">
        <f>'Raw Data'!DG138</f>
        <v>8.5</v>
      </c>
      <c r="DU138">
        <f>'Raw Data'!DH138</f>
        <v>7440</v>
      </c>
      <c r="DV138">
        <f>'Raw Data'!DI138</f>
        <v>6.9</v>
      </c>
      <c r="DW138">
        <f>'Raw Data'!DJ138</f>
        <v>7220</v>
      </c>
      <c r="DX138">
        <f>'Raw Data'!DK138</f>
        <v>7</v>
      </c>
      <c r="DY138">
        <f>'Raw Data'!DL138</f>
        <v>6850</v>
      </c>
      <c r="DZ138">
        <f>'Raw Data'!DM138</f>
        <v>6</v>
      </c>
      <c r="EA138">
        <f>'Raw Data'!DN138</f>
        <v>8020</v>
      </c>
      <c r="EB138">
        <f>'Raw Data'!DO138</f>
        <v>12</v>
      </c>
      <c r="EC138">
        <f>'Raw Data'!DP138</f>
        <v>7700</v>
      </c>
      <c r="ED138">
        <f>'Raw Data'!DQ138</f>
        <v>12</v>
      </c>
      <c r="EE138">
        <f>'Raw Data'!DR138</f>
        <v>7330</v>
      </c>
      <c r="EF138">
        <f>'Raw Data'!DS138</f>
        <v>12</v>
      </c>
      <c r="EG138">
        <f>'Raw Data'!DT138</f>
        <v>6830</v>
      </c>
      <c r="EH138">
        <f>'Raw Data'!DU138</f>
        <v>12</v>
      </c>
      <c r="EI138">
        <f>'Raw Data'!DV138</f>
        <v>6830</v>
      </c>
      <c r="EJ138">
        <f>'Raw Data'!DW138</f>
        <v>0</v>
      </c>
      <c r="EK138">
        <f>'Raw Data'!DX138</f>
        <v>6930</v>
      </c>
      <c r="EL138">
        <f>'Raw Data'!DY138</f>
        <v>0</v>
      </c>
      <c r="EM138">
        <f>'Raw Data'!DZ138</f>
        <v>1.7200000000000001E-4</v>
      </c>
    </row>
    <row r="139" spans="1:143"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t="str">
        <f>VLOOKUP(DK139,'Curve Info'!$A$9:$P$76,16)</f>
        <v>High Crash Frequency</v>
      </c>
      <c r="DM139" s="1" t="str">
        <f>VLOOKUP(DK139,'Curve Info'!$A$9:$P$76,14)</f>
        <v>High AADT</v>
      </c>
      <c r="DN139" s="1">
        <f t="shared" si="27"/>
        <v>6566.666666666667</v>
      </c>
      <c r="DO139" s="1">
        <f t="shared" si="28"/>
        <v>7470</v>
      </c>
      <c r="DP139" s="1">
        <f t="shared" si="29"/>
        <v>-903.33333333333303</v>
      </c>
      <c r="DQ139" s="1">
        <f t="shared" si="30"/>
        <v>-0.12092815707273534</v>
      </c>
      <c r="DR139" s="1">
        <f t="shared" si="31"/>
        <v>7018.3333333333339</v>
      </c>
      <c r="DS139">
        <f>'Raw Data'!DF139</f>
        <v>5040</v>
      </c>
      <c r="DT139">
        <f>'Raw Data'!DG139</f>
        <v>8.5</v>
      </c>
      <c r="DU139">
        <f>'Raw Data'!DH139</f>
        <v>7440</v>
      </c>
      <c r="DV139">
        <f>'Raw Data'!DI139</f>
        <v>6.9</v>
      </c>
      <c r="DW139">
        <f>'Raw Data'!DJ139</f>
        <v>7220</v>
      </c>
      <c r="DX139">
        <f>'Raw Data'!DK139</f>
        <v>7</v>
      </c>
      <c r="DY139">
        <f>'Raw Data'!DL139</f>
        <v>6850</v>
      </c>
      <c r="DZ139">
        <f>'Raw Data'!DM139</f>
        <v>6</v>
      </c>
      <c r="EA139">
        <f>'Raw Data'!DN139</f>
        <v>8020</v>
      </c>
      <c r="EB139">
        <f>'Raw Data'!DO139</f>
        <v>12</v>
      </c>
      <c r="EC139">
        <f>'Raw Data'!DP139</f>
        <v>7700</v>
      </c>
      <c r="ED139">
        <f>'Raw Data'!DQ139</f>
        <v>12</v>
      </c>
      <c r="EE139">
        <f>'Raw Data'!DR139</f>
        <v>7330</v>
      </c>
      <c r="EF139">
        <f>'Raw Data'!DS139</f>
        <v>12</v>
      </c>
      <c r="EG139">
        <f>'Raw Data'!DT139</f>
        <v>6830</v>
      </c>
      <c r="EH139">
        <f>'Raw Data'!DU139</f>
        <v>12</v>
      </c>
      <c r="EI139">
        <f>'Raw Data'!DV139</f>
        <v>6830</v>
      </c>
      <c r="EJ139">
        <f>'Raw Data'!DW139</f>
        <v>0</v>
      </c>
      <c r="EK139">
        <f>'Raw Data'!DX139</f>
        <v>6930</v>
      </c>
      <c r="EL139">
        <f>'Raw Data'!DY139</f>
        <v>0</v>
      </c>
      <c r="EM139">
        <f>'Raw Data'!DZ139</f>
        <v>4.6299999999999996E-3</v>
      </c>
    </row>
    <row r="140" spans="1:143"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t="str">
        <f>VLOOKUP(DK140,'Curve Info'!$A$9:$P$76,16)</f>
        <v>High Crash Frequency</v>
      </c>
      <c r="DM140" s="1" t="str">
        <f>VLOOKUP(DK140,'Curve Info'!$A$9:$P$76,14)</f>
        <v>High AADT</v>
      </c>
      <c r="DN140" s="1">
        <f t="shared" si="27"/>
        <v>6566.666666666667</v>
      </c>
      <c r="DO140" s="1">
        <f t="shared" si="28"/>
        <v>7470</v>
      </c>
      <c r="DP140" s="1">
        <f t="shared" si="29"/>
        <v>-903.33333333333303</v>
      </c>
      <c r="DQ140" s="1">
        <f t="shared" si="30"/>
        <v>-0.12092815707273534</v>
      </c>
      <c r="DR140" s="1">
        <f t="shared" si="31"/>
        <v>7018.3333333333339</v>
      </c>
      <c r="DS140">
        <f>'Raw Data'!DF140</f>
        <v>5040</v>
      </c>
      <c r="DT140">
        <f>'Raw Data'!DG140</f>
        <v>8.5</v>
      </c>
      <c r="DU140">
        <f>'Raw Data'!DH140</f>
        <v>7440</v>
      </c>
      <c r="DV140">
        <f>'Raw Data'!DI140</f>
        <v>6.9</v>
      </c>
      <c r="DW140">
        <f>'Raw Data'!DJ140</f>
        <v>7220</v>
      </c>
      <c r="DX140">
        <f>'Raw Data'!DK140</f>
        <v>7</v>
      </c>
      <c r="DY140">
        <f>'Raw Data'!DL140</f>
        <v>6850</v>
      </c>
      <c r="DZ140">
        <f>'Raw Data'!DM140</f>
        <v>6</v>
      </c>
      <c r="EA140">
        <f>'Raw Data'!DN140</f>
        <v>8020</v>
      </c>
      <c r="EB140">
        <f>'Raw Data'!DO140</f>
        <v>12</v>
      </c>
      <c r="EC140">
        <f>'Raw Data'!DP140</f>
        <v>7700</v>
      </c>
      <c r="ED140">
        <f>'Raw Data'!DQ140</f>
        <v>12</v>
      </c>
      <c r="EE140">
        <f>'Raw Data'!DR140</f>
        <v>7330</v>
      </c>
      <c r="EF140">
        <f>'Raw Data'!DS140</f>
        <v>12</v>
      </c>
      <c r="EG140">
        <f>'Raw Data'!DT140</f>
        <v>6830</v>
      </c>
      <c r="EH140">
        <f>'Raw Data'!DU140</f>
        <v>12</v>
      </c>
      <c r="EI140">
        <f>'Raw Data'!DV140</f>
        <v>6830</v>
      </c>
      <c r="EJ140">
        <f>'Raw Data'!DW140</f>
        <v>0</v>
      </c>
      <c r="EK140">
        <f>'Raw Data'!DX140</f>
        <v>6930</v>
      </c>
      <c r="EL140">
        <f>'Raw Data'!DY140</f>
        <v>0</v>
      </c>
      <c r="EM140">
        <f>'Raw Data'!DZ140</f>
        <v>4.4169999999999999E-3</v>
      </c>
    </row>
    <row r="141" spans="1:143"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t="str">
        <f>VLOOKUP(DK141,'Curve Info'!$A$9:$P$76,16)</f>
        <v>High Crash Frequency</v>
      </c>
      <c r="DM141" s="1" t="str">
        <f>VLOOKUP(DK141,'Curve Info'!$A$9:$P$76,14)</f>
        <v>High AADT</v>
      </c>
      <c r="DN141" s="1">
        <f t="shared" si="27"/>
        <v>6566.666666666667</v>
      </c>
      <c r="DO141" s="1">
        <f t="shared" si="28"/>
        <v>7470</v>
      </c>
      <c r="DP141" s="1">
        <f t="shared" si="29"/>
        <v>-903.33333333333303</v>
      </c>
      <c r="DQ141" s="1">
        <f t="shared" si="30"/>
        <v>-0.12092815707273534</v>
      </c>
      <c r="DR141" s="1">
        <f t="shared" si="31"/>
        <v>7018.3333333333339</v>
      </c>
      <c r="DS141">
        <f>'Raw Data'!DF141</f>
        <v>5040</v>
      </c>
      <c r="DT141">
        <f>'Raw Data'!DG141</f>
        <v>8.5</v>
      </c>
      <c r="DU141">
        <f>'Raw Data'!DH141</f>
        <v>7440</v>
      </c>
      <c r="DV141">
        <f>'Raw Data'!DI141</f>
        <v>6.9</v>
      </c>
      <c r="DW141">
        <f>'Raw Data'!DJ141</f>
        <v>7220</v>
      </c>
      <c r="DX141">
        <f>'Raw Data'!DK141</f>
        <v>7</v>
      </c>
      <c r="DY141">
        <f>'Raw Data'!DL141</f>
        <v>6850</v>
      </c>
      <c r="DZ141">
        <f>'Raw Data'!DM141</f>
        <v>6</v>
      </c>
      <c r="EA141">
        <f>'Raw Data'!DN141</f>
        <v>8020</v>
      </c>
      <c r="EB141">
        <f>'Raw Data'!DO141</f>
        <v>12</v>
      </c>
      <c r="EC141">
        <f>'Raw Data'!DP141</f>
        <v>7700</v>
      </c>
      <c r="ED141">
        <f>'Raw Data'!DQ141</f>
        <v>12</v>
      </c>
      <c r="EE141">
        <f>'Raw Data'!DR141</f>
        <v>7330</v>
      </c>
      <c r="EF141">
        <f>'Raw Data'!DS141</f>
        <v>12</v>
      </c>
      <c r="EG141">
        <f>'Raw Data'!DT141</f>
        <v>6830</v>
      </c>
      <c r="EH141">
        <f>'Raw Data'!DU141</f>
        <v>12</v>
      </c>
      <c r="EI141">
        <f>'Raw Data'!DV141</f>
        <v>6830</v>
      </c>
      <c r="EJ141">
        <f>'Raw Data'!DW141</f>
        <v>0</v>
      </c>
      <c r="EK141">
        <f>'Raw Data'!DX141</f>
        <v>6930</v>
      </c>
      <c r="EL141">
        <f>'Raw Data'!DY141</f>
        <v>0</v>
      </c>
      <c r="EM141">
        <f>'Raw Data'!DZ141</f>
        <v>5.8380000000000003E-3</v>
      </c>
    </row>
    <row r="142" spans="1:143"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t="str">
        <f>VLOOKUP(DK142,'Curve Info'!$A$9:$P$76,16)</f>
        <v>High Crash Frequency</v>
      </c>
      <c r="DM142" s="1" t="str">
        <f>VLOOKUP(DK142,'Curve Info'!$A$9:$P$76,14)</f>
        <v>High AADT</v>
      </c>
      <c r="DN142" s="1">
        <f t="shared" si="27"/>
        <v>6566.666666666667</v>
      </c>
      <c r="DO142" s="1">
        <f t="shared" si="28"/>
        <v>7470</v>
      </c>
      <c r="DP142" s="1">
        <f t="shared" si="29"/>
        <v>-903.33333333333303</v>
      </c>
      <c r="DQ142" s="1">
        <f t="shared" si="30"/>
        <v>-0.12092815707273534</v>
      </c>
      <c r="DR142" s="1">
        <f t="shared" si="31"/>
        <v>7018.3333333333339</v>
      </c>
      <c r="DS142">
        <f>'Raw Data'!DF142</f>
        <v>5040</v>
      </c>
      <c r="DT142">
        <f>'Raw Data'!DG142</f>
        <v>8.5</v>
      </c>
      <c r="DU142">
        <f>'Raw Data'!DH142</f>
        <v>7440</v>
      </c>
      <c r="DV142">
        <f>'Raw Data'!DI142</f>
        <v>6.9</v>
      </c>
      <c r="DW142">
        <f>'Raw Data'!DJ142</f>
        <v>7220</v>
      </c>
      <c r="DX142">
        <f>'Raw Data'!DK142</f>
        <v>7</v>
      </c>
      <c r="DY142">
        <f>'Raw Data'!DL142</f>
        <v>6850</v>
      </c>
      <c r="DZ142">
        <f>'Raw Data'!DM142</f>
        <v>6</v>
      </c>
      <c r="EA142">
        <f>'Raw Data'!DN142</f>
        <v>8020</v>
      </c>
      <c r="EB142">
        <f>'Raw Data'!DO142</f>
        <v>12</v>
      </c>
      <c r="EC142">
        <f>'Raw Data'!DP142</f>
        <v>7700</v>
      </c>
      <c r="ED142">
        <f>'Raw Data'!DQ142</f>
        <v>12</v>
      </c>
      <c r="EE142">
        <f>'Raw Data'!DR142</f>
        <v>7330</v>
      </c>
      <c r="EF142">
        <f>'Raw Data'!DS142</f>
        <v>12</v>
      </c>
      <c r="EG142">
        <f>'Raw Data'!DT142</f>
        <v>6830</v>
      </c>
      <c r="EH142">
        <f>'Raw Data'!DU142</f>
        <v>12</v>
      </c>
      <c r="EI142">
        <f>'Raw Data'!DV142</f>
        <v>6830</v>
      </c>
      <c r="EJ142">
        <f>'Raw Data'!DW142</f>
        <v>0</v>
      </c>
      <c r="EK142">
        <f>'Raw Data'!DX142</f>
        <v>6930</v>
      </c>
      <c r="EL142">
        <f>'Raw Data'!DY142</f>
        <v>0</v>
      </c>
      <c r="EM142">
        <f>'Raw Data'!DZ142</f>
        <v>5.8380000000000003E-3</v>
      </c>
    </row>
    <row r="143" spans="1:143"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t="str">
        <f>VLOOKUP(DK143,'Curve Info'!$A$9:$P$76,16)</f>
        <v>High Crash Frequency</v>
      </c>
      <c r="DM143" s="1" t="str">
        <f>VLOOKUP(DK143,'Curve Info'!$A$9:$P$76,14)</f>
        <v>High AADT</v>
      </c>
      <c r="DN143" s="1">
        <f t="shared" si="27"/>
        <v>6566.666666666667</v>
      </c>
      <c r="DO143" s="1">
        <f t="shared" si="28"/>
        <v>7470</v>
      </c>
      <c r="DP143" s="1">
        <f t="shared" si="29"/>
        <v>-903.33333333333303</v>
      </c>
      <c r="DQ143" s="1">
        <f t="shared" si="30"/>
        <v>-0.12092815707273534</v>
      </c>
      <c r="DR143" s="1">
        <f t="shared" si="31"/>
        <v>7018.3333333333339</v>
      </c>
      <c r="DS143">
        <f>'Raw Data'!DF143</f>
        <v>5040</v>
      </c>
      <c r="DT143">
        <f>'Raw Data'!DG143</f>
        <v>8.5</v>
      </c>
      <c r="DU143">
        <f>'Raw Data'!DH143</f>
        <v>7440</v>
      </c>
      <c r="DV143">
        <f>'Raw Data'!DI143</f>
        <v>6.9</v>
      </c>
      <c r="DW143">
        <f>'Raw Data'!DJ143</f>
        <v>7220</v>
      </c>
      <c r="DX143">
        <f>'Raw Data'!DK143</f>
        <v>7</v>
      </c>
      <c r="DY143">
        <f>'Raw Data'!DL143</f>
        <v>6850</v>
      </c>
      <c r="DZ143">
        <f>'Raw Data'!DM143</f>
        <v>6</v>
      </c>
      <c r="EA143">
        <f>'Raw Data'!DN143</f>
        <v>8020</v>
      </c>
      <c r="EB143">
        <f>'Raw Data'!DO143</f>
        <v>12</v>
      </c>
      <c r="EC143">
        <f>'Raw Data'!DP143</f>
        <v>7700</v>
      </c>
      <c r="ED143">
        <f>'Raw Data'!DQ143</f>
        <v>12</v>
      </c>
      <c r="EE143">
        <f>'Raw Data'!DR143</f>
        <v>7330</v>
      </c>
      <c r="EF143">
        <f>'Raw Data'!DS143</f>
        <v>12</v>
      </c>
      <c r="EG143">
        <f>'Raw Data'!DT143</f>
        <v>6830</v>
      </c>
      <c r="EH143">
        <f>'Raw Data'!DU143</f>
        <v>12</v>
      </c>
      <c r="EI143">
        <f>'Raw Data'!DV143</f>
        <v>6830</v>
      </c>
      <c r="EJ143">
        <f>'Raw Data'!DW143</f>
        <v>0</v>
      </c>
      <c r="EK143">
        <f>'Raw Data'!DX143</f>
        <v>6930</v>
      </c>
      <c r="EL143">
        <f>'Raw Data'!DY143</f>
        <v>0</v>
      </c>
      <c r="EM143">
        <f>'Raw Data'!DZ143</f>
        <v>4.463E-3</v>
      </c>
    </row>
    <row r="144" spans="1:143"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t="str">
        <f>VLOOKUP(DK144,'Curve Info'!$A$9:$P$76,16)</f>
        <v>High Crash Frequency</v>
      </c>
      <c r="DM144" s="1" t="str">
        <f>VLOOKUP(DK144,'Curve Info'!$A$9:$P$76,14)</f>
        <v>High AADT</v>
      </c>
      <c r="DN144" s="1">
        <f t="shared" si="27"/>
        <v>6566.666666666667</v>
      </c>
      <c r="DO144" s="1">
        <f t="shared" si="28"/>
        <v>7470</v>
      </c>
      <c r="DP144" s="1">
        <f t="shared" si="29"/>
        <v>-903.33333333333303</v>
      </c>
      <c r="DQ144" s="1">
        <f t="shared" si="30"/>
        <v>-0.12092815707273534</v>
      </c>
      <c r="DR144" s="1">
        <f t="shared" si="31"/>
        <v>7018.3333333333339</v>
      </c>
      <c r="DS144">
        <f>'Raw Data'!DF144</f>
        <v>5040</v>
      </c>
      <c r="DT144">
        <f>'Raw Data'!DG144</f>
        <v>8.5</v>
      </c>
      <c r="DU144">
        <f>'Raw Data'!DH144</f>
        <v>7440</v>
      </c>
      <c r="DV144">
        <f>'Raw Data'!DI144</f>
        <v>6.9</v>
      </c>
      <c r="DW144">
        <f>'Raw Data'!DJ144</f>
        <v>7220</v>
      </c>
      <c r="DX144">
        <f>'Raw Data'!DK144</f>
        <v>7</v>
      </c>
      <c r="DY144">
        <f>'Raw Data'!DL144</f>
        <v>6850</v>
      </c>
      <c r="DZ144">
        <f>'Raw Data'!DM144</f>
        <v>6</v>
      </c>
      <c r="EA144">
        <f>'Raw Data'!DN144</f>
        <v>8020</v>
      </c>
      <c r="EB144">
        <f>'Raw Data'!DO144</f>
        <v>12</v>
      </c>
      <c r="EC144">
        <f>'Raw Data'!DP144</f>
        <v>7700</v>
      </c>
      <c r="ED144">
        <f>'Raw Data'!DQ144</f>
        <v>12</v>
      </c>
      <c r="EE144">
        <f>'Raw Data'!DR144</f>
        <v>7330</v>
      </c>
      <c r="EF144">
        <f>'Raw Data'!DS144</f>
        <v>12</v>
      </c>
      <c r="EG144">
        <f>'Raw Data'!DT144</f>
        <v>6830</v>
      </c>
      <c r="EH144">
        <f>'Raw Data'!DU144</f>
        <v>12</v>
      </c>
      <c r="EI144">
        <f>'Raw Data'!DV144</f>
        <v>6830</v>
      </c>
      <c r="EJ144">
        <f>'Raw Data'!DW144</f>
        <v>0</v>
      </c>
      <c r="EK144">
        <f>'Raw Data'!DX144</f>
        <v>6930</v>
      </c>
      <c r="EL144">
        <f>'Raw Data'!DY144</f>
        <v>0</v>
      </c>
      <c r="EM144">
        <f>'Raw Data'!DZ144</f>
        <v>9.9999999999999995E-7</v>
      </c>
    </row>
    <row r="145" spans="1:143"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t="str">
        <f>VLOOKUP(DK145,'Curve Info'!$A$9:$P$76,16)</f>
        <v>High Crash Frequency</v>
      </c>
      <c r="DM145" s="1" t="str">
        <f>VLOOKUP(DK145,'Curve Info'!$A$9:$P$76,14)</f>
        <v>High AADT</v>
      </c>
      <c r="DN145" s="1">
        <f t="shared" si="27"/>
        <v>6566.666666666667</v>
      </c>
      <c r="DO145" s="1">
        <f t="shared" si="28"/>
        <v>7470</v>
      </c>
      <c r="DP145" s="1">
        <f t="shared" si="29"/>
        <v>-903.33333333333303</v>
      </c>
      <c r="DQ145" s="1">
        <f t="shared" si="30"/>
        <v>-0.12092815707273534</v>
      </c>
      <c r="DR145" s="1">
        <f t="shared" si="31"/>
        <v>7018.3333333333339</v>
      </c>
      <c r="DS145">
        <f>'Raw Data'!DF145</f>
        <v>5040</v>
      </c>
      <c r="DT145">
        <f>'Raw Data'!DG145</f>
        <v>8.5</v>
      </c>
      <c r="DU145">
        <f>'Raw Data'!DH145</f>
        <v>7440</v>
      </c>
      <c r="DV145">
        <f>'Raw Data'!DI145</f>
        <v>6.9</v>
      </c>
      <c r="DW145">
        <f>'Raw Data'!DJ145</f>
        <v>7220</v>
      </c>
      <c r="DX145">
        <f>'Raw Data'!DK145</f>
        <v>7</v>
      </c>
      <c r="DY145">
        <f>'Raw Data'!DL145</f>
        <v>6850</v>
      </c>
      <c r="DZ145">
        <f>'Raw Data'!DM145</f>
        <v>6</v>
      </c>
      <c r="EA145">
        <f>'Raw Data'!DN145</f>
        <v>8020</v>
      </c>
      <c r="EB145">
        <f>'Raw Data'!DO145</f>
        <v>12</v>
      </c>
      <c r="EC145">
        <f>'Raw Data'!DP145</f>
        <v>7700</v>
      </c>
      <c r="ED145">
        <f>'Raw Data'!DQ145</f>
        <v>12</v>
      </c>
      <c r="EE145">
        <f>'Raw Data'!DR145</f>
        <v>7330</v>
      </c>
      <c r="EF145">
        <f>'Raw Data'!DS145</f>
        <v>12</v>
      </c>
      <c r="EG145">
        <f>'Raw Data'!DT145</f>
        <v>6830</v>
      </c>
      <c r="EH145">
        <f>'Raw Data'!DU145</f>
        <v>12</v>
      </c>
      <c r="EI145">
        <f>'Raw Data'!DV145</f>
        <v>6830</v>
      </c>
      <c r="EJ145">
        <f>'Raw Data'!DW145</f>
        <v>0</v>
      </c>
      <c r="EK145">
        <f>'Raw Data'!DX145</f>
        <v>6930</v>
      </c>
      <c r="EL145">
        <f>'Raw Data'!DY145</f>
        <v>0</v>
      </c>
      <c r="EM145">
        <f>'Raw Data'!DZ145</f>
        <v>1.0369999999999999E-3</v>
      </c>
    </row>
    <row r="146" spans="1:143"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t="str">
        <f>VLOOKUP(DK146,'Curve Info'!$A$9:$P$76,16)</f>
        <v>High Crash Frequency</v>
      </c>
      <c r="DM146" s="1" t="str">
        <f>VLOOKUP(DK146,'Curve Info'!$A$9:$P$76,14)</f>
        <v>High AADT</v>
      </c>
      <c r="DN146" s="1">
        <f t="shared" si="27"/>
        <v>6566.666666666667</v>
      </c>
      <c r="DO146" s="1">
        <f t="shared" si="28"/>
        <v>7470</v>
      </c>
      <c r="DP146" s="1">
        <f t="shared" si="29"/>
        <v>-903.33333333333303</v>
      </c>
      <c r="DQ146" s="1">
        <f t="shared" si="30"/>
        <v>-0.12092815707273534</v>
      </c>
      <c r="DR146" s="1">
        <f t="shared" si="31"/>
        <v>7018.3333333333339</v>
      </c>
      <c r="DS146">
        <f>'Raw Data'!DF146</f>
        <v>5040</v>
      </c>
      <c r="DT146">
        <f>'Raw Data'!DG146</f>
        <v>8.5</v>
      </c>
      <c r="DU146">
        <f>'Raw Data'!DH146</f>
        <v>7440</v>
      </c>
      <c r="DV146">
        <f>'Raw Data'!DI146</f>
        <v>6.9</v>
      </c>
      <c r="DW146">
        <f>'Raw Data'!DJ146</f>
        <v>7220</v>
      </c>
      <c r="DX146">
        <f>'Raw Data'!DK146</f>
        <v>7</v>
      </c>
      <c r="DY146">
        <f>'Raw Data'!DL146</f>
        <v>6850</v>
      </c>
      <c r="DZ146">
        <f>'Raw Data'!DM146</f>
        <v>6</v>
      </c>
      <c r="EA146">
        <f>'Raw Data'!DN146</f>
        <v>8020</v>
      </c>
      <c r="EB146">
        <f>'Raw Data'!DO146</f>
        <v>12</v>
      </c>
      <c r="EC146">
        <f>'Raw Data'!DP146</f>
        <v>7700</v>
      </c>
      <c r="ED146">
        <f>'Raw Data'!DQ146</f>
        <v>12</v>
      </c>
      <c r="EE146">
        <f>'Raw Data'!DR146</f>
        <v>7330</v>
      </c>
      <c r="EF146">
        <f>'Raw Data'!DS146</f>
        <v>12</v>
      </c>
      <c r="EG146">
        <f>'Raw Data'!DT146</f>
        <v>6830</v>
      </c>
      <c r="EH146">
        <f>'Raw Data'!DU146</f>
        <v>12</v>
      </c>
      <c r="EI146">
        <f>'Raw Data'!DV146</f>
        <v>6830</v>
      </c>
      <c r="EJ146">
        <f>'Raw Data'!DW146</f>
        <v>0</v>
      </c>
      <c r="EK146">
        <f>'Raw Data'!DX146</f>
        <v>6930</v>
      </c>
      <c r="EL146">
        <f>'Raw Data'!DY146</f>
        <v>0</v>
      </c>
      <c r="EM146">
        <f>'Raw Data'!DZ146</f>
        <v>0</v>
      </c>
    </row>
    <row r="147" spans="1:143"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t="str">
        <f>VLOOKUP(DK147,'Curve Info'!$A$9:$P$76,16)</f>
        <v>High Crash Frequency</v>
      </c>
      <c r="DM147" s="1" t="str">
        <f>VLOOKUP(DK147,'Curve Info'!$A$9:$P$76,14)</f>
        <v>High AADT</v>
      </c>
      <c r="DN147" s="1">
        <f t="shared" si="27"/>
        <v>6566.666666666667</v>
      </c>
      <c r="DO147" s="1">
        <f t="shared" si="28"/>
        <v>7470</v>
      </c>
      <c r="DP147" s="1">
        <f t="shared" si="29"/>
        <v>-903.33333333333303</v>
      </c>
      <c r="DQ147" s="1">
        <f t="shared" si="30"/>
        <v>-0.12092815707273534</v>
      </c>
      <c r="DR147" s="1">
        <f t="shared" si="31"/>
        <v>7018.3333333333339</v>
      </c>
      <c r="DS147">
        <f>'Raw Data'!DF147</f>
        <v>5040</v>
      </c>
      <c r="DT147">
        <f>'Raw Data'!DG147</f>
        <v>8.5</v>
      </c>
      <c r="DU147">
        <f>'Raw Data'!DH147</f>
        <v>7440</v>
      </c>
      <c r="DV147">
        <f>'Raw Data'!DI147</f>
        <v>6.9</v>
      </c>
      <c r="DW147">
        <f>'Raw Data'!DJ147</f>
        <v>7220</v>
      </c>
      <c r="DX147">
        <f>'Raw Data'!DK147</f>
        <v>7</v>
      </c>
      <c r="DY147">
        <f>'Raw Data'!DL147</f>
        <v>6850</v>
      </c>
      <c r="DZ147">
        <f>'Raw Data'!DM147</f>
        <v>6</v>
      </c>
      <c r="EA147">
        <f>'Raw Data'!DN147</f>
        <v>8020</v>
      </c>
      <c r="EB147">
        <f>'Raw Data'!DO147</f>
        <v>12</v>
      </c>
      <c r="EC147">
        <f>'Raw Data'!DP147</f>
        <v>7700</v>
      </c>
      <c r="ED147">
        <f>'Raw Data'!DQ147</f>
        <v>12</v>
      </c>
      <c r="EE147">
        <f>'Raw Data'!DR147</f>
        <v>7330</v>
      </c>
      <c r="EF147">
        <f>'Raw Data'!DS147</f>
        <v>12</v>
      </c>
      <c r="EG147">
        <f>'Raw Data'!DT147</f>
        <v>6830</v>
      </c>
      <c r="EH147">
        <f>'Raw Data'!DU147</f>
        <v>12</v>
      </c>
      <c r="EI147">
        <f>'Raw Data'!DV147</f>
        <v>6830</v>
      </c>
      <c r="EJ147">
        <f>'Raw Data'!DW147</f>
        <v>0</v>
      </c>
      <c r="EK147">
        <f>'Raw Data'!DX147</f>
        <v>6930</v>
      </c>
      <c r="EL147">
        <f>'Raw Data'!DY147</f>
        <v>0</v>
      </c>
      <c r="EM147">
        <f>'Raw Data'!DZ147</f>
        <v>5.2099999999999998E-4</v>
      </c>
    </row>
    <row r="148" spans="1:143"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t="str">
        <f>VLOOKUP(DK148,'Curve Info'!$A$9:$P$76,16)</f>
        <v>High Crash Frequency</v>
      </c>
      <c r="DM148" s="1" t="str">
        <f>VLOOKUP(DK148,'Curve Info'!$A$9:$P$76,14)</f>
        <v>High AADT</v>
      </c>
      <c r="DN148" s="1">
        <f t="shared" si="27"/>
        <v>6566.666666666667</v>
      </c>
      <c r="DO148" s="1">
        <f t="shared" si="28"/>
        <v>7470</v>
      </c>
      <c r="DP148" s="1">
        <f t="shared" si="29"/>
        <v>-903.33333333333303</v>
      </c>
      <c r="DQ148" s="1">
        <f t="shared" si="30"/>
        <v>-0.12092815707273534</v>
      </c>
      <c r="DR148" s="1">
        <f t="shared" si="31"/>
        <v>7018.3333333333339</v>
      </c>
      <c r="DS148">
        <f>'Raw Data'!DF148</f>
        <v>5040</v>
      </c>
      <c r="DT148">
        <f>'Raw Data'!DG148</f>
        <v>8.5</v>
      </c>
      <c r="DU148">
        <f>'Raw Data'!DH148</f>
        <v>7440</v>
      </c>
      <c r="DV148">
        <f>'Raw Data'!DI148</f>
        <v>6.9</v>
      </c>
      <c r="DW148">
        <f>'Raw Data'!DJ148</f>
        <v>7220</v>
      </c>
      <c r="DX148">
        <f>'Raw Data'!DK148</f>
        <v>7</v>
      </c>
      <c r="DY148">
        <f>'Raw Data'!DL148</f>
        <v>6850</v>
      </c>
      <c r="DZ148">
        <f>'Raw Data'!DM148</f>
        <v>6</v>
      </c>
      <c r="EA148">
        <f>'Raw Data'!DN148</f>
        <v>8020</v>
      </c>
      <c r="EB148">
        <f>'Raw Data'!DO148</f>
        <v>12</v>
      </c>
      <c r="EC148">
        <f>'Raw Data'!DP148</f>
        <v>7700</v>
      </c>
      <c r="ED148">
        <f>'Raw Data'!DQ148</f>
        <v>12</v>
      </c>
      <c r="EE148">
        <f>'Raw Data'!DR148</f>
        <v>7330</v>
      </c>
      <c r="EF148">
        <f>'Raw Data'!DS148</f>
        <v>12</v>
      </c>
      <c r="EG148">
        <f>'Raw Data'!DT148</f>
        <v>6830</v>
      </c>
      <c r="EH148">
        <f>'Raw Data'!DU148</f>
        <v>12</v>
      </c>
      <c r="EI148">
        <f>'Raw Data'!DV148</f>
        <v>6830</v>
      </c>
      <c r="EJ148">
        <f>'Raw Data'!DW148</f>
        <v>0</v>
      </c>
      <c r="EK148">
        <f>'Raw Data'!DX148</f>
        <v>6930</v>
      </c>
      <c r="EL148">
        <f>'Raw Data'!DY148</f>
        <v>0</v>
      </c>
      <c r="EM148">
        <f>'Raw Data'!DZ148</f>
        <v>0</v>
      </c>
    </row>
    <row r="149" spans="1:143"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t="str">
        <f>VLOOKUP(DK149,'Curve Info'!$A$9:$P$76,16)</f>
        <v>High Crash Frequency</v>
      </c>
      <c r="DM149" s="1" t="str">
        <f>VLOOKUP(DK149,'Curve Info'!$A$9:$P$76,14)</f>
        <v>High AADT</v>
      </c>
      <c r="DN149" s="1">
        <f t="shared" si="27"/>
        <v>6566.666666666667</v>
      </c>
      <c r="DO149" s="1">
        <f t="shared" si="28"/>
        <v>7470</v>
      </c>
      <c r="DP149" s="1">
        <f t="shared" si="29"/>
        <v>-903.33333333333303</v>
      </c>
      <c r="DQ149" s="1">
        <f t="shared" si="30"/>
        <v>-0.12092815707273534</v>
      </c>
      <c r="DR149" s="1">
        <f t="shared" si="31"/>
        <v>7018.3333333333339</v>
      </c>
      <c r="DS149">
        <f>'Raw Data'!DF149</f>
        <v>5040</v>
      </c>
      <c r="DT149">
        <f>'Raw Data'!DG149</f>
        <v>8.5</v>
      </c>
      <c r="DU149">
        <f>'Raw Data'!DH149</f>
        <v>7440</v>
      </c>
      <c r="DV149">
        <f>'Raw Data'!DI149</f>
        <v>6.9</v>
      </c>
      <c r="DW149">
        <f>'Raw Data'!DJ149</f>
        <v>7220</v>
      </c>
      <c r="DX149">
        <f>'Raw Data'!DK149</f>
        <v>7</v>
      </c>
      <c r="DY149">
        <f>'Raw Data'!DL149</f>
        <v>6850</v>
      </c>
      <c r="DZ149">
        <f>'Raw Data'!DM149</f>
        <v>6</v>
      </c>
      <c r="EA149">
        <f>'Raw Data'!DN149</f>
        <v>8020</v>
      </c>
      <c r="EB149">
        <f>'Raw Data'!DO149</f>
        <v>12</v>
      </c>
      <c r="EC149">
        <f>'Raw Data'!DP149</f>
        <v>7700</v>
      </c>
      <c r="ED149">
        <f>'Raw Data'!DQ149</f>
        <v>12</v>
      </c>
      <c r="EE149">
        <f>'Raw Data'!DR149</f>
        <v>7330</v>
      </c>
      <c r="EF149">
        <f>'Raw Data'!DS149</f>
        <v>12</v>
      </c>
      <c r="EG149">
        <f>'Raw Data'!DT149</f>
        <v>6830</v>
      </c>
      <c r="EH149">
        <f>'Raw Data'!DU149</f>
        <v>12</v>
      </c>
      <c r="EI149">
        <f>'Raw Data'!DV149</f>
        <v>6830</v>
      </c>
      <c r="EJ149">
        <f>'Raw Data'!DW149</f>
        <v>0</v>
      </c>
      <c r="EK149">
        <f>'Raw Data'!DX149</f>
        <v>6930</v>
      </c>
      <c r="EL149">
        <f>'Raw Data'!DY149</f>
        <v>0</v>
      </c>
      <c r="EM149">
        <f>'Raw Data'!DZ149</f>
        <v>6.0499999999999996E-4</v>
      </c>
    </row>
    <row r="150" spans="1:143"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t="str">
        <f>VLOOKUP(DK150,'Curve Info'!$A$9:$P$76,16)</f>
        <v>High Crash Frequency</v>
      </c>
      <c r="DM150" s="1" t="str">
        <f>VLOOKUP(DK150,'Curve Info'!$A$9:$P$76,14)</f>
        <v>High AADT</v>
      </c>
      <c r="DN150" s="1">
        <f t="shared" si="27"/>
        <v>6566.666666666667</v>
      </c>
      <c r="DO150" s="1">
        <f t="shared" si="28"/>
        <v>7470</v>
      </c>
      <c r="DP150" s="1">
        <f t="shared" si="29"/>
        <v>-903.33333333333303</v>
      </c>
      <c r="DQ150" s="1">
        <f t="shared" si="30"/>
        <v>-0.12092815707273534</v>
      </c>
      <c r="DR150" s="1">
        <f t="shared" si="31"/>
        <v>7018.3333333333339</v>
      </c>
      <c r="DS150">
        <f>'Raw Data'!DF150</f>
        <v>5040</v>
      </c>
      <c r="DT150">
        <f>'Raw Data'!DG150</f>
        <v>8.5</v>
      </c>
      <c r="DU150">
        <f>'Raw Data'!DH150</f>
        <v>7440</v>
      </c>
      <c r="DV150">
        <f>'Raw Data'!DI150</f>
        <v>6.9</v>
      </c>
      <c r="DW150">
        <f>'Raw Data'!DJ150</f>
        <v>7220</v>
      </c>
      <c r="DX150">
        <f>'Raw Data'!DK150</f>
        <v>7</v>
      </c>
      <c r="DY150">
        <f>'Raw Data'!DL150</f>
        <v>6850</v>
      </c>
      <c r="DZ150">
        <f>'Raw Data'!DM150</f>
        <v>6</v>
      </c>
      <c r="EA150">
        <f>'Raw Data'!DN150</f>
        <v>8020</v>
      </c>
      <c r="EB150">
        <f>'Raw Data'!DO150</f>
        <v>12</v>
      </c>
      <c r="EC150">
        <f>'Raw Data'!DP150</f>
        <v>7700</v>
      </c>
      <c r="ED150">
        <f>'Raw Data'!DQ150</f>
        <v>12</v>
      </c>
      <c r="EE150">
        <f>'Raw Data'!DR150</f>
        <v>7330</v>
      </c>
      <c r="EF150">
        <f>'Raw Data'!DS150</f>
        <v>12</v>
      </c>
      <c r="EG150">
        <f>'Raw Data'!DT150</f>
        <v>6830</v>
      </c>
      <c r="EH150">
        <f>'Raw Data'!DU150</f>
        <v>12</v>
      </c>
      <c r="EI150">
        <f>'Raw Data'!DV150</f>
        <v>6830</v>
      </c>
      <c r="EJ150">
        <f>'Raw Data'!DW150</f>
        <v>0</v>
      </c>
      <c r="EK150">
        <f>'Raw Data'!DX150</f>
        <v>6930</v>
      </c>
      <c r="EL150">
        <f>'Raw Data'!DY150</f>
        <v>0</v>
      </c>
      <c r="EM150">
        <f>'Raw Data'!DZ150</f>
        <v>6.1899999999999998E-4</v>
      </c>
    </row>
    <row r="151" spans="1:143"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t="str">
        <f>VLOOKUP(DK151,'Curve Info'!$A$9:$P$76,16)</f>
        <v>High Crash Frequency</v>
      </c>
      <c r="DM151" s="1" t="str">
        <f>VLOOKUP(DK151,'Curve Info'!$A$9:$P$76,14)</f>
        <v>High AADT</v>
      </c>
      <c r="DN151" s="1">
        <f t="shared" si="27"/>
        <v>6566.666666666667</v>
      </c>
      <c r="DO151" s="1">
        <f t="shared" si="28"/>
        <v>7470</v>
      </c>
      <c r="DP151" s="1">
        <f t="shared" si="29"/>
        <v>-903.33333333333303</v>
      </c>
      <c r="DQ151" s="1">
        <f t="shared" si="30"/>
        <v>-0.12092815707273534</v>
      </c>
      <c r="DR151" s="1">
        <f t="shared" si="31"/>
        <v>7018.3333333333339</v>
      </c>
      <c r="DS151">
        <f>'Raw Data'!DF151</f>
        <v>5040</v>
      </c>
      <c r="DT151">
        <f>'Raw Data'!DG151</f>
        <v>8.5</v>
      </c>
      <c r="DU151">
        <f>'Raw Data'!DH151</f>
        <v>7440</v>
      </c>
      <c r="DV151">
        <f>'Raw Data'!DI151</f>
        <v>6.9</v>
      </c>
      <c r="DW151">
        <f>'Raw Data'!DJ151</f>
        <v>7220</v>
      </c>
      <c r="DX151">
        <f>'Raw Data'!DK151</f>
        <v>7</v>
      </c>
      <c r="DY151">
        <f>'Raw Data'!DL151</f>
        <v>6850</v>
      </c>
      <c r="DZ151">
        <f>'Raw Data'!DM151</f>
        <v>6</v>
      </c>
      <c r="EA151">
        <f>'Raw Data'!DN151</f>
        <v>8020</v>
      </c>
      <c r="EB151">
        <f>'Raw Data'!DO151</f>
        <v>12</v>
      </c>
      <c r="EC151">
        <f>'Raw Data'!DP151</f>
        <v>7700</v>
      </c>
      <c r="ED151">
        <f>'Raw Data'!DQ151</f>
        <v>12</v>
      </c>
      <c r="EE151">
        <f>'Raw Data'!DR151</f>
        <v>7330</v>
      </c>
      <c r="EF151">
        <f>'Raw Data'!DS151</f>
        <v>12</v>
      </c>
      <c r="EG151">
        <f>'Raw Data'!DT151</f>
        <v>6830</v>
      </c>
      <c r="EH151">
        <f>'Raw Data'!DU151</f>
        <v>12</v>
      </c>
      <c r="EI151">
        <f>'Raw Data'!DV151</f>
        <v>6830</v>
      </c>
      <c r="EJ151">
        <f>'Raw Data'!DW151</f>
        <v>0</v>
      </c>
      <c r="EK151">
        <f>'Raw Data'!DX151</f>
        <v>6930</v>
      </c>
      <c r="EL151">
        <f>'Raw Data'!DY151</f>
        <v>0</v>
      </c>
      <c r="EM151">
        <f>'Raw Data'!DZ151</f>
        <v>0</v>
      </c>
    </row>
    <row r="152" spans="1:143"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t="str">
        <f>VLOOKUP(DK152,'Curve Info'!$A$9:$P$76,16)</f>
        <v>High Crash Frequency</v>
      </c>
      <c r="DM152" s="1" t="str">
        <f>VLOOKUP(DK152,'Curve Info'!$A$9:$P$76,14)</f>
        <v>High AADT</v>
      </c>
      <c r="DN152" s="1">
        <f t="shared" si="27"/>
        <v>6566.666666666667</v>
      </c>
      <c r="DO152" s="1">
        <f t="shared" si="28"/>
        <v>7470</v>
      </c>
      <c r="DP152" s="1">
        <f t="shared" si="29"/>
        <v>-903.33333333333303</v>
      </c>
      <c r="DQ152" s="1">
        <f t="shared" si="30"/>
        <v>-0.12092815707273534</v>
      </c>
      <c r="DR152" s="1">
        <f t="shared" si="31"/>
        <v>7018.3333333333339</v>
      </c>
      <c r="DS152">
        <f>'Raw Data'!DF152</f>
        <v>5040</v>
      </c>
      <c r="DT152">
        <f>'Raw Data'!DG152</f>
        <v>8.5</v>
      </c>
      <c r="DU152">
        <f>'Raw Data'!DH152</f>
        <v>7440</v>
      </c>
      <c r="DV152">
        <f>'Raw Data'!DI152</f>
        <v>6.9</v>
      </c>
      <c r="DW152">
        <f>'Raw Data'!DJ152</f>
        <v>7220</v>
      </c>
      <c r="DX152">
        <f>'Raw Data'!DK152</f>
        <v>7</v>
      </c>
      <c r="DY152">
        <f>'Raw Data'!DL152</f>
        <v>6850</v>
      </c>
      <c r="DZ152">
        <f>'Raw Data'!DM152</f>
        <v>6</v>
      </c>
      <c r="EA152">
        <f>'Raw Data'!DN152</f>
        <v>8020</v>
      </c>
      <c r="EB152">
        <f>'Raw Data'!DO152</f>
        <v>12</v>
      </c>
      <c r="EC152">
        <f>'Raw Data'!DP152</f>
        <v>7700</v>
      </c>
      <c r="ED152">
        <f>'Raw Data'!DQ152</f>
        <v>12</v>
      </c>
      <c r="EE152">
        <f>'Raw Data'!DR152</f>
        <v>7330</v>
      </c>
      <c r="EF152">
        <f>'Raw Data'!DS152</f>
        <v>12</v>
      </c>
      <c r="EG152">
        <f>'Raw Data'!DT152</f>
        <v>6830</v>
      </c>
      <c r="EH152">
        <f>'Raw Data'!DU152</f>
        <v>12</v>
      </c>
      <c r="EI152">
        <f>'Raw Data'!DV152</f>
        <v>6830</v>
      </c>
      <c r="EJ152">
        <f>'Raw Data'!DW152</f>
        <v>0</v>
      </c>
      <c r="EK152">
        <f>'Raw Data'!DX152</f>
        <v>6930</v>
      </c>
      <c r="EL152">
        <f>'Raw Data'!DY152</f>
        <v>0</v>
      </c>
      <c r="EM152">
        <f>'Raw Data'!DZ152</f>
        <v>1.35E-4</v>
      </c>
    </row>
    <row r="153" spans="1:143"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t="str">
        <f>VLOOKUP(DK153,'Curve Info'!$A$9:$P$76,16)</f>
        <v>High Crash Frequency</v>
      </c>
      <c r="DM153" s="1" t="str">
        <f>VLOOKUP(DK153,'Curve Info'!$A$9:$P$76,14)</f>
        <v>High AADT</v>
      </c>
      <c r="DN153" s="1">
        <f t="shared" si="27"/>
        <v>6566.666666666667</v>
      </c>
      <c r="DO153" s="1">
        <f t="shared" si="28"/>
        <v>7470</v>
      </c>
      <c r="DP153" s="1">
        <f t="shared" si="29"/>
        <v>-903.33333333333303</v>
      </c>
      <c r="DQ153" s="1">
        <f t="shared" si="30"/>
        <v>-0.12092815707273534</v>
      </c>
      <c r="DR153" s="1">
        <f t="shared" si="31"/>
        <v>7018.3333333333339</v>
      </c>
      <c r="DS153">
        <f>'Raw Data'!DF153</f>
        <v>5040</v>
      </c>
      <c r="DT153">
        <f>'Raw Data'!DG153</f>
        <v>8.5</v>
      </c>
      <c r="DU153">
        <f>'Raw Data'!DH153</f>
        <v>7440</v>
      </c>
      <c r="DV153">
        <f>'Raw Data'!DI153</f>
        <v>6.9</v>
      </c>
      <c r="DW153">
        <f>'Raw Data'!DJ153</f>
        <v>7220</v>
      </c>
      <c r="DX153">
        <f>'Raw Data'!DK153</f>
        <v>7</v>
      </c>
      <c r="DY153">
        <f>'Raw Data'!DL153</f>
        <v>6850</v>
      </c>
      <c r="DZ153">
        <f>'Raw Data'!DM153</f>
        <v>6</v>
      </c>
      <c r="EA153">
        <f>'Raw Data'!DN153</f>
        <v>8020</v>
      </c>
      <c r="EB153">
        <f>'Raw Data'!DO153</f>
        <v>12</v>
      </c>
      <c r="EC153">
        <f>'Raw Data'!DP153</f>
        <v>7700</v>
      </c>
      <c r="ED153">
        <f>'Raw Data'!DQ153</f>
        <v>12</v>
      </c>
      <c r="EE153">
        <f>'Raw Data'!DR153</f>
        <v>7330</v>
      </c>
      <c r="EF153">
        <f>'Raw Data'!DS153</f>
        <v>12</v>
      </c>
      <c r="EG153">
        <f>'Raw Data'!DT153</f>
        <v>6830</v>
      </c>
      <c r="EH153">
        <f>'Raw Data'!DU153</f>
        <v>12</v>
      </c>
      <c r="EI153">
        <f>'Raw Data'!DV153</f>
        <v>6830</v>
      </c>
      <c r="EJ153">
        <f>'Raw Data'!DW153</f>
        <v>0</v>
      </c>
      <c r="EK153">
        <f>'Raw Data'!DX153</f>
        <v>6930</v>
      </c>
      <c r="EL153">
        <f>'Raw Data'!DY153</f>
        <v>0</v>
      </c>
      <c r="EM153">
        <f>'Raw Data'!DZ153</f>
        <v>0</v>
      </c>
    </row>
    <row r="154" spans="1:143"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t="str">
        <f>VLOOKUP(DK154,'Curve Info'!$A$9:$P$76,16)</f>
        <v>High Crash Frequency</v>
      </c>
      <c r="DM154" s="1" t="str">
        <f>VLOOKUP(DK154,'Curve Info'!$A$9:$P$76,14)</f>
        <v>High AADT</v>
      </c>
      <c r="DN154" s="1">
        <f t="shared" si="27"/>
        <v>6566.666666666667</v>
      </c>
      <c r="DO154" s="1">
        <f t="shared" si="28"/>
        <v>7470</v>
      </c>
      <c r="DP154" s="1">
        <f t="shared" si="29"/>
        <v>-903.33333333333303</v>
      </c>
      <c r="DQ154" s="1">
        <f t="shared" si="30"/>
        <v>-0.12092815707273534</v>
      </c>
      <c r="DR154" s="1">
        <f t="shared" si="31"/>
        <v>7018.3333333333339</v>
      </c>
      <c r="DS154">
        <f>'Raw Data'!DF154</f>
        <v>5040</v>
      </c>
      <c r="DT154">
        <f>'Raw Data'!DG154</f>
        <v>8.5</v>
      </c>
      <c r="DU154">
        <f>'Raw Data'!DH154</f>
        <v>7440</v>
      </c>
      <c r="DV154">
        <f>'Raw Data'!DI154</f>
        <v>6.9</v>
      </c>
      <c r="DW154">
        <f>'Raw Data'!DJ154</f>
        <v>7220</v>
      </c>
      <c r="DX154">
        <f>'Raw Data'!DK154</f>
        <v>7</v>
      </c>
      <c r="DY154">
        <f>'Raw Data'!DL154</f>
        <v>6850</v>
      </c>
      <c r="DZ154">
        <f>'Raw Data'!DM154</f>
        <v>6</v>
      </c>
      <c r="EA154">
        <f>'Raw Data'!DN154</f>
        <v>8020</v>
      </c>
      <c r="EB154">
        <f>'Raw Data'!DO154</f>
        <v>12</v>
      </c>
      <c r="EC154">
        <f>'Raw Data'!DP154</f>
        <v>7700</v>
      </c>
      <c r="ED154">
        <f>'Raw Data'!DQ154</f>
        <v>12</v>
      </c>
      <c r="EE154">
        <f>'Raw Data'!DR154</f>
        <v>7330</v>
      </c>
      <c r="EF154">
        <f>'Raw Data'!DS154</f>
        <v>12</v>
      </c>
      <c r="EG154">
        <f>'Raw Data'!DT154</f>
        <v>6830</v>
      </c>
      <c r="EH154">
        <f>'Raw Data'!DU154</f>
        <v>12</v>
      </c>
      <c r="EI154">
        <f>'Raw Data'!DV154</f>
        <v>6830</v>
      </c>
      <c r="EJ154">
        <f>'Raw Data'!DW154</f>
        <v>0</v>
      </c>
      <c r="EK154">
        <f>'Raw Data'!DX154</f>
        <v>6930</v>
      </c>
      <c r="EL154">
        <f>'Raw Data'!DY154</f>
        <v>0</v>
      </c>
      <c r="EM154">
        <f>'Raw Data'!DZ154</f>
        <v>0</v>
      </c>
    </row>
    <row r="155" spans="1:143"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t="str">
        <f>VLOOKUP(DK155,'Curve Info'!$A$9:$P$76,16)</f>
        <v>High Crash Frequency</v>
      </c>
      <c r="DM155" s="1" t="str">
        <f>VLOOKUP(DK155,'Curve Info'!$A$9:$P$76,14)</f>
        <v>High AADT</v>
      </c>
      <c r="DN155" s="1">
        <f t="shared" si="27"/>
        <v>6566.666666666667</v>
      </c>
      <c r="DO155" s="1">
        <f t="shared" si="28"/>
        <v>7470</v>
      </c>
      <c r="DP155" s="1">
        <f t="shared" si="29"/>
        <v>-903.33333333333303</v>
      </c>
      <c r="DQ155" s="1">
        <f t="shared" si="30"/>
        <v>-0.12092815707273534</v>
      </c>
      <c r="DR155" s="1">
        <f t="shared" si="31"/>
        <v>7018.3333333333339</v>
      </c>
      <c r="DS155">
        <f>'Raw Data'!DF155</f>
        <v>5040</v>
      </c>
      <c r="DT155">
        <f>'Raw Data'!DG155</f>
        <v>8.5</v>
      </c>
      <c r="DU155">
        <f>'Raw Data'!DH155</f>
        <v>7440</v>
      </c>
      <c r="DV155">
        <f>'Raw Data'!DI155</f>
        <v>6.9</v>
      </c>
      <c r="DW155">
        <f>'Raw Data'!DJ155</f>
        <v>7220</v>
      </c>
      <c r="DX155">
        <f>'Raw Data'!DK155</f>
        <v>7</v>
      </c>
      <c r="DY155">
        <f>'Raw Data'!DL155</f>
        <v>6850</v>
      </c>
      <c r="DZ155">
        <f>'Raw Data'!DM155</f>
        <v>6</v>
      </c>
      <c r="EA155">
        <f>'Raw Data'!DN155</f>
        <v>8020</v>
      </c>
      <c r="EB155">
        <f>'Raw Data'!DO155</f>
        <v>12</v>
      </c>
      <c r="EC155">
        <f>'Raw Data'!DP155</f>
        <v>7700</v>
      </c>
      <c r="ED155">
        <f>'Raw Data'!DQ155</f>
        <v>12</v>
      </c>
      <c r="EE155">
        <f>'Raw Data'!DR155</f>
        <v>7330</v>
      </c>
      <c r="EF155">
        <f>'Raw Data'!DS155</f>
        <v>12</v>
      </c>
      <c r="EG155">
        <f>'Raw Data'!DT155</f>
        <v>6830</v>
      </c>
      <c r="EH155">
        <f>'Raw Data'!DU155</f>
        <v>12</v>
      </c>
      <c r="EI155">
        <f>'Raw Data'!DV155</f>
        <v>6830</v>
      </c>
      <c r="EJ155">
        <f>'Raw Data'!DW155</f>
        <v>0</v>
      </c>
      <c r="EK155">
        <f>'Raw Data'!DX155</f>
        <v>6930</v>
      </c>
      <c r="EL155">
        <f>'Raw Data'!DY155</f>
        <v>0</v>
      </c>
      <c r="EM155">
        <f>'Raw Data'!DZ155</f>
        <v>1.371E-3</v>
      </c>
    </row>
    <row r="156" spans="1:143"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t="str">
        <f>VLOOKUP(DK156,'Curve Info'!$A$9:$P$76,16)</f>
        <v>High Crash Frequency</v>
      </c>
      <c r="DM156" s="1" t="str">
        <f>VLOOKUP(DK156,'Curve Info'!$A$9:$P$76,14)</f>
        <v>High AADT</v>
      </c>
      <c r="DN156" s="1">
        <f t="shared" si="27"/>
        <v>6566.666666666667</v>
      </c>
      <c r="DO156" s="1">
        <f t="shared" si="28"/>
        <v>7470</v>
      </c>
      <c r="DP156" s="1">
        <f t="shared" si="29"/>
        <v>-903.33333333333303</v>
      </c>
      <c r="DQ156" s="1">
        <f t="shared" si="30"/>
        <v>-0.12092815707273534</v>
      </c>
      <c r="DR156" s="1">
        <f t="shared" si="31"/>
        <v>7018.3333333333339</v>
      </c>
      <c r="DS156">
        <f>'Raw Data'!DF156</f>
        <v>5040</v>
      </c>
      <c r="DT156">
        <f>'Raw Data'!DG156</f>
        <v>8.5</v>
      </c>
      <c r="DU156">
        <f>'Raw Data'!DH156</f>
        <v>7440</v>
      </c>
      <c r="DV156">
        <f>'Raw Data'!DI156</f>
        <v>6.9</v>
      </c>
      <c r="DW156">
        <f>'Raw Data'!DJ156</f>
        <v>7220</v>
      </c>
      <c r="DX156">
        <f>'Raw Data'!DK156</f>
        <v>7</v>
      </c>
      <c r="DY156">
        <f>'Raw Data'!DL156</f>
        <v>6850</v>
      </c>
      <c r="DZ156">
        <f>'Raw Data'!DM156</f>
        <v>6</v>
      </c>
      <c r="EA156">
        <f>'Raw Data'!DN156</f>
        <v>8020</v>
      </c>
      <c r="EB156">
        <f>'Raw Data'!DO156</f>
        <v>12</v>
      </c>
      <c r="EC156">
        <f>'Raw Data'!DP156</f>
        <v>7700</v>
      </c>
      <c r="ED156">
        <f>'Raw Data'!DQ156</f>
        <v>12</v>
      </c>
      <c r="EE156">
        <f>'Raw Data'!DR156</f>
        <v>7330</v>
      </c>
      <c r="EF156">
        <f>'Raw Data'!DS156</f>
        <v>12</v>
      </c>
      <c r="EG156">
        <f>'Raw Data'!DT156</f>
        <v>6830</v>
      </c>
      <c r="EH156">
        <f>'Raw Data'!DU156</f>
        <v>12</v>
      </c>
      <c r="EI156">
        <f>'Raw Data'!DV156</f>
        <v>6830</v>
      </c>
      <c r="EJ156">
        <f>'Raw Data'!DW156</f>
        <v>0</v>
      </c>
      <c r="EK156">
        <f>'Raw Data'!DX156</f>
        <v>6930</v>
      </c>
      <c r="EL156">
        <f>'Raw Data'!DY156</f>
        <v>0</v>
      </c>
      <c r="EM156">
        <f>'Raw Data'!DZ156</f>
        <v>0</v>
      </c>
    </row>
    <row r="157" spans="1:143"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t="str">
        <f>VLOOKUP(DK157,'Curve Info'!$A$9:$P$76,16)</f>
        <v>High Crash Frequency</v>
      </c>
      <c r="DM157" s="1" t="str">
        <f>VLOOKUP(DK157,'Curve Info'!$A$9:$P$76,14)</f>
        <v>High AADT</v>
      </c>
      <c r="DN157" s="1">
        <f t="shared" si="27"/>
        <v>6566.666666666667</v>
      </c>
      <c r="DO157" s="1">
        <f t="shared" si="28"/>
        <v>7470</v>
      </c>
      <c r="DP157" s="1">
        <f t="shared" si="29"/>
        <v>-903.33333333333303</v>
      </c>
      <c r="DQ157" s="1">
        <f t="shared" si="30"/>
        <v>-0.12092815707273534</v>
      </c>
      <c r="DR157" s="1">
        <f t="shared" si="31"/>
        <v>7018.3333333333339</v>
      </c>
      <c r="DS157">
        <f>'Raw Data'!DF157</f>
        <v>5040</v>
      </c>
      <c r="DT157">
        <f>'Raw Data'!DG157</f>
        <v>8.5</v>
      </c>
      <c r="DU157">
        <f>'Raw Data'!DH157</f>
        <v>7440</v>
      </c>
      <c r="DV157">
        <f>'Raw Data'!DI157</f>
        <v>6.9</v>
      </c>
      <c r="DW157">
        <f>'Raw Data'!DJ157</f>
        <v>7220</v>
      </c>
      <c r="DX157">
        <f>'Raw Data'!DK157</f>
        <v>7</v>
      </c>
      <c r="DY157">
        <f>'Raw Data'!DL157</f>
        <v>6850</v>
      </c>
      <c r="DZ157">
        <f>'Raw Data'!DM157</f>
        <v>6</v>
      </c>
      <c r="EA157">
        <f>'Raw Data'!DN157</f>
        <v>8020</v>
      </c>
      <c r="EB157">
        <f>'Raw Data'!DO157</f>
        <v>12</v>
      </c>
      <c r="EC157">
        <f>'Raw Data'!DP157</f>
        <v>7700</v>
      </c>
      <c r="ED157">
        <f>'Raw Data'!DQ157</f>
        <v>12</v>
      </c>
      <c r="EE157">
        <f>'Raw Data'!DR157</f>
        <v>7330</v>
      </c>
      <c r="EF157">
        <f>'Raw Data'!DS157</f>
        <v>12</v>
      </c>
      <c r="EG157">
        <f>'Raw Data'!DT157</f>
        <v>6830</v>
      </c>
      <c r="EH157">
        <f>'Raw Data'!DU157</f>
        <v>12</v>
      </c>
      <c r="EI157">
        <f>'Raw Data'!DV157</f>
        <v>6830</v>
      </c>
      <c r="EJ157">
        <f>'Raw Data'!DW157</f>
        <v>0</v>
      </c>
      <c r="EK157">
        <f>'Raw Data'!DX157</f>
        <v>6930</v>
      </c>
      <c r="EL157">
        <f>'Raw Data'!DY157</f>
        <v>0</v>
      </c>
      <c r="EM157">
        <f>'Raw Data'!DZ157</f>
        <v>0</v>
      </c>
    </row>
    <row r="158" spans="1:143"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t="str">
        <f>VLOOKUP(DK158,'Curve Info'!$A$9:$P$76,16)</f>
        <v>Low Crash Frequency</v>
      </c>
      <c r="DM158" s="1" t="str">
        <f>VLOOKUP(DK158,'Curve Info'!$A$9:$P$76,14)</f>
        <v>High AADT</v>
      </c>
      <c r="DN158" s="1">
        <f t="shared" si="27"/>
        <v>6566.666666666667</v>
      </c>
      <c r="DO158" s="1">
        <f t="shared" si="28"/>
        <v>7470</v>
      </c>
      <c r="DP158" s="1">
        <f t="shared" si="29"/>
        <v>-903.33333333333303</v>
      </c>
      <c r="DQ158" s="1">
        <f t="shared" si="30"/>
        <v>-0.12092815707273534</v>
      </c>
      <c r="DR158" s="1">
        <f t="shared" si="31"/>
        <v>7018.3333333333339</v>
      </c>
      <c r="DS158">
        <f>'Raw Data'!DF158</f>
        <v>5040</v>
      </c>
      <c r="DT158">
        <f>'Raw Data'!DG158</f>
        <v>8.5</v>
      </c>
      <c r="DU158">
        <f>'Raw Data'!DH158</f>
        <v>7440</v>
      </c>
      <c r="DV158">
        <f>'Raw Data'!DI158</f>
        <v>6.9</v>
      </c>
      <c r="DW158">
        <f>'Raw Data'!DJ158</f>
        <v>7220</v>
      </c>
      <c r="DX158">
        <f>'Raw Data'!DK158</f>
        <v>7</v>
      </c>
      <c r="DY158">
        <f>'Raw Data'!DL158</f>
        <v>6850</v>
      </c>
      <c r="DZ158">
        <f>'Raw Data'!DM158</f>
        <v>6</v>
      </c>
      <c r="EA158">
        <f>'Raw Data'!DN158</f>
        <v>8020</v>
      </c>
      <c r="EB158">
        <f>'Raw Data'!DO158</f>
        <v>12</v>
      </c>
      <c r="EC158">
        <f>'Raw Data'!DP158</f>
        <v>7700</v>
      </c>
      <c r="ED158">
        <f>'Raw Data'!DQ158</f>
        <v>12</v>
      </c>
      <c r="EE158">
        <f>'Raw Data'!DR158</f>
        <v>7330</v>
      </c>
      <c r="EF158">
        <f>'Raw Data'!DS158</f>
        <v>12</v>
      </c>
      <c r="EG158">
        <f>'Raw Data'!DT158</f>
        <v>6830</v>
      </c>
      <c r="EH158">
        <f>'Raw Data'!DU158</f>
        <v>12</v>
      </c>
      <c r="EI158">
        <f>'Raw Data'!DV158</f>
        <v>6830</v>
      </c>
      <c r="EJ158">
        <f>'Raw Data'!DW158</f>
        <v>0</v>
      </c>
      <c r="EK158">
        <f>'Raw Data'!DX158</f>
        <v>6930</v>
      </c>
      <c r="EL158">
        <f>'Raw Data'!DY158</f>
        <v>0</v>
      </c>
      <c r="EM158">
        <f>'Raw Data'!DZ158</f>
        <v>4.1999999999999998E-5</v>
      </c>
    </row>
    <row r="159" spans="1:143"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t="str">
        <f>VLOOKUP(DK159,'Curve Info'!$A$9:$P$76,16)</f>
        <v>Low Crash Frequency</v>
      </c>
      <c r="DM159" s="1" t="str">
        <f>VLOOKUP(DK159,'Curve Info'!$A$9:$P$76,14)</f>
        <v>High AADT</v>
      </c>
      <c r="DN159" s="1">
        <f t="shared" si="27"/>
        <v>6566.666666666667</v>
      </c>
      <c r="DO159" s="1">
        <f t="shared" si="28"/>
        <v>7470</v>
      </c>
      <c r="DP159" s="1">
        <f t="shared" si="29"/>
        <v>-903.33333333333303</v>
      </c>
      <c r="DQ159" s="1">
        <f t="shared" si="30"/>
        <v>-0.12092815707273534</v>
      </c>
      <c r="DR159" s="1">
        <f t="shared" si="31"/>
        <v>7018.3333333333339</v>
      </c>
      <c r="DS159">
        <f>'Raw Data'!DF159</f>
        <v>5040</v>
      </c>
      <c r="DT159">
        <f>'Raw Data'!DG159</f>
        <v>8.5</v>
      </c>
      <c r="DU159">
        <f>'Raw Data'!DH159</f>
        <v>7440</v>
      </c>
      <c r="DV159">
        <f>'Raw Data'!DI159</f>
        <v>6.9</v>
      </c>
      <c r="DW159">
        <f>'Raw Data'!DJ159</f>
        <v>7220</v>
      </c>
      <c r="DX159">
        <f>'Raw Data'!DK159</f>
        <v>7</v>
      </c>
      <c r="DY159">
        <f>'Raw Data'!DL159</f>
        <v>6850</v>
      </c>
      <c r="DZ159">
        <f>'Raw Data'!DM159</f>
        <v>6</v>
      </c>
      <c r="EA159">
        <f>'Raw Data'!DN159</f>
        <v>8020</v>
      </c>
      <c r="EB159">
        <f>'Raw Data'!DO159</f>
        <v>12</v>
      </c>
      <c r="EC159">
        <f>'Raw Data'!DP159</f>
        <v>7700</v>
      </c>
      <c r="ED159">
        <f>'Raw Data'!DQ159</f>
        <v>12</v>
      </c>
      <c r="EE159">
        <f>'Raw Data'!DR159</f>
        <v>7330</v>
      </c>
      <c r="EF159">
        <f>'Raw Data'!DS159</f>
        <v>12</v>
      </c>
      <c r="EG159">
        <f>'Raw Data'!DT159</f>
        <v>6830</v>
      </c>
      <c r="EH159">
        <f>'Raw Data'!DU159</f>
        <v>12</v>
      </c>
      <c r="EI159">
        <f>'Raw Data'!DV159</f>
        <v>6830</v>
      </c>
      <c r="EJ159">
        <f>'Raw Data'!DW159</f>
        <v>0</v>
      </c>
      <c r="EK159">
        <f>'Raw Data'!DX159</f>
        <v>6930</v>
      </c>
      <c r="EL159">
        <f>'Raw Data'!DY159</f>
        <v>0</v>
      </c>
      <c r="EM159">
        <f>'Raw Data'!DZ159</f>
        <v>0</v>
      </c>
    </row>
    <row r="160" spans="1:143"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t="str">
        <f>VLOOKUP(DK160,'Curve Info'!$A$9:$P$76,16)</f>
        <v>High Crash Frequency</v>
      </c>
      <c r="DM160" s="1" t="str">
        <f>VLOOKUP(DK160,'Curve Info'!$A$9:$P$76,14)</f>
        <v>Medium AADT</v>
      </c>
      <c r="DN160" s="1">
        <f t="shared" si="27"/>
        <v>3510</v>
      </c>
      <c r="DO160" s="1">
        <f t="shared" si="28"/>
        <v>3890</v>
      </c>
      <c r="DP160" s="1">
        <f t="shared" si="29"/>
        <v>-380</v>
      </c>
      <c r="DQ160" s="1">
        <f t="shared" si="30"/>
        <v>-9.7686375321336755E-2</v>
      </c>
      <c r="DR160" s="1">
        <f t="shared" si="31"/>
        <v>3700</v>
      </c>
      <c r="DS160">
        <f>'Raw Data'!DF160</f>
        <v>2650</v>
      </c>
      <c r="DT160">
        <f>'Raw Data'!DG160</f>
        <v>12.3</v>
      </c>
      <c r="DU160">
        <f>'Raw Data'!DH160</f>
        <v>4000</v>
      </c>
      <c r="DV160">
        <f>'Raw Data'!DI160</f>
        <v>0</v>
      </c>
      <c r="DW160">
        <f>'Raw Data'!DJ160</f>
        <v>3880</v>
      </c>
      <c r="DX160">
        <f>'Raw Data'!DK160</f>
        <v>0</v>
      </c>
      <c r="DY160">
        <f>'Raw Data'!DL160</f>
        <v>3880</v>
      </c>
      <c r="DZ160">
        <f>'Raw Data'!DM160</f>
        <v>9</v>
      </c>
      <c r="EA160">
        <f>'Raw Data'!DN160</f>
        <v>4660</v>
      </c>
      <c r="EB160">
        <f>'Raw Data'!DO160</f>
        <v>9</v>
      </c>
      <c r="EC160">
        <f>'Raw Data'!DP160</f>
        <v>4480</v>
      </c>
      <c r="ED160">
        <f>'Raw Data'!DQ160</f>
        <v>9</v>
      </c>
      <c r="EE160">
        <f>'Raw Data'!DR160</f>
        <v>4260</v>
      </c>
      <c r="EF160">
        <f>'Raw Data'!DS160</f>
        <v>9</v>
      </c>
      <c r="EG160">
        <f>'Raw Data'!DT160</f>
        <v>2160</v>
      </c>
      <c r="EH160">
        <f>'Raw Data'!DU160</f>
        <v>9</v>
      </c>
      <c r="EI160">
        <f>'Raw Data'!DV160</f>
        <v>2160</v>
      </c>
      <c r="EJ160">
        <f>'Raw Data'!DW160</f>
        <v>9</v>
      </c>
      <c r="EK160">
        <f>'Raw Data'!DX160</f>
        <v>4290</v>
      </c>
      <c r="EL160">
        <f>'Raw Data'!DY160</f>
        <v>9</v>
      </c>
      <c r="EM160">
        <f>'Raw Data'!DZ160</f>
        <v>1.1019999999999999E-3</v>
      </c>
    </row>
    <row r="161" spans="1:143"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t="str">
        <f>VLOOKUP(DK161,'Curve Info'!$A$9:$P$76,16)</f>
        <v>High Crash Frequency</v>
      </c>
      <c r="DM161" s="1" t="str">
        <f>VLOOKUP(DK161,'Curve Info'!$A$9:$P$76,14)</f>
        <v>Medium AADT</v>
      </c>
      <c r="DN161" s="1">
        <f t="shared" si="27"/>
        <v>3510</v>
      </c>
      <c r="DO161" s="1">
        <f t="shared" si="28"/>
        <v>3890</v>
      </c>
      <c r="DP161" s="1">
        <f t="shared" si="29"/>
        <v>-380</v>
      </c>
      <c r="DQ161" s="1">
        <f t="shared" si="30"/>
        <v>-9.7686375321336755E-2</v>
      </c>
      <c r="DR161" s="1">
        <f t="shared" si="31"/>
        <v>3700</v>
      </c>
      <c r="DS161">
        <f>'Raw Data'!DF161</f>
        <v>2650</v>
      </c>
      <c r="DT161">
        <f>'Raw Data'!DG161</f>
        <v>12.3</v>
      </c>
      <c r="DU161">
        <f>'Raw Data'!DH161</f>
        <v>4000</v>
      </c>
      <c r="DV161">
        <f>'Raw Data'!DI161</f>
        <v>0</v>
      </c>
      <c r="DW161">
        <f>'Raw Data'!DJ161</f>
        <v>3880</v>
      </c>
      <c r="DX161">
        <f>'Raw Data'!DK161</f>
        <v>0</v>
      </c>
      <c r="DY161">
        <f>'Raw Data'!DL161</f>
        <v>3880</v>
      </c>
      <c r="DZ161">
        <f>'Raw Data'!DM161</f>
        <v>9</v>
      </c>
      <c r="EA161">
        <f>'Raw Data'!DN161</f>
        <v>4660</v>
      </c>
      <c r="EB161">
        <f>'Raw Data'!DO161</f>
        <v>9</v>
      </c>
      <c r="EC161">
        <f>'Raw Data'!DP161</f>
        <v>4480</v>
      </c>
      <c r="ED161">
        <f>'Raw Data'!DQ161</f>
        <v>9</v>
      </c>
      <c r="EE161">
        <f>'Raw Data'!DR161</f>
        <v>4260</v>
      </c>
      <c r="EF161">
        <f>'Raw Data'!DS161</f>
        <v>9</v>
      </c>
      <c r="EG161">
        <f>'Raw Data'!DT161</f>
        <v>2160</v>
      </c>
      <c r="EH161">
        <f>'Raw Data'!DU161</f>
        <v>9</v>
      </c>
      <c r="EI161">
        <f>'Raw Data'!DV161</f>
        <v>2160</v>
      </c>
      <c r="EJ161">
        <f>'Raw Data'!DW161</f>
        <v>9</v>
      </c>
      <c r="EK161">
        <f>'Raw Data'!DX161</f>
        <v>4290</v>
      </c>
      <c r="EL161">
        <f>'Raw Data'!DY161</f>
        <v>9</v>
      </c>
      <c r="EM161">
        <f>'Raw Data'!DZ161</f>
        <v>0</v>
      </c>
    </row>
    <row r="162" spans="1:143"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t="str">
        <f>VLOOKUP(DK162,'Curve Info'!$A$9:$P$76,16)</f>
        <v>High Crash Frequency</v>
      </c>
      <c r="DM162" s="1" t="str">
        <f>VLOOKUP(DK162,'Curve Info'!$A$9:$P$76,14)</f>
        <v>Medium AADT</v>
      </c>
      <c r="DN162" s="1">
        <f t="shared" si="27"/>
        <v>3510</v>
      </c>
      <c r="DO162" s="1">
        <f t="shared" si="28"/>
        <v>3890</v>
      </c>
      <c r="DP162" s="1">
        <f t="shared" si="29"/>
        <v>-380</v>
      </c>
      <c r="DQ162" s="1">
        <f t="shared" si="30"/>
        <v>-9.7686375321336755E-2</v>
      </c>
      <c r="DR162" s="1">
        <f t="shared" si="31"/>
        <v>3700</v>
      </c>
      <c r="DS162">
        <f>'Raw Data'!DF162</f>
        <v>2650</v>
      </c>
      <c r="DT162">
        <f>'Raw Data'!DG162</f>
        <v>12.3</v>
      </c>
      <c r="DU162">
        <f>'Raw Data'!DH162</f>
        <v>4000</v>
      </c>
      <c r="DV162">
        <f>'Raw Data'!DI162</f>
        <v>0</v>
      </c>
      <c r="DW162">
        <f>'Raw Data'!DJ162</f>
        <v>3880</v>
      </c>
      <c r="DX162">
        <f>'Raw Data'!DK162</f>
        <v>0</v>
      </c>
      <c r="DY162">
        <f>'Raw Data'!DL162</f>
        <v>3880</v>
      </c>
      <c r="DZ162">
        <f>'Raw Data'!DM162</f>
        <v>9</v>
      </c>
      <c r="EA162">
        <f>'Raw Data'!DN162</f>
        <v>4660</v>
      </c>
      <c r="EB162">
        <f>'Raw Data'!DO162</f>
        <v>9</v>
      </c>
      <c r="EC162">
        <f>'Raw Data'!DP162</f>
        <v>4480</v>
      </c>
      <c r="ED162">
        <f>'Raw Data'!DQ162</f>
        <v>9</v>
      </c>
      <c r="EE162">
        <f>'Raw Data'!DR162</f>
        <v>4260</v>
      </c>
      <c r="EF162">
        <f>'Raw Data'!DS162</f>
        <v>9</v>
      </c>
      <c r="EG162">
        <f>'Raw Data'!DT162</f>
        <v>2160</v>
      </c>
      <c r="EH162">
        <f>'Raw Data'!DU162</f>
        <v>9</v>
      </c>
      <c r="EI162">
        <f>'Raw Data'!DV162</f>
        <v>2160</v>
      </c>
      <c r="EJ162">
        <f>'Raw Data'!DW162</f>
        <v>9</v>
      </c>
      <c r="EK162">
        <f>'Raw Data'!DX162</f>
        <v>4290</v>
      </c>
      <c r="EL162">
        <f>'Raw Data'!DY162</f>
        <v>9</v>
      </c>
      <c r="EM162">
        <f>'Raw Data'!DZ162</f>
        <v>1.2508E-2</v>
      </c>
    </row>
    <row r="163" spans="1:143"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t="str">
        <f>VLOOKUP(DK163,'Curve Info'!$A$9:$P$76,16)</f>
        <v>High Crash Frequency</v>
      </c>
      <c r="DM163" s="1" t="str">
        <f>VLOOKUP(DK163,'Curve Info'!$A$9:$P$76,14)</f>
        <v>Medium AADT</v>
      </c>
      <c r="DN163" s="1">
        <f t="shared" si="27"/>
        <v>3510</v>
      </c>
      <c r="DO163" s="1">
        <f t="shared" si="28"/>
        <v>3890</v>
      </c>
      <c r="DP163" s="1">
        <f t="shared" si="29"/>
        <v>-380</v>
      </c>
      <c r="DQ163" s="1">
        <f t="shared" si="30"/>
        <v>-9.7686375321336755E-2</v>
      </c>
      <c r="DR163" s="1">
        <f t="shared" si="31"/>
        <v>3700</v>
      </c>
      <c r="DS163">
        <f>'Raw Data'!DF163</f>
        <v>2650</v>
      </c>
      <c r="DT163">
        <f>'Raw Data'!DG163</f>
        <v>12.3</v>
      </c>
      <c r="DU163">
        <f>'Raw Data'!DH163</f>
        <v>4000</v>
      </c>
      <c r="DV163">
        <f>'Raw Data'!DI163</f>
        <v>0</v>
      </c>
      <c r="DW163">
        <f>'Raw Data'!DJ163</f>
        <v>3880</v>
      </c>
      <c r="DX163">
        <f>'Raw Data'!DK163</f>
        <v>0</v>
      </c>
      <c r="DY163">
        <f>'Raw Data'!DL163</f>
        <v>3880</v>
      </c>
      <c r="DZ163">
        <f>'Raw Data'!DM163</f>
        <v>9</v>
      </c>
      <c r="EA163">
        <f>'Raw Data'!DN163</f>
        <v>4660</v>
      </c>
      <c r="EB163">
        <f>'Raw Data'!DO163</f>
        <v>9</v>
      </c>
      <c r="EC163">
        <f>'Raw Data'!DP163</f>
        <v>4480</v>
      </c>
      <c r="ED163">
        <f>'Raw Data'!DQ163</f>
        <v>9</v>
      </c>
      <c r="EE163">
        <f>'Raw Data'!DR163</f>
        <v>4260</v>
      </c>
      <c r="EF163">
        <f>'Raw Data'!DS163</f>
        <v>9</v>
      </c>
      <c r="EG163">
        <f>'Raw Data'!DT163</f>
        <v>2160</v>
      </c>
      <c r="EH163">
        <f>'Raw Data'!DU163</f>
        <v>9</v>
      </c>
      <c r="EI163">
        <f>'Raw Data'!DV163</f>
        <v>2160</v>
      </c>
      <c r="EJ163">
        <f>'Raw Data'!DW163</f>
        <v>9</v>
      </c>
      <c r="EK163">
        <f>'Raw Data'!DX163</f>
        <v>4290</v>
      </c>
      <c r="EL163">
        <f>'Raw Data'!DY163</f>
        <v>9</v>
      </c>
      <c r="EM163">
        <f>'Raw Data'!DZ163</f>
        <v>1.5330999999999999E-2</v>
      </c>
    </row>
    <row r="164" spans="1:143"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t="str">
        <f>VLOOKUP(DK164,'Curve Info'!$A$9:$P$76,16)</f>
        <v>High Crash Frequency</v>
      </c>
      <c r="DM164" s="1" t="str">
        <f>VLOOKUP(DK164,'Curve Info'!$A$9:$P$76,14)</f>
        <v>Medium AADT</v>
      </c>
      <c r="DN164" s="1">
        <f t="shared" si="27"/>
        <v>3510</v>
      </c>
      <c r="DO164" s="1">
        <f t="shared" si="28"/>
        <v>3890</v>
      </c>
      <c r="DP164" s="1">
        <f t="shared" si="29"/>
        <v>-380</v>
      </c>
      <c r="DQ164" s="1">
        <f t="shared" si="30"/>
        <v>-9.7686375321336755E-2</v>
      </c>
      <c r="DR164" s="1">
        <f t="shared" si="31"/>
        <v>3700</v>
      </c>
      <c r="DS164">
        <f>'Raw Data'!DF164</f>
        <v>2650</v>
      </c>
      <c r="DT164">
        <f>'Raw Data'!DG164</f>
        <v>12.3</v>
      </c>
      <c r="DU164">
        <f>'Raw Data'!DH164</f>
        <v>4000</v>
      </c>
      <c r="DV164">
        <f>'Raw Data'!DI164</f>
        <v>0</v>
      </c>
      <c r="DW164">
        <f>'Raw Data'!DJ164</f>
        <v>3880</v>
      </c>
      <c r="DX164">
        <f>'Raw Data'!DK164</f>
        <v>0</v>
      </c>
      <c r="DY164">
        <f>'Raw Data'!DL164</f>
        <v>3880</v>
      </c>
      <c r="DZ164">
        <f>'Raw Data'!DM164</f>
        <v>9</v>
      </c>
      <c r="EA164">
        <f>'Raw Data'!DN164</f>
        <v>4660</v>
      </c>
      <c r="EB164">
        <f>'Raw Data'!DO164</f>
        <v>9</v>
      </c>
      <c r="EC164">
        <f>'Raw Data'!DP164</f>
        <v>4480</v>
      </c>
      <c r="ED164">
        <f>'Raw Data'!DQ164</f>
        <v>9</v>
      </c>
      <c r="EE164">
        <f>'Raw Data'!DR164</f>
        <v>4260</v>
      </c>
      <c r="EF164">
        <f>'Raw Data'!DS164</f>
        <v>9</v>
      </c>
      <c r="EG164">
        <f>'Raw Data'!DT164</f>
        <v>2160</v>
      </c>
      <c r="EH164">
        <f>'Raw Data'!DU164</f>
        <v>9</v>
      </c>
      <c r="EI164">
        <f>'Raw Data'!DV164</f>
        <v>2160</v>
      </c>
      <c r="EJ164">
        <f>'Raw Data'!DW164</f>
        <v>9</v>
      </c>
      <c r="EK164">
        <f>'Raw Data'!DX164</f>
        <v>4290</v>
      </c>
      <c r="EL164">
        <f>'Raw Data'!DY164</f>
        <v>9</v>
      </c>
      <c r="EM164">
        <f>'Raw Data'!DZ164</f>
        <v>1.8075999999999998E-2</v>
      </c>
    </row>
    <row r="165" spans="1:143"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t="str">
        <f>VLOOKUP(DK165,'Curve Info'!$A$9:$P$76,16)</f>
        <v>High Crash Frequency</v>
      </c>
      <c r="DM165" s="1" t="str">
        <f>VLOOKUP(DK165,'Curve Info'!$A$9:$P$76,14)</f>
        <v>Medium AADT</v>
      </c>
      <c r="DN165" s="1">
        <f t="shared" si="27"/>
        <v>3510</v>
      </c>
      <c r="DO165" s="1">
        <f t="shared" si="28"/>
        <v>3890</v>
      </c>
      <c r="DP165" s="1">
        <f t="shared" si="29"/>
        <v>-380</v>
      </c>
      <c r="DQ165" s="1">
        <f t="shared" si="30"/>
        <v>-9.7686375321336755E-2</v>
      </c>
      <c r="DR165" s="1">
        <f t="shared" si="31"/>
        <v>3700</v>
      </c>
      <c r="DS165">
        <f>'Raw Data'!DF165</f>
        <v>2650</v>
      </c>
      <c r="DT165">
        <f>'Raw Data'!DG165</f>
        <v>12.3</v>
      </c>
      <c r="DU165">
        <f>'Raw Data'!DH165</f>
        <v>4000</v>
      </c>
      <c r="DV165">
        <f>'Raw Data'!DI165</f>
        <v>0</v>
      </c>
      <c r="DW165">
        <f>'Raw Data'!DJ165</f>
        <v>3880</v>
      </c>
      <c r="DX165">
        <f>'Raw Data'!DK165</f>
        <v>0</v>
      </c>
      <c r="DY165">
        <f>'Raw Data'!DL165</f>
        <v>3880</v>
      </c>
      <c r="DZ165">
        <f>'Raw Data'!DM165</f>
        <v>9</v>
      </c>
      <c r="EA165">
        <f>'Raw Data'!DN165</f>
        <v>4660</v>
      </c>
      <c r="EB165">
        <f>'Raw Data'!DO165</f>
        <v>9</v>
      </c>
      <c r="EC165">
        <f>'Raw Data'!DP165</f>
        <v>4480</v>
      </c>
      <c r="ED165">
        <f>'Raw Data'!DQ165</f>
        <v>9</v>
      </c>
      <c r="EE165">
        <f>'Raw Data'!DR165</f>
        <v>4260</v>
      </c>
      <c r="EF165">
        <f>'Raw Data'!DS165</f>
        <v>9</v>
      </c>
      <c r="EG165">
        <f>'Raw Data'!DT165</f>
        <v>2160</v>
      </c>
      <c r="EH165">
        <f>'Raw Data'!DU165</f>
        <v>9</v>
      </c>
      <c r="EI165">
        <f>'Raw Data'!DV165</f>
        <v>2160</v>
      </c>
      <c r="EJ165">
        <f>'Raw Data'!DW165</f>
        <v>9</v>
      </c>
      <c r="EK165">
        <f>'Raw Data'!DX165</f>
        <v>4290</v>
      </c>
      <c r="EL165">
        <f>'Raw Data'!DY165</f>
        <v>9</v>
      </c>
      <c r="EM165">
        <f>'Raw Data'!DZ165</f>
        <v>1.7639999999999999E-2</v>
      </c>
    </row>
    <row r="166" spans="1:143"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t="str">
        <f>VLOOKUP(DK166,'Curve Info'!$A$9:$P$76,16)</f>
        <v>High Crash Frequency</v>
      </c>
      <c r="DM166" s="1" t="str">
        <f>VLOOKUP(DK166,'Curve Info'!$A$9:$P$76,14)</f>
        <v>Medium AADT</v>
      </c>
      <c r="DN166" s="1">
        <f t="shared" si="27"/>
        <v>3510</v>
      </c>
      <c r="DO166" s="1">
        <f t="shared" si="28"/>
        <v>3890</v>
      </c>
      <c r="DP166" s="1">
        <f t="shared" si="29"/>
        <v>-380</v>
      </c>
      <c r="DQ166" s="1">
        <f t="shared" si="30"/>
        <v>-9.7686375321336755E-2</v>
      </c>
      <c r="DR166" s="1">
        <f t="shared" si="31"/>
        <v>3700</v>
      </c>
      <c r="DS166">
        <f>'Raw Data'!DF166</f>
        <v>2650</v>
      </c>
      <c r="DT166">
        <f>'Raw Data'!DG166</f>
        <v>12.3</v>
      </c>
      <c r="DU166">
        <f>'Raw Data'!DH166</f>
        <v>4000</v>
      </c>
      <c r="DV166">
        <f>'Raw Data'!DI166</f>
        <v>0</v>
      </c>
      <c r="DW166">
        <f>'Raw Data'!DJ166</f>
        <v>3880</v>
      </c>
      <c r="DX166">
        <f>'Raw Data'!DK166</f>
        <v>0</v>
      </c>
      <c r="DY166">
        <f>'Raw Data'!DL166</f>
        <v>3880</v>
      </c>
      <c r="DZ166">
        <f>'Raw Data'!DM166</f>
        <v>9</v>
      </c>
      <c r="EA166">
        <f>'Raw Data'!DN166</f>
        <v>4660</v>
      </c>
      <c r="EB166">
        <f>'Raw Data'!DO166</f>
        <v>9</v>
      </c>
      <c r="EC166">
        <f>'Raw Data'!DP166</f>
        <v>4480</v>
      </c>
      <c r="ED166">
        <f>'Raw Data'!DQ166</f>
        <v>9</v>
      </c>
      <c r="EE166">
        <f>'Raw Data'!DR166</f>
        <v>4260</v>
      </c>
      <c r="EF166">
        <f>'Raw Data'!DS166</f>
        <v>9</v>
      </c>
      <c r="EG166">
        <f>'Raw Data'!DT166</f>
        <v>2160</v>
      </c>
      <c r="EH166">
        <f>'Raw Data'!DU166</f>
        <v>9</v>
      </c>
      <c r="EI166">
        <f>'Raw Data'!DV166</f>
        <v>2160</v>
      </c>
      <c r="EJ166">
        <f>'Raw Data'!DW166</f>
        <v>9</v>
      </c>
      <c r="EK166">
        <f>'Raw Data'!DX166</f>
        <v>4290</v>
      </c>
      <c r="EL166">
        <f>'Raw Data'!DY166</f>
        <v>9</v>
      </c>
      <c r="EM166">
        <f>'Raw Data'!DZ166</f>
        <v>0</v>
      </c>
    </row>
    <row r="167" spans="1:143"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t="str">
        <f>VLOOKUP(DK167,'Curve Info'!$A$9:$P$76,16)</f>
        <v>High Crash Frequency</v>
      </c>
      <c r="DM167" s="1" t="str">
        <f>VLOOKUP(DK167,'Curve Info'!$A$9:$P$76,14)</f>
        <v>Medium AADT</v>
      </c>
      <c r="DN167" s="1">
        <f t="shared" si="27"/>
        <v>3510</v>
      </c>
      <c r="DO167" s="1">
        <f t="shared" si="28"/>
        <v>3890</v>
      </c>
      <c r="DP167" s="1">
        <f t="shared" si="29"/>
        <v>-380</v>
      </c>
      <c r="DQ167" s="1">
        <f t="shared" si="30"/>
        <v>-9.7686375321336755E-2</v>
      </c>
      <c r="DR167" s="1">
        <f t="shared" si="31"/>
        <v>3700</v>
      </c>
      <c r="DS167">
        <f>'Raw Data'!DF167</f>
        <v>2650</v>
      </c>
      <c r="DT167">
        <f>'Raw Data'!DG167</f>
        <v>12.3</v>
      </c>
      <c r="DU167">
        <f>'Raw Data'!DH167</f>
        <v>4000</v>
      </c>
      <c r="DV167">
        <f>'Raw Data'!DI167</f>
        <v>0</v>
      </c>
      <c r="DW167">
        <f>'Raw Data'!DJ167</f>
        <v>3880</v>
      </c>
      <c r="DX167">
        <f>'Raw Data'!DK167</f>
        <v>0</v>
      </c>
      <c r="DY167">
        <f>'Raw Data'!DL167</f>
        <v>3880</v>
      </c>
      <c r="DZ167">
        <f>'Raw Data'!DM167</f>
        <v>9</v>
      </c>
      <c r="EA167">
        <f>'Raw Data'!DN167</f>
        <v>4660</v>
      </c>
      <c r="EB167">
        <f>'Raw Data'!DO167</f>
        <v>9</v>
      </c>
      <c r="EC167">
        <f>'Raw Data'!DP167</f>
        <v>4480</v>
      </c>
      <c r="ED167">
        <f>'Raw Data'!DQ167</f>
        <v>9</v>
      </c>
      <c r="EE167">
        <f>'Raw Data'!DR167</f>
        <v>4260</v>
      </c>
      <c r="EF167">
        <f>'Raw Data'!DS167</f>
        <v>9</v>
      </c>
      <c r="EG167">
        <f>'Raw Data'!DT167</f>
        <v>2160</v>
      </c>
      <c r="EH167">
        <f>'Raw Data'!DU167</f>
        <v>9</v>
      </c>
      <c r="EI167">
        <f>'Raw Data'!DV167</f>
        <v>2160</v>
      </c>
      <c r="EJ167">
        <f>'Raw Data'!DW167</f>
        <v>9</v>
      </c>
      <c r="EK167">
        <f>'Raw Data'!DX167</f>
        <v>4290</v>
      </c>
      <c r="EL167">
        <f>'Raw Data'!DY167</f>
        <v>9</v>
      </c>
      <c r="EM167">
        <f>'Raw Data'!DZ167</f>
        <v>1.763E-2</v>
      </c>
    </row>
    <row r="168" spans="1:143"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t="str">
        <f>VLOOKUP(DK168,'Curve Info'!$A$9:$P$76,16)</f>
        <v>High Crash Frequency</v>
      </c>
      <c r="DM168" s="1" t="str">
        <f>VLOOKUP(DK168,'Curve Info'!$A$9:$P$76,14)</f>
        <v>Medium AADT</v>
      </c>
      <c r="DN168" s="1">
        <f t="shared" si="27"/>
        <v>3510</v>
      </c>
      <c r="DO168" s="1">
        <f t="shared" si="28"/>
        <v>3890</v>
      </c>
      <c r="DP168" s="1">
        <f t="shared" si="29"/>
        <v>-380</v>
      </c>
      <c r="DQ168" s="1">
        <f t="shared" si="30"/>
        <v>-9.7686375321336755E-2</v>
      </c>
      <c r="DR168" s="1">
        <f t="shared" si="31"/>
        <v>3700</v>
      </c>
      <c r="DS168">
        <f>'Raw Data'!DF168</f>
        <v>2650</v>
      </c>
      <c r="DT168">
        <f>'Raw Data'!DG168</f>
        <v>12.3</v>
      </c>
      <c r="DU168">
        <f>'Raw Data'!DH168</f>
        <v>4000</v>
      </c>
      <c r="DV168">
        <f>'Raw Data'!DI168</f>
        <v>0</v>
      </c>
      <c r="DW168">
        <f>'Raw Data'!DJ168</f>
        <v>3880</v>
      </c>
      <c r="DX168">
        <f>'Raw Data'!DK168</f>
        <v>0</v>
      </c>
      <c r="DY168">
        <f>'Raw Data'!DL168</f>
        <v>3880</v>
      </c>
      <c r="DZ168">
        <f>'Raw Data'!DM168</f>
        <v>9</v>
      </c>
      <c r="EA168">
        <f>'Raw Data'!DN168</f>
        <v>4660</v>
      </c>
      <c r="EB168">
        <f>'Raw Data'!DO168</f>
        <v>9</v>
      </c>
      <c r="EC168">
        <f>'Raw Data'!DP168</f>
        <v>4480</v>
      </c>
      <c r="ED168">
        <f>'Raw Data'!DQ168</f>
        <v>9</v>
      </c>
      <c r="EE168">
        <f>'Raw Data'!DR168</f>
        <v>4260</v>
      </c>
      <c r="EF168">
        <f>'Raw Data'!DS168</f>
        <v>9</v>
      </c>
      <c r="EG168">
        <f>'Raw Data'!DT168</f>
        <v>2160</v>
      </c>
      <c r="EH168">
        <f>'Raw Data'!DU168</f>
        <v>9</v>
      </c>
      <c r="EI168">
        <f>'Raw Data'!DV168</f>
        <v>2160</v>
      </c>
      <c r="EJ168">
        <f>'Raw Data'!DW168</f>
        <v>9</v>
      </c>
      <c r="EK168">
        <f>'Raw Data'!DX168</f>
        <v>4290</v>
      </c>
      <c r="EL168">
        <f>'Raw Data'!DY168</f>
        <v>9</v>
      </c>
      <c r="EM168">
        <f>'Raw Data'!DZ168</f>
        <v>8.6110000000000006E-3</v>
      </c>
    </row>
    <row r="169" spans="1:143"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t="str">
        <f>VLOOKUP(DK169,'Curve Info'!$A$9:$P$76,16)</f>
        <v>High Crash Frequency</v>
      </c>
      <c r="DM169" s="1" t="str">
        <f>VLOOKUP(DK169,'Curve Info'!$A$9:$P$76,14)</f>
        <v>Medium AADT</v>
      </c>
      <c r="DN169" s="1">
        <f t="shared" si="27"/>
        <v>3510</v>
      </c>
      <c r="DO169" s="1">
        <f t="shared" si="28"/>
        <v>3890</v>
      </c>
      <c r="DP169" s="1">
        <f t="shared" si="29"/>
        <v>-380</v>
      </c>
      <c r="DQ169" s="1">
        <f t="shared" si="30"/>
        <v>-9.7686375321336755E-2</v>
      </c>
      <c r="DR169" s="1">
        <f t="shared" si="31"/>
        <v>3700</v>
      </c>
      <c r="DS169">
        <f>'Raw Data'!DF169</f>
        <v>2650</v>
      </c>
      <c r="DT169">
        <f>'Raw Data'!DG169</f>
        <v>12.3</v>
      </c>
      <c r="DU169">
        <f>'Raw Data'!DH169</f>
        <v>4000</v>
      </c>
      <c r="DV169">
        <f>'Raw Data'!DI169</f>
        <v>0</v>
      </c>
      <c r="DW169">
        <f>'Raw Data'!DJ169</f>
        <v>3880</v>
      </c>
      <c r="DX169">
        <f>'Raw Data'!DK169</f>
        <v>0</v>
      </c>
      <c r="DY169">
        <f>'Raw Data'!DL169</f>
        <v>3880</v>
      </c>
      <c r="DZ169">
        <f>'Raw Data'!DM169</f>
        <v>9</v>
      </c>
      <c r="EA169">
        <f>'Raw Data'!DN169</f>
        <v>4660</v>
      </c>
      <c r="EB169">
        <f>'Raw Data'!DO169</f>
        <v>9</v>
      </c>
      <c r="EC169">
        <f>'Raw Data'!DP169</f>
        <v>4480</v>
      </c>
      <c r="ED169">
        <f>'Raw Data'!DQ169</f>
        <v>9</v>
      </c>
      <c r="EE169">
        <f>'Raw Data'!DR169</f>
        <v>4260</v>
      </c>
      <c r="EF169">
        <f>'Raw Data'!DS169</f>
        <v>9</v>
      </c>
      <c r="EG169">
        <f>'Raw Data'!DT169</f>
        <v>2160</v>
      </c>
      <c r="EH169">
        <f>'Raw Data'!DU169</f>
        <v>9</v>
      </c>
      <c r="EI169">
        <f>'Raw Data'!DV169</f>
        <v>2160</v>
      </c>
      <c r="EJ169">
        <f>'Raw Data'!DW169</f>
        <v>9</v>
      </c>
      <c r="EK169">
        <f>'Raw Data'!DX169</f>
        <v>4290</v>
      </c>
      <c r="EL169">
        <f>'Raw Data'!DY169</f>
        <v>9</v>
      </c>
      <c r="EM169">
        <f>'Raw Data'!DZ169</f>
        <v>1.7784999999999999E-2</v>
      </c>
    </row>
    <row r="170" spans="1:143"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t="str">
        <f>VLOOKUP(DK170,'Curve Info'!$A$9:$P$76,16)</f>
        <v>High Crash Frequency</v>
      </c>
      <c r="DM170" s="1" t="str">
        <f>VLOOKUP(DK170,'Curve Info'!$A$9:$P$76,14)</f>
        <v>Medium AADT</v>
      </c>
      <c r="DN170" s="1">
        <f t="shared" si="27"/>
        <v>3510</v>
      </c>
      <c r="DO170" s="1">
        <f t="shared" si="28"/>
        <v>3890</v>
      </c>
      <c r="DP170" s="1">
        <f t="shared" si="29"/>
        <v>-380</v>
      </c>
      <c r="DQ170" s="1">
        <f t="shared" si="30"/>
        <v>-9.7686375321336755E-2</v>
      </c>
      <c r="DR170" s="1">
        <f t="shared" si="31"/>
        <v>3700</v>
      </c>
      <c r="DS170">
        <f>'Raw Data'!DF170</f>
        <v>2650</v>
      </c>
      <c r="DT170">
        <f>'Raw Data'!DG170</f>
        <v>12.3</v>
      </c>
      <c r="DU170">
        <f>'Raw Data'!DH170</f>
        <v>4000</v>
      </c>
      <c r="DV170">
        <f>'Raw Data'!DI170</f>
        <v>0</v>
      </c>
      <c r="DW170">
        <f>'Raw Data'!DJ170</f>
        <v>3880</v>
      </c>
      <c r="DX170">
        <f>'Raw Data'!DK170</f>
        <v>0</v>
      </c>
      <c r="DY170">
        <f>'Raw Data'!DL170</f>
        <v>3880</v>
      </c>
      <c r="DZ170">
        <f>'Raw Data'!DM170</f>
        <v>9</v>
      </c>
      <c r="EA170">
        <f>'Raw Data'!DN170</f>
        <v>4660</v>
      </c>
      <c r="EB170">
        <f>'Raw Data'!DO170</f>
        <v>9</v>
      </c>
      <c r="EC170">
        <f>'Raw Data'!DP170</f>
        <v>4480</v>
      </c>
      <c r="ED170">
        <f>'Raw Data'!DQ170</f>
        <v>9</v>
      </c>
      <c r="EE170">
        <f>'Raw Data'!DR170</f>
        <v>4260</v>
      </c>
      <c r="EF170">
        <f>'Raw Data'!DS170</f>
        <v>9</v>
      </c>
      <c r="EG170">
        <f>'Raw Data'!DT170</f>
        <v>2160</v>
      </c>
      <c r="EH170">
        <f>'Raw Data'!DU170</f>
        <v>9</v>
      </c>
      <c r="EI170">
        <f>'Raw Data'!DV170</f>
        <v>2160</v>
      </c>
      <c r="EJ170">
        <f>'Raw Data'!DW170</f>
        <v>9</v>
      </c>
      <c r="EK170">
        <f>'Raw Data'!DX170</f>
        <v>4290</v>
      </c>
      <c r="EL170">
        <f>'Raw Data'!DY170</f>
        <v>9</v>
      </c>
      <c r="EM170">
        <f>'Raw Data'!DZ170</f>
        <v>1.5358E-2</v>
      </c>
    </row>
    <row r="171" spans="1:143"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t="str">
        <f>VLOOKUP(DK171,'Curve Info'!$A$9:$P$76,16)</f>
        <v>High Crash Frequency</v>
      </c>
      <c r="DM171" s="1" t="str">
        <f>VLOOKUP(DK171,'Curve Info'!$A$9:$P$76,14)</f>
        <v>Medium AADT</v>
      </c>
      <c r="DN171" s="1">
        <f t="shared" si="27"/>
        <v>3510</v>
      </c>
      <c r="DO171" s="1">
        <f t="shared" si="28"/>
        <v>3890</v>
      </c>
      <c r="DP171" s="1">
        <f t="shared" si="29"/>
        <v>-380</v>
      </c>
      <c r="DQ171" s="1">
        <f t="shared" si="30"/>
        <v>-9.7686375321336755E-2</v>
      </c>
      <c r="DR171" s="1">
        <f t="shared" si="31"/>
        <v>3700</v>
      </c>
      <c r="DS171">
        <f>'Raw Data'!DF171</f>
        <v>2650</v>
      </c>
      <c r="DT171">
        <f>'Raw Data'!DG171</f>
        <v>12.3</v>
      </c>
      <c r="DU171">
        <f>'Raw Data'!DH171</f>
        <v>4000</v>
      </c>
      <c r="DV171">
        <f>'Raw Data'!DI171</f>
        <v>0</v>
      </c>
      <c r="DW171">
        <f>'Raw Data'!DJ171</f>
        <v>3880</v>
      </c>
      <c r="DX171">
        <f>'Raw Data'!DK171</f>
        <v>0</v>
      </c>
      <c r="DY171">
        <f>'Raw Data'!DL171</f>
        <v>3880</v>
      </c>
      <c r="DZ171">
        <f>'Raw Data'!DM171</f>
        <v>9</v>
      </c>
      <c r="EA171">
        <f>'Raw Data'!DN171</f>
        <v>4660</v>
      </c>
      <c r="EB171">
        <f>'Raw Data'!DO171</f>
        <v>9</v>
      </c>
      <c r="EC171">
        <f>'Raw Data'!DP171</f>
        <v>4480</v>
      </c>
      <c r="ED171">
        <f>'Raw Data'!DQ171</f>
        <v>9</v>
      </c>
      <c r="EE171">
        <f>'Raw Data'!DR171</f>
        <v>4260</v>
      </c>
      <c r="EF171">
        <f>'Raw Data'!DS171</f>
        <v>9</v>
      </c>
      <c r="EG171">
        <f>'Raw Data'!DT171</f>
        <v>2160</v>
      </c>
      <c r="EH171">
        <f>'Raw Data'!DU171</f>
        <v>9</v>
      </c>
      <c r="EI171">
        <f>'Raw Data'!DV171</f>
        <v>2160</v>
      </c>
      <c r="EJ171">
        <f>'Raw Data'!DW171</f>
        <v>9</v>
      </c>
      <c r="EK171">
        <f>'Raw Data'!DX171</f>
        <v>4290</v>
      </c>
      <c r="EL171">
        <f>'Raw Data'!DY171</f>
        <v>9</v>
      </c>
      <c r="EM171">
        <f>'Raw Data'!DZ171</f>
        <v>1.7899999999999999E-2</v>
      </c>
    </row>
    <row r="172" spans="1:143"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t="str">
        <f>VLOOKUP(DK172,'Curve Info'!$A$9:$P$76,16)</f>
        <v>High Crash Frequency</v>
      </c>
      <c r="DM172" s="1" t="str">
        <f>VLOOKUP(DK172,'Curve Info'!$A$9:$P$76,14)</f>
        <v>Medium AADT</v>
      </c>
      <c r="DN172" s="1">
        <f t="shared" si="27"/>
        <v>3510</v>
      </c>
      <c r="DO172" s="1">
        <f t="shared" si="28"/>
        <v>3890</v>
      </c>
      <c r="DP172" s="1">
        <f t="shared" si="29"/>
        <v>-380</v>
      </c>
      <c r="DQ172" s="1">
        <f t="shared" si="30"/>
        <v>-9.7686375321336755E-2</v>
      </c>
      <c r="DR172" s="1">
        <f t="shared" si="31"/>
        <v>3700</v>
      </c>
      <c r="DS172">
        <f>'Raw Data'!DF172</f>
        <v>2650</v>
      </c>
      <c r="DT172">
        <f>'Raw Data'!DG172</f>
        <v>12.3</v>
      </c>
      <c r="DU172">
        <f>'Raw Data'!DH172</f>
        <v>4000</v>
      </c>
      <c r="DV172">
        <f>'Raw Data'!DI172</f>
        <v>0</v>
      </c>
      <c r="DW172">
        <f>'Raw Data'!DJ172</f>
        <v>3880</v>
      </c>
      <c r="DX172">
        <f>'Raw Data'!DK172</f>
        <v>0</v>
      </c>
      <c r="DY172">
        <f>'Raw Data'!DL172</f>
        <v>3880</v>
      </c>
      <c r="DZ172">
        <f>'Raw Data'!DM172</f>
        <v>9</v>
      </c>
      <c r="EA172">
        <f>'Raw Data'!DN172</f>
        <v>4660</v>
      </c>
      <c r="EB172">
        <f>'Raw Data'!DO172</f>
        <v>9</v>
      </c>
      <c r="EC172">
        <f>'Raw Data'!DP172</f>
        <v>4480</v>
      </c>
      <c r="ED172">
        <f>'Raw Data'!DQ172</f>
        <v>9</v>
      </c>
      <c r="EE172">
        <f>'Raw Data'!DR172</f>
        <v>4260</v>
      </c>
      <c r="EF172">
        <f>'Raw Data'!DS172</f>
        <v>9</v>
      </c>
      <c r="EG172">
        <f>'Raw Data'!DT172</f>
        <v>2160</v>
      </c>
      <c r="EH172">
        <f>'Raw Data'!DU172</f>
        <v>9</v>
      </c>
      <c r="EI172">
        <f>'Raw Data'!DV172</f>
        <v>2160</v>
      </c>
      <c r="EJ172">
        <f>'Raw Data'!DW172</f>
        <v>9</v>
      </c>
      <c r="EK172">
        <f>'Raw Data'!DX172</f>
        <v>4290</v>
      </c>
      <c r="EL172">
        <f>'Raw Data'!DY172</f>
        <v>9</v>
      </c>
      <c r="EM172">
        <f>'Raw Data'!DZ172</f>
        <v>1.669E-2</v>
      </c>
    </row>
    <row r="173" spans="1:143"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t="str">
        <f>VLOOKUP(DK173,'Curve Info'!$A$9:$P$76,16)</f>
        <v>High Crash Frequency</v>
      </c>
      <c r="DM173" s="1" t="str">
        <f>VLOOKUP(DK173,'Curve Info'!$A$9:$P$76,14)</f>
        <v>Medium AADT</v>
      </c>
      <c r="DN173" s="1">
        <f t="shared" si="27"/>
        <v>3510</v>
      </c>
      <c r="DO173" s="1">
        <f t="shared" si="28"/>
        <v>3890</v>
      </c>
      <c r="DP173" s="1">
        <f t="shared" si="29"/>
        <v>-380</v>
      </c>
      <c r="DQ173" s="1">
        <f t="shared" si="30"/>
        <v>-9.7686375321336755E-2</v>
      </c>
      <c r="DR173" s="1">
        <f t="shared" si="31"/>
        <v>3700</v>
      </c>
      <c r="DS173">
        <f>'Raw Data'!DF173</f>
        <v>2650</v>
      </c>
      <c r="DT173">
        <f>'Raw Data'!DG173</f>
        <v>12.3</v>
      </c>
      <c r="DU173">
        <f>'Raw Data'!DH173</f>
        <v>4000</v>
      </c>
      <c r="DV173">
        <f>'Raw Data'!DI173</f>
        <v>0</v>
      </c>
      <c r="DW173">
        <f>'Raw Data'!DJ173</f>
        <v>3880</v>
      </c>
      <c r="DX173">
        <f>'Raw Data'!DK173</f>
        <v>0</v>
      </c>
      <c r="DY173">
        <f>'Raw Data'!DL173</f>
        <v>3880</v>
      </c>
      <c r="DZ173">
        <f>'Raw Data'!DM173</f>
        <v>9</v>
      </c>
      <c r="EA173">
        <f>'Raw Data'!DN173</f>
        <v>4660</v>
      </c>
      <c r="EB173">
        <f>'Raw Data'!DO173</f>
        <v>9</v>
      </c>
      <c r="EC173">
        <f>'Raw Data'!DP173</f>
        <v>4480</v>
      </c>
      <c r="ED173">
        <f>'Raw Data'!DQ173</f>
        <v>9</v>
      </c>
      <c r="EE173">
        <f>'Raw Data'!DR173</f>
        <v>4260</v>
      </c>
      <c r="EF173">
        <f>'Raw Data'!DS173</f>
        <v>9</v>
      </c>
      <c r="EG173">
        <f>'Raw Data'!DT173</f>
        <v>2160</v>
      </c>
      <c r="EH173">
        <f>'Raw Data'!DU173</f>
        <v>9</v>
      </c>
      <c r="EI173">
        <f>'Raw Data'!DV173</f>
        <v>2160</v>
      </c>
      <c r="EJ173">
        <f>'Raw Data'!DW173</f>
        <v>9</v>
      </c>
      <c r="EK173">
        <f>'Raw Data'!DX173</f>
        <v>4290</v>
      </c>
      <c r="EL173">
        <f>'Raw Data'!DY173</f>
        <v>9</v>
      </c>
      <c r="EM173">
        <f>'Raw Data'!DZ173</f>
        <v>1.7964999999999998E-2</v>
      </c>
    </row>
    <row r="174" spans="1:143"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t="str">
        <f>VLOOKUP(DK174,'Curve Info'!$A$9:$P$76,16)</f>
        <v>High Crash Frequency</v>
      </c>
      <c r="DM174" s="1" t="str">
        <f>VLOOKUP(DK174,'Curve Info'!$A$9:$P$76,14)</f>
        <v>Medium AADT</v>
      </c>
      <c r="DN174" s="1">
        <f t="shared" si="27"/>
        <v>3510</v>
      </c>
      <c r="DO174" s="1">
        <f t="shared" si="28"/>
        <v>3890</v>
      </c>
      <c r="DP174" s="1">
        <f t="shared" si="29"/>
        <v>-380</v>
      </c>
      <c r="DQ174" s="1">
        <f t="shared" si="30"/>
        <v>-9.7686375321336755E-2</v>
      </c>
      <c r="DR174" s="1">
        <f t="shared" si="31"/>
        <v>3700</v>
      </c>
      <c r="DS174">
        <f>'Raw Data'!DF174</f>
        <v>2650</v>
      </c>
      <c r="DT174">
        <f>'Raw Data'!DG174</f>
        <v>12.3</v>
      </c>
      <c r="DU174">
        <f>'Raw Data'!DH174</f>
        <v>4000</v>
      </c>
      <c r="DV174">
        <f>'Raw Data'!DI174</f>
        <v>0</v>
      </c>
      <c r="DW174">
        <f>'Raw Data'!DJ174</f>
        <v>3880</v>
      </c>
      <c r="DX174">
        <f>'Raw Data'!DK174</f>
        <v>0</v>
      </c>
      <c r="DY174">
        <f>'Raw Data'!DL174</f>
        <v>3880</v>
      </c>
      <c r="DZ174">
        <f>'Raw Data'!DM174</f>
        <v>9</v>
      </c>
      <c r="EA174">
        <f>'Raw Data'!DN174</f>
        <v>4660</v>
      </c>
      <c r="EB174">
        <f>'Raw Data'!DO174</f>
        <v>9</v>
      </c>
      <c r="EC174">
        <f>'Raw Data'!DP174</f>
        <v>4480</v>
      </c>
      <c r="ED174">
        <f>'Raw Data'!DQ174</f>
        <v>9</v>
      </c>
      <c r="EE174">
        <f>'Raw Data'!DR174</f>
        <v>4260</v>
      </c>
      <c r="EF174">
        <f>'Raw Data'!DS174</f>
        <v>9</v>
      </c>
      <c r="EG174">
        <f>'Raw Data'!DT174</f>
        <v>2160</v>
      </c>
      <c r="EH174">
        <f>'Raw Data'!DU174</f>
        <v>9</v>
      </c>
      <c r="EI174">
        <f>'Raw Data'!DV174</f>
        <v>2160</v>
      </c>
      <c r="EJ174">
        <f>'Raw Data'!DW174</f>
        <v>9</v>
      </c>
      <c r="EK174">
        <f>'Raw Data'!DX174</f>
        <v>4290</v>
      </c>
      <c r="EL174">
        <f>'Raw Data'!DY174</f>
        <v>9</v>
      </c>
      <c r="EM174">
        <f>'Raw Data'!DZ174</f>
        <v>9.9999999999999995E-7</v>
      </c>
    </row>
    <row r="175" spans="1:143"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t="str">
        <f>VLOOKUP(DK175,'Curve Info'!$A$9:$P$76,16)</f>
        <v>High Crash Frequency</v>
      </c>
      <c r="DM175" s="1" t="str">
        <f>VLOOKUP(DK175,'Curve Info'!$A$9:$P$76,14)</f>
        <v>Medium AADT</v>
      </c>
      <c r="DN175" s="1">
        <f t="shared" si="27"/>
        <v>3510</v>
      </c>
      <c r="DO175" s="1">
        <f t="shared" si="28"/>
        <v>3890</v>
      </c>
      <c r="DP175" s="1">
        <f t="shared" si="29"/>
        <v>-380</v>
      </c>
      <c r="DQ175" s="1">
        <f t="shared" si="30"/>
        <v>-9.7686375321336755E-2</v>
      </c>
      <c r="DR175" s="1">
        <f t="shared" si="31"/>
        <v>3700</v>
      </c>
      <c r="DS175">
        <f>'Raw Data'!DF175</f>
        <v>2650</v>
      </c>
      <c r="DT175">
        <f>'Raw Data'!DG175</f>
        <v>12.3</v>
      </c>
      <c r="DU175">
        <f>'Raw Data'!DH175</f>
        <v>4000</v>
      </c>
      <c r="DV175">
        <f>'Raw Data'!DI175</f>
        <v>0</v>
      </c>
      <c r="DW175">
        <f>'Raw Data'!DJ175</f>
        <v>3880</v>
      </c>
      <c r="DX175">
        <f>'Raw Data'!DK175</f>
        <v>0</v>
      </c>
      <c r="DY175">
        <f>'Raw Data'!DL175</f>
        <v>3880</v>
      </c>
      <c r="DZ175">
        <f>'Raw Data'!DM175</f>
        <v>9</v>
      </c>
      <c r="EA175">
        <f>'Raw Data'!DN175</f>
        <v>4660</v>
      </c>
      <c r="EB175">
        <f>'Raw Data'!DO175</f>
        <v>9</v>
      </c>
      <c r="EC175">
        <f>'Raw Data'!DP175</f>
        <v>4480</v>
      </c>
      <c r="ED175">
        <f>'Raw Data'!DQ175</f>
        <v>9</v>
      </c>
      <c r="EE175">
        <f>'Raw Data'!DR175</f>
        <v>4260</v>
      </c>
      <c r="EF175">
        <f>'Raw Data'!DS175</f>
        <v>9</v>
      </c>
      <c r="EG175">
        <f>'Raw Data'!DT175</f>
        <v>2160</v>
      </c>
      <c r="EH175">
        <f>'Raw Data'!DU175</f>
        <v>9</v>
      </c>
      <c r="EI175">
        <f>'Raw Data'!DV175</f>
        <v>2160</v>
      </c>
      <c r="EJ175">
        <f>'Raw Data'!DW175</f>
        <v>9</v>
      </c>
      <c r="EK175">
        <f>'Raw Data'!DX175</f>
        <v>4290</v>
      </c>
      <c r="EL175">
        <f>'Raw Data'!DY175</f>
        <v>9</v>
      </c>
      <c r="EM175">
        <f>'Raw Data'!DZ175</f>
        <v>0</v>
      </c>
    </row>
    <row r="176" spans="1:143"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t="str">
        <f>VLOOKUP(DK176,'Curve Info'!$A$9:$P$76,16)</f>
        <v>High Crash Frequency</v>
      </c>
      <c r="DM176" s="1" t="str">
        <f>VLOOKUP(DK176,'Curve Info'!$A$9:$P$76,14)</f>
        <v>Medium AADT</v>
      </c>
      <c r="DN176" s="1">
        <f t="shared" si="27"/>
        <v>3510</v>
      </c>
      <c r="DO176" s="1">
        <f t="shared" si="28"/>
        <v>3890</v>
      </c>
      <c r="DP176" s="1">
        <f t="shared" si="29"/>
        <v>-380</v>
      </c>
      <c r="DQ176" s="1">
        <f t="shared" si="30"/>
        <v>-9.7686375321336755E-2</v>
      </c>
      <c r="DR176" s="1">
        <f t="shared" si="31"/>
        <v>3700</v>
      </c>
      <c r="DS176">
        <f>'Raw Data'!DF176</f>
        <v>2650</v>
      </c>
      <c r="DT176">
        <f>'Raw Data'!DG176</f>
        <v>12.3</v>
      </c>
      <c r="DU176">
        <f>'Raw Data'!DH176</f>
        <v>4000</v>
      </c>
      <c r="DV176">
        <f>'Raw Data'!DI176</f>
        <v>0</v>
      </c>
      <c r="DW176">
        <f>'Raw Data'!DJ176</f>
        <v>3880</v>
      </c>
      <c r="DX176">
        <f>'Raw Data'!DK176</f>
        <v>0</v>
      </c>
      <c r="DY176">
        <f>'Raw Data'!DL176</f>
        <v>3880</v>
      </c>
      <c r="DZ176">
        <f>'Raw Data'!DM176</f>
        <v>9</v>
      </c>
      <c r="EA176">
        <f>'Raw Data'!DN176</f>
        <v>4660</v>
      </c>
      <c r="EB176">
        <f>'Raw Data'!DO176</f>
        <v>9</v>
      </c>
      <c r="EC176">
        <f>'Raw Data'!DP176</f>
        <v>4480</v>
      </c>
      <c r="ED176">
        <f>'Raw Data'!DQ176</f>
        <v>9</v>
      </c>
      <c r="EE176">
        <f>'Raw Data'!DR176</f>
        <v>4260</v>
      </c>
      <c r="EF176">
        <f>'Raw Data'!DS176</f>
        <v>9</v>
      </c>
      <c r="EG176">
        <f>'Raw Data'!DT176</f>
        <v>2160</v>
      </c>
      <c r="EH176">
        <f>'Raw Data'!DU176</f>
        <v>9</v>
      </c>
      <c r="EI176">
        <f>'Raw Data'!DV176</f>
        <v>2160</v>
      </c>
      <c r="EJ176">
        <f>'Raw Data'!DW176</f>
        <v>9</v>
      </c>
      <c r="EK176">
        <f>'Raw Data'!DX176</f>
        <v>4290</v>
      </c>
      <c r="EL176">
        <f>'Raw Data'!DY176</f>
        <v>9</v>
      </c>
      <c r="EM176">
        <f>'Raw Data'!DZ176</f>
        <v>0</v>
      </c>
    </row>
    <row r="177" spans="1:143"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t="str">
        <f>VLOOKUP(DK177,'Curve Info'!$A$9:$P$76,16)</f>
        <v>High Crash Frequency</v>
      </c>
      <c r="DM177" s="1" t="str">
        <f>VLOOKUP(DK177,'Curve Info'!$A$9:$P$76,14)</f>
        <v>Medium AADT</v>
      </c>
      <c r="DN177" s="1">
        <f t="shared" si="27"/>
        <v>3510</v>
      </c>
      <c r="DO177" s="1">
        <f t="shared" si="28"/>
        <v>3890</v>
      </c>
      <c r="DP177" s="1">
        <f t="shared" si="29"/>
        <v>-380</v>
      </c>
      <c r="DQ177" s="1">
        <f t="shared" si="30"/>
        <v>-9.7686375321336755E-2</v>
      </c>
      <c r="DR177" s="1">
        <f t="shared" si="31"/>
        <v>3700</v>
      </c>
      <c r="DS177">
        <f>'Raw Data'!DF177</f>
        <v>2650</v>
      </c>
      <c r="DT177">
        <f>'Raw Data'!DG177</f>
        <v>12.3</v>
      </c>
      <c r="DU177">
        <f>'Raw Data'!DH177</f>
        <v>4000</v>
      </c>
      <c r="DV177">
        <f>'Raw Data'!DI177</f>
        <v>0</v>
      </c>
      <c r="DW177">
        <f>'Raw Data'!DJ177</f>
        <v>3880</v>
      </c>
      <c r="DX177">
        <f>'Raw Data'!DK177</f>
        <v>0</v>
      </c>
      <c r="DY177">
        <f>'Raw Data'!DL177</f>
        <v>3880</v>
      </c>
      <c r="DZ177">
        <f>'Raw Data'!DM177</f>
        <v>9</v>
      </c>
      <c r="EA177">
        <f>'Raw Data'!DN177</f>
        <v>4660</v>
      </c>
      <c r="EB177">
        <f>'Raw Data'!DO177</f>
        <v>9</v>
      </c>
      <c r="EC177">
        <f>'Raw Data'!DP177</f>
        <v>4480</v>
      </c>
      <c r="ED177">
        <f>'Raw Data'!DQ177</f>
        <v>9</v>
      </c>
      <c r="EE177">
        <f>'Raw Data'!DR177</f>
        <v>4260</v>
      </c>
      <c r="EF177">
        <f>'Raw Data'!DS177</f>
        <v>9</v>
      </c>
      <c r="EG177">
        <f>'Raw Data'!DT177</f>
        <v>2160</v>
      </c>
      <c r="EH177">
        <f>'Raw Data'!DU177</f>
        <v>9</v>
      </c>
      <c r="EI177">
        <f>'Raw Data'!DV177</f>
        <v>2160</v>
      </c>
      <c r="EJ177">
        <f>'Raw Data'!DW177</f>
        <v>9</v>
      </c>
      <c r="EK177">
        <f>'Raw Data'!DX177</f>
        <v>4290</v>
      </c>
      <c r="EL177">
        <f>'Raw Data'!DY177</f>
        <v>9</v>
      </c>
      <c r="EM177">
        <f>'Raw Data'!DZ177</f>
        <v>0</v>
      </c>
    </row>
    <row r="178" spans="1:143"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t="str">
        <f>VLOOKUP(DK178,'Curve Info'!$A$9:$P$76,16)</f>
        <v>High Crash Frequency</v>
      </c>
      <c r="DM178" s="1" t="str">
        <f>VLOOKUP(DK178,'Curve Info'!$A$9:$P$76,14)</f>
        <v>Medium AADT</v>
      </c>
      <c r="DN178" s="1">
        <f t="shared" si="27"/>
        <v>3510</v>
      </c>
      <c r="DO178" s="1">
        <f t="shared" si="28"/>
        <v>3890</v>
      </c>
      <c r="DP178" s="1">
        <f t="shared" si="29"/>
        <v>-380</v>
      </c>
      <c r="DQ178" s="1">
        <f t="shared" si="30"/>
        <v>-9.7686375321336755E-2</v>
      </c>
      <c r="DR178" s="1">
        <f t="shared" si="31"/>
        <v>3700</v>
      </c>
      <c r="DS178">
        <f>'Raw Data'!DF178</f>
        <v>2650</v>
      </c>
      <c r="DT178">
        <f>'Raw Data'!DG178</f>
        <v>12.3</v>
      </c>
      <c r="DU178">
        <f>'Raw Data'!DH178</f>
        <v>4000</v>
      </c>
      <c r="DV178">
        <f>'Raw Data'!DI178</f>
        <v>0</v>
      </c>
      <c r="DW178">
        <f>'Raw Data'!DJ178</f>
        <v>3880</v>
      </c>
      <c r="DX178">
        <f>'Raw Data'!DK178</f>
        <v>0</v>
      </c>
      <c r="DY178">
        <f>'Raw Data'!DL178</f>
        <v>3880</v>
      </c>
      <c r="DZ178">
        <f>'Raw Data'!DM178</f>
        <v>9</v>
      </c>
      <c r="EA178">
        <f>'Raw Data'!DN178</f>
        <v>4660</v>
      </c>
      <c r="EB178">
        <f>'Raw Data'!DO178</f>
        <v>9</v>
      </c>
      <c r="EC178">
        <f>'Raw Data'!DP178</f>
        <v>4480</v>
      </c>
      <c r="ED178">
        <f>'Raw Data'!DQ178</f>
        <v>9</v>
      </c>
      <c r="EE178">
        <f>'Raw Data'!DR178</f>
        <v>4260</v>
      </c>
      <c r="EF178">
        <f>'Raw Data'!DS178</f>
        <v>9</v>
      </c>
      <c r="EG178">
        <f>'Raw Data'!DT178</f>
        <v>2160</v>
      </c>
      <c r="EH178">
        <f>'Raw Data'!DU178</f>
        <v>9</v>
      </c>
      <c r="EI178">
        <f>'Raw Data'!DV178</f>
        <v>2160</v>
      </c>
      <c r="EJ178">
        <f>'Raw Data'!DW178</f>
        <v>9</v>
      </c>
      <c r="EK178">
        <f>'Raw Data'!DX178</f>
        <v>4290</v>
      </c>
      <c r="EL178">
        <f>'Raw Data'!DY178</f>
        <v>9</v>
      </c>
      <c r="EM178">
        <f>'Raw Data'!DZ178</f>
        <v>1.8020999999999999E-2</v>
      </c>
    </row>
    <row r="179" spans="1:143"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t="str">
        <f>VLOOKUP(DK179,'Curve Info'!$A$9:$P$76,16)</f>
        <v>High Crash Frequency</v>
      </c>
      <c r="DM179" s="1" t="str">
        <f>VLOOKUP(DK179,'Curve Info'!$A$9:$P$76,14)</f>
        <v>Medium AADT</v>
      </c>
      <c r="DN179" s="1">
        <f t="shared" si="27"/>
        <v>3510</v>
      </c>
      <c r="DO179" s="1">
        <f t="shared" si="28"/>
        <v>3890</v>
      </c>
      <c r="DP179" s="1">
        <f t="shared" si="29"/>
        <v>-380</v>
      </c>
      <c r="DQ179" s="1">
        <f t="shared" si="30"/>
        <v>-9.7686375321336755E-2</v>
      </c>
      <c r="DR179" s="1">
        <f t="shared" si="31"/>
        <v>3700</v>
      </c>
      <c r="DS179">
        <f>'Raw Data'!DF179</f>
        <v>2650</v>
      </c>
      <c r="DT179">
        <f>'Raw Data'!DG179</f>
        <v>12.3</v>
      </c>
      <c r="DU179">
        <f>'Raw Data'!DH179</f>
        <v>4000</v>
      </c>
      <c r="DV179">
        <f>'Raw Data'!DI179</f>
        <v>0</v>
      </c>
      <c r="DW179">
        <f>'Raw Data'!DJ179</f>
        <v>3880</v>
      </c>
      <c r="DX179">
        <f>'Raw Data'!DK179</f>
        <v>0</v>
      </c>
      <c r="DY179">
        <f>'Raw Data'!DL179</f>
        <v>3880</v>
      </c>
      <c r="DZ179">
        <f>'Raw Data'!DM179</f>
        <v>9</v>
      </c>
      <c r="EA179">
        <f>'Raw Data'!DN179</f>
        <v>4660</v>
      </c>
      <c r="EB179">
        <f>'Raw Data'!DO179</f>
        <v>9</v>
      </c>
      <c r="EC179">
        <f>'Raw Data'!DP179</f>
        <v>4480</v>
      </c>
      <c r="ED179">
        <f>'Raw Data'!DQ179</f>
        <v>9</v>
      </c>
      <c r="EE179">
        <f>'Raw Data'!DR179</f>
        <v>4260</v>
      </c>
      <c r="EF179">
        <f>'Raw Data'!DS179</f>
        <v>9</v>
      </c>
      <c r="EG179">
        <f>'Raw Data'!DT179</f>
        <v>2160</v>
      </c>
      <c r="EH179">
        <f>'Raw Data'!DU179</f>
        <v>9</v>
      </c>
      <c r="EI179">
        <f>'Raw Data'!DV179</f>
        <v>2160</v>
      </c>
      <c r="EJ179">
        <f>'Raw Data'!DW179</f>
        <v>9</v>
      </c>
      <c r="EK179">
        <f>'Raw Data'!DX179</f>
        <v>4290</v>
      </c>
      <c r="EL179">
        <f>'Raw Data'!DY179</f>
        <v>9</v>
      </c>
      <c r="EM179">
        <f>'Raw Data'!DZ179</f>
        <v>1.5164E-2</v>
      </c>
    </row>
    <row r="180" spans="1:143"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t="str">
        <f>VLOOKUP(DK180,'Curve Info'!$A$9:$P$76,16)</f>
        <v>High Crash Frequency</v>
      </c>
      <c r="DM180" s="1" t="str">
        <f>VLOOKUP(DK180,'Curve Info'!$A$9:$P$76,14)</f>
        <v>Medium AADT</v>
      </c>
      <c r="DN180" s="1">
        <f t="shared" si="27"/>
        <v>3510</v>
      </c>
      <c r="DO180" s="1">
        <f t="shared" si="28"/>
        <v>3890</v>
      </c>
      <c r="DP180" s="1">
        <f t="shared" si="29"/>
        <v>-380</v>
      </c>
      <c r="DQ180" s="1">
        <f t="shared" si="30"/>
        <v>-9.7686375321336755E-2</v>
      </c>
      <c r="DR180" s="1">
        <f t="shared" si="31"/>
        <v>3700</v>
      </c>
      <c r="DS180">
        <f>'Raw Data'!DF180</f>
        <v>2650</v>
      </c>
      <c r="DT180">
        <f>'Raw Data'!DG180</f>
        <v>12.3</v>
      </c>
      <c r="DU180">
        <f>'Raw Data'!DH180</f>
        <v>4000</v>
      </c>
      <c r="DV180">
        <f>'Raw Data'!DI180</f>
        <v>0</v>
      </c>
      <c r="DW180">
        <f>'Raw Data'!DJ180</f>
        <v>3880</v>
      </c>
      <c r="DX180">
        <f>'Raw Data'!DK180</f>
        <v>0</v>
      </c>
      <c r="DY180">
        <f>'Raw Data'!DL180</f>
        <v>3880</v>
      </c>
      <c r="DZ180">
        <f>'Raw Data'!DM180</f>
        <v>9</v>
      </c>
      <c r="EA180">
        <f>'Raw Data'!DN180</f>
        <v>4660</v>
      </c>
      <c r="EB180">
        <f>'Raw Data'!DO180</f>
        <v>9</v>
      </c>
      <c r="EC180">
        <f>'Raw Data'!DP180</f>
        <v>4480</v>
      </c>
      <c r="ED180">
        <f>'Raw Data'!DQ180</f>
        <v>9</v>
      </c>
      <c r="EE180">
        <f>'Raw Data'!DR180</f>
        <v>4260</v>
      </c>
      <c r="EF180">
        <f>'Raw Data'!DS180</f>
        <v>9</v>
      </c>
      <c r="EG180">
        <f>'Raw Data'!DT180</f>
        <v>2160</v>
      </c>
      <c r="EH180">
        <f>'Raw Data'!DU180</f>
        <v>9</v>
      </c>
      <c r="EI180">
        <f>'Raw Data'!DV180</f>
        <v>2160</v>
      </c>
      <c r="EJ180">
        <f>'Raw Data'!DW180</f>
        <v>9</v>
      </c>
      <c r="EK180">
        <f>'Raw Data'!DX180</f>
        <v>4290</v>
      </c>
      <c r="EL180">
        <f>'Raw Data'!DY180</f>
        <v>9</v>
      </c>
      <c r="EM180">
        <f>'Raw Data'!DZ180</f>
        <v>1.5577000000000001E-2</v>
      </c>
    </row>
    <row r="181" spans="1:143"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t="str">
        <f>VLOOKUP(DK181,'Curve Info'!$A$9:$P$76,16)</f>
        <v>High Crash Frequency</v>
      </c>
      <c r="DM181" s="1" t="str">
        <f>VLOOKUP(DK181,'Curve Info'!$A$9:$P$76,14)</f>
        <v>Medium AADT</v>
      </c>
      <c r="DN181" s="1">
        <f t="shared" si="27"/>
        <v>3510</v>
      </c>
      <c r="DO181" s="1">
        <f t="shared" si="28"/>
        <v>3890</v>
      </c>
      <c r="DP181" s="1">
        <f t="shared" si="29"/>
        <v>-380</v>
      </c>
      <c r="DQ181" s="1">
        <f t="shared" si="30"/>
        <v>-9.7686375321336755E-2</v>
      </c>
      <c r="DR181" s="1">
        <f t="shared" si="31"/>
        <v>3700</v>
      </c>
      <c r="DS181">
        <f>'Raw Data'!DF181</f>
        <v>2650</v>
      </c>
      <c r="DT181">
        <f>'Raw Data'!DG181</f>
        <v>12.3</v>
      </c>
      <c r="DU181">
        <f>'Raw Data'!DH181</f>
        <v>4000</v>
      </c>
      <c r="DV181">
        <f>'Raw Data'!DI181</f>
        <v>0</v>
      </c>
      <c r="DW181">
        <f>'Raw Data'!DJ181</f>
        <v>3880</v>
      </c>
      <c r="DX181">
        <f>'Raw Data'!DK181</f>
        <v>0</v>
      </c>
      <c r="DY181">
        <f>'Raw Data'!DL181</f>
        <v>3880</v>
      </c>
      <c r="DZ181">
        <f>'Raw Data'!DM181</f>
        <v>9</v>
      </c>
      <c r="EA181">
        <f>'Raw Data'!DN181</f>
        <v>4660</v>
      </c>
      <c r="EB181">
        <f>'Raw Data'!DO181</f>
        <v>9</v>
      </c>
      <c r="EC181">
        <f>'Raw Data'!DP181</f>
        <v>4480</v>
      </c>
      <c r="ED181">
        <f>'Raw Data'!DQ181</f>
        <v>9</v>
      </c>
      <c r="EE181">
        <f>'Raw Data'!DR181</f>
        <v>4260</v>
      </c>
      <c r="EF181">
        <f>'Raw Data'!DS181</f>
        <v>9</v>
      </c>
      <c r="EG181">
        <f>'Raw Data'!DT181</f>
        <v>2160</v>
      </c>
      <c r="EH181">
        <f>'Raw Data'!DU181</f>
        <v>9</v>
      </c>
      <c r="EI181">
        <f>'Raw Data'!DV181</f>
        <v>2160</v>
      </c>
      <c r="EJ181">
        <f>'Raw Data'!DW181</f>
        <v>9</v>
      </c>
      <c r="EK181">
        <f>'Raw Data'!DX181</f>
        <v>4290</v>
      </c>
      <c r="EL181">
        <f>'Raw Data'!DY181</f>
        <v>9</v>
      </c>
      <c r="EM181">
        <f>'Raw Data'!DZ181</f>
        <v>1.1294999999999999E-2</v>
      </c>
    </row>
    <row r="182" spans="1:143"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t="str">
        <f>VLOOKUP(DK182,'Curve Info'!$A$9:$P$76,16)</f>
        <v>High Crash Frequency</v>
      </c>
      <c r="DM182" s="1" t="str">
        <f>VLOOKUP(DK182,'Curve Info'!$A$9:$P$76,14)</f>
        <v>Medium AADT</v>
      </c>
      <c r="DN182" s="1">
        <f t="shared" si="27"/>
        <v>3510</v>
      </c>
      <c r="DO182" s="1">
        <f t="shared" si="28"/>
        <v>3890</v>
      </c>
      <c r="DP182" s="1">
        <f t="shared" si="29"/>
        <v>-380</v>
      </c>
      <c r="DQ182" s="1">
        <f t="shared" si="30"/>
        <v>-9.7686375321336755E-2</v>
      </c>
      <c r="DR182" s="1">
        <f t="shared" si="31"/>
        <v>3700</v>
      </c>
      <c r="DS182">
        <f>'Raw Data'!DF182</f>
        <v>2650</v>
      </c>
      <c r="DT182">
        <f>'Raw Data'!DG182</f>
        <v>12.3</v>
      </c>
      <c r="DU182">
        <f>'Raw Data'!DH182</f>
        <v>4000</v>
      </c>
      <c r="DV182">
        <f>'Raw Data'!DI182</f>
        <v>0</v>
      </c>
      <c r="DW182">
        <f>'Raw Data'!DJ182</f>
        <v>3880</v>
      </c>
      <c r="DX182">
        <f>'Raw Data'!DK182</f>
        <v>0</v>
      </c>
      <c r="DY182">
        <f>'Raw Data'!DL182</f>
        <v>3880</v>
      </c>
      <c r="DZ182">
        <f>'Raw Data'!DM182</f>
        <v>9</v>
      </c>
      <c r="EA182">
        <f>'Raw Data'!DN182</f>
        <v>4660</v>
      </c>
      <c r="EB182">
        <f>'Raw Data'!DO182</f>
        <v>9</v>
      </c>
      <c r="EC182">
        <f>'Raw Data'!DP182</f>
        <v>4480</v>
      </c>
      <c r="ED182">
        <f>'Raw Data'!DQ182</f>
        <v>9</v>
      </c>
      <c r="EE182">
        <f>'Raw Data'!DR182</f>
        <v>4260</v>
      </c>
      <c r="EF182">
        <f>'Raw Data'!DS182</f>
        <v>9</v>
      </c>
      <c r="EG182">
        <f>'Raw Data'!DT182</f>
        <v>2160</v>
      </c>
      <c r="EH182">
        <f>'Raw Data'!DU182</f>
        <v>9</v>
      </c>
      <c r="EI182">
        <f>'Raw Data'!DV182</f>
        <v>2160</v>
      </c>
      <c r="EJ182">
        <f>'Raw Data'!DW182</f>
        <v>9</v>
      </c>
      <c r="EK182">
        <f>'Raw Data'!DX182</f>
        <v>4290</v>
      </c>
      <c r="EL182">
        <f>'Raw Data'!DY182</f>
        <v>9</v>
      </c>
      <c r="EM182">
        <f>'Raw Data'!DZ182</f>
        <v>1.5313999999999999E-2</v>
      </c>
    </row>
    <row r="183" spans="1:143"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t="str">
        <f>VLOOKUP(DK183,'Curve Info'!$A$9:$P$76,16)</f>
        <v>High Crash Frequency</v>
      </c>
      <c r="DM183" s="1" t="str">
        <f>VLOOKUP(DK183,'Curve Info'!$A$9:$P$76,14)</f>
        <v>Medium AADT</v>
      </c>
      <c r="DN183" s="1">
        <f t="shared" si="27"/>
        <v>2100</v>
      </c>
      <c r="DO183" s="1">
        <f t="shared" si="28"/>
        <v>2082.5</v>
      </c>
      <c r="DP183" s="1">
        <f t="shared" si="29"/>
        <v>17.5</v>
      </c>
      <c r="DQ183" s="1">
        <f t="shared" si="30"/>
        <v>8.4033613445378148E-3</v>
      </c>
      <c r="DR183" s="1">
        <f t="shared" si="31"/>
        <v>2091.25</v>
      </c>
      <c r="DS183">
        <f>'Raw Data'!DF183</f>
        <v>1920</v>
      </c>
      <c r="DT183">
        <f>'Raw Data'!DG183</f>
        <v>0</v>
      </c>
      <c r="DU183">
        <f>'Raw Data'!DH183</f>
        <v>2020</v>
      </c>
      <c r="DV183">
        <f>'Raw Data'!DI183</f>
        <v>0</v>
      </c>
      <c r="DW183">
        <f>'Raw Data'!DJ183</f>
        <v>2360</v>
      </c>
      <c r="DX183">
        <f>'Raw Data'!DK183</f>
        <v>0</v>
      </c>
      <c r="DY183">
        <f>'Raw Data'!DL183</f>
        <v>2350</v>
      </c>
      <c r="DZ183">
        <f>'Raw Data'!DM183</f>
        <v>0</v>
      </c>
      <c r="EA183">
        <f>'Raw Data'!DN183</f>
        <v>2280</v>
      </c>
      <c r="EB183">
        <f>'Raw Data'!DO183</f>
        <v>10.5</v>
      </c>
      <c r="EC183">
        <f>'Raw Data'!DP183</f>
        <v>2190</v>
      </c>
      <c r="ED183">
        <f>'Raw Data'!DQ183</f>
        <v>10.5</v>
      </c>
      <c r="EE183">
        <f>'Raw Data'!DR183</f>
        <v>1930</v>
      </c>
      <c r="EF183">
        <f>'Raw Data'!DS183</f>
        <v>10.5</v>
      </c>
      <c r="EG183">
        <f>'Raw Data'!DT183</f>
        <v>1930</v>
      </c>
      <c r="EH183">
        <f>'Raw Data'!DU183</f>
        <v>10.5</v>
      </c>
      <c r="EI183">
        <f>'Raw Data'!DV183</f>
        <v>1930</v>
      </c>
      <c r="EJ183">
        <f>'Raw Data'!DW183</f>
        <v>10.5</v>
      </c>
      <c r="EK183">
        <f>'Raw Data'!DX183</f>
        <v>1940</v>
      </c>
      <c r="EL183">
        <f>'Raw Data'!DY183</f>
        <v>10.5</v>
      </c>
      <c r="EM183">
        <f>'Raw Data'!DZ183</f>
        <v>1.7910000000000001E-3</v>
      </c>
    </row>
    <row r="184" spans="1:143"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t="str">
        <f>VLOOKUP(DK184,'Curve Info'!$A$9:$P$76,16)</f>
        <v>High Crash Frequency</v>
      </c>
      <c r="DM184" s="1" t="str">
        <f>VLOOKUP(DK184,'Curve Info'!$A$9:$P$76,14)</f>
        <v>Medium AADT</v>
      </c>
      <c r="DN184" s="1">
        <f t="shared" si="27"/>
        <v>2100</v>
      </c>
      <c r="DO184" s="1">
        <f t="shared" si="28"/>
        <v>2082.5</v>
      </c>
      <c r="DP184" s="1">
        <f t="shared" si="29"/>
        <v>17.5</v>
      </c>
      <c r="DQ184" s="1">
        <f t="shared" si="30"/>
        <v>8.4033613445378148E-3</v>
      </c>
      <c r="DR184" s="1">
        <f t="shared" si="31"/>
        <v>2091.25</v>
      </c>
      <c r="DS184">
        <f>'Raw Data'!DF184</f>
        <v>1920</v>
      </c>
      <c r="DT184">
        <f>'Raw Data'!DG184</f>
        <v>0</v>
      </c>
      <c r="DU184">
        <f>'Raw Data'!DH184</f>
        <v>2020</v>
      </c>
      <c r="DV184">
        <f>'Raw Data'!DI184</f>
        <v>0</v>
      </c>
      <c r="DW184">
        <f>'Raw Data'!DJ184</f>
        <v>2360</v>
      </c>
      <c r="DX184">
        <f>'Raw Data'!DK184</f>
        <v>0</v>
      </c>
      <c r="DY184">
        <f>'Raw Data'!DL184</f>
        <v>2350</v>
      </c>
      <c r="DZ184">
        <f>'Raw Data'!DM184</f>
        <v>0</v>
      </c>
      <c r="EA184">
        <f>'Raw Data'!DN184</f>
        <v>2280</v>
      </c>
      <c r="EB184">
        <f>'Raw Data'!DO184</f>
        <v>10.5</v>
      </c>
      <c r="EC184">
        <f>'Raw Data'!DP184</f>
        <v>2190</v>
      </c>
      <c r="ED184">
        <f>'Raw Data'!DQ184</f>
        <v>10.5</v>
      </c>
      <c r="EE184">
        <f>'Raw Data'!DR184</f>
        <v>1930</v>
      </c>
      <c r="EF184">
        <f>'Raw Data'!DS184</f>
        <v>10.5</v>
      </c>
      <c r="EG184">
        <f>'Raw Data'!DT184</f>
        <v>1930</v>
      </c>
      <c r="EH184">
        <f>'Raw Data'!DU184</f>
        <v>10.5</v>
      </c>
      <c r="EI184">
        <f>'Raw Data'!DV184</f>
        <v>1930</v>
      </c>
      <c r="EJ184">
        <f>'Raw Data'!DW184</f>
        <v>10.5</v>
      </c>
      <c r="EK184">
        <f>'Raw Data'!DX184</f>
        <v>1940</v>
      </c>
      <c r="EL184">
        <f>'Raw Data'!DY184</f>
        <v>10.5</v>
      </c>
      <c r="EM184">
        <f>'Raw Data'!DZ184</f>
        <v>2.1480000000000002E-3</v>
      </c>
    </row>
    <row r="185" spans="1:143"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t="str">
        <f>VLOOKUP(DK185,'Curve Info'!$A$9:$P$76,16)</f>
        <v>High Crash Frequency</v>
      </c>
      <c r="DM185" s="1" t="str">
        <f>VLOOKUP(DK185,'Curve Info'!$A$9:$P$76,14)</f>
        <v>Medium AADT</v>
      </c>
      <c r="DN185" s="1">
        <f t="shared" si="27"/>
        <v>2100</v>
      </c>
      <c r="DO185" s="1">
        <f t="shared" si="28"/>
        <v>2082.5</v>
      </c>
      <c r="DP185" s="1">
        <f t="shared" si="29"/>
        <v>17.5</v>
      </c>
      <c r="DQ185" s="1">
        <f t="shared" si="30"/>
        <v>8.4033613445378148E-3</v>
      </c>
      <c r="DR185" s="1">
        <f t="shared" si="31"/>
        <v>2091.25</v>
      </c>
      <c r="DS185">
        <f>'Raw Data'!DF185</f>
        <v>1920</v>
      </c>
      <c r="DT185">
        <f>'Raw Data'!DG185</f>
        <v>0</v>
      </c>
      <c r="DU185">
        <f>'Raw Data'!DH185</f>
        <v>2020</v>
      </c>
      <c r="DV185">
        <f>'Raw Data'!DI185</f>
        <v>0</v>
      </c>
      <c r="DW185">
        <f>'Raw Data'!DJ185</f>
        <v>2360</v>
      </c>
      <c r="DX185">
        <f>'Raw Data'!DK185</f>
        <v>0</v>
      </c>
      <c r="DY185">
        <f>'Raw Data'!DL185</f>
        <v>2350</v>
      </c>
      <c r="DZ185">
        <f>'Raw Data'!DM185</f>
        <v>0</v>
      </c>
      <c r="EA185">
        <f>'Raw Data'!DN185</f>
        <v>2280</v>
      </c>
      <c r="EB185">
        <f>'Raw Data'!DO185</f>
        <v>10.5</v>
      </c>
      <c r="EC185">
        <f>'Raw Data'!DP185</f>
        <v>2190</v>
      </c>
      <c r="ED185">
        <f>'Raw Data'!DQ185</f>
        <v>10.5</v>
      </c>
      <c r="EE185">
        <f>'Raw Data'!DR185</f>
        <v>1930</v>
      </c>
      <c r="EF185">
        <f>'Raw Data'!DS185</f>
        <v>10.5</v>
      </c>
      <c r="EG185">
        <f>'Raw Data'!DT185</f>
        <v>1930</v>
      </c>
      <c r="EH185">
        <f>'Raw Data'!DU185</f>
        <v>10.5</v>
      </c>
      <c r="EI185">
        <f>'Raw Data'!DV185</f>
        <v>1930</v>
      </c>
      <c r="EJ185">
        <f>'Raw Data'!DW185</f>
        <v>10.5</v>
      </c>
      <c r="EK185">
        <f>'Raw Data'!DX185</f>
        <v>1940</v>
      </c>
      <c r="EL185">
        <f>'Raw Data'!DY185</f>
        <v>10.5</v>
      </c>
      <c r="EM185">
        <f>'Raw Data'!DZ185</f>
        <v>0</v>
      </c>
    </row>
    <row r="186" spans="1:143"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t="str">
        <f>VLOOKUP(DK186,'Curve Info'!$A$9:$P$76,16)</f>
        <v>High Crash Frequency</v>
      </c>
      <c r="DM186" s="1" t="str">
        <f>VLOOKUP(DK186,'Curve Info'!$A$9:$P$76,14)</f>
        <v>Medium AADT</v>
      </c>
      <c r="DN186" s="1">
        <f t="shared" si="27"/>
        <v>2100</v>
      </c>
      <c r="DO186" s="1">
        <f t="shared" si="28"/>
        <v>2082.5</v>
      </c>
      <c r="DP186" s="1">
        <f t="shared" si="29"/>
        <v>17.5</v>
      </c>
      <c r="DQ186" s="1">
        <f t="shared" si="30"/>
        <v>8.4033613445378148E-3</v>
      </c>
      <c r="DR186" s="1">
        <f t="shared" si="31"/>
        <v>2091.25</v>
      </c>
      <c r="DS186">
        <f>'Raw Data'!DF186</f>
        <v>1920</v>
      </c>
      <c r="DT186">
        <f>'Raw Data'!DG186</f>
        <v>0</v>
      </c>
      <c r="DU186">
        <f>'Raw Data'!DH186</f>
        <v>2020</v>
      </c>
      <c r="DV186">
        <f>'Raw Data'!DI186</f>
        <v>0</v>
      </c>
      <c r="DW186">
        <f>'Raw Data'!DJ186</f>
        <v>2360</v>
      </c>
      <c r="DX186">
        <f>'Raw Data'!DK186</f>
        <v>0</v>
      </c>
      <c r="DY186">
        <f>'Raw Data'!DL186</f>
        <v>2350</v>
      </c>
      <c r="DZ186">
        <f>'Raw Data'!DM186</f>
        <v>0</v>
      </c>
      <c r="EA186">
        <f>'Raw Data'!DN186</f>
        <v>2280</v>
      </c>
      <c r="EB186">
        <f>'Raw Data'!DO186</f>
        <v>10.5</v>
      </c>
      <c r="EC186">
        <f>'Raw Data'!DP186</f>
        <v>2190</v>
      </c>
      <c r="ED186">
        <f>'Raw Data'!DQ186</f>
        <v>10.5</v>
      </c>
      <c r="EE186">
        <f>'Raw Data'!DR186</f>
        <v>1930</v>
      </c>
      <c r="EF186">
        <f>'Raw Data'!DS186</f>
        <v>10.5</v>
      </c>
      <c r="EG186">
        <f>'Raw Data'!DT186</f>
        <v>1930</v>
      </c>
      <c r="EH186">
        <f>'Raw Data'!DU186</f>
        <v>10.5</v>
      </c>
      <c r="EI186">
        <f>'Raw Data'!DV186</f>
        <v>1930</v>
      </c>
      <c r="EJ186">
        <f>'Raw Data'!DW186</f>
        <v>10.5</v>
      </c>
      <c r="EK186">
        <f>'Raw Data'!DX186</f>
        <v>1940</v>
      </c>
      <c r="EL186">
        <f>'Raw Data'!DY186</f>
        <v>10.5</v>
      </c>
      <c r="EM186">
        <f>'Raw Data'!DZ186</f>
        <v>1.01E-3</v>
      </c>
    </row>
    <row r="187" spans="1:143"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t="str">
        <f>VLOOKUP(DK187,'Curve Info'!$A$9:$P$76,16)</f>
        <v>High Crash Frequency</v>
      </c>
      <c r="DM187" s="1" t="str">
        <f>VLOOKUP(DK187,'Curve Info'!$A$9:$P$76,14)</f>
        <v>Medium AADT</v>
      </c>
      <c r="DN187" s="1">
        <f t="shared" si="27"/>
        <v>2100</v>
      </c>
      <c r="DO187" s="1">
        <f t="shared" si="28"/>
        <v>2082.5</v>
      </c>
      <c r="DP187" s="1">
        <f t="shared" si="29"/>
        <v>17.5</v>
      </c>
      <c r="DQ187" s="1">
        <f t="shared" si="30"/>
        <v>8.4033613445378148E-3</v>
      </c>
      <c r="DR187" s="1">
        <f t="shared" si="31"/>
        <v>2091.25</v>
      </c>
      <c r="DS187">
        <f>'Raw Data'!DF187</f>
        <v>1920</v>
      </c>
      <c r="DT187">
        <f>'Raw Data'!DG187</f>
        <v>0</v>
      </c>
      <c r="DU187">
        <f>'Raw Data'!DH187</f>
        <v>2020</v>
      </c>
      <c r="DV187">
        <f>'Raw Data'!DI187</f>
        <v>0</v>
      </c>
      <c r="DW187">
        <f>'Raw Data'!DJ187</f>
        <v>2360</v>
      </c>
      <c r="DX187">
        <f>'Raw Data'!DK187</f>
        <v>0</v>
      </c>
      <c r="DY187">
        <f>'Raw Data'!DL187</f>
        <v>2350</v>
      </c>
      <c r="DZ187">
        <f>'Raw Data'!DM187</f>
        <v>0</v>
      </c>
      <c r="EA187">
        <f>'Raw Data'!DN187</f>
        <v>2280</v>
      </c>
      <c r="EB187">
        <f>'Raw Data'!DO187</f>
        <v>10.5</v>
      </c>
      <c r="EC187">
        <f>'Raw Data'!DP187</f>
        <v>2190</v>
      </c>
      <c r="ED187">
        <f>'Raw Data'!DQ187</f>
        <v>10.5</v>
      </c>
      <c r="EE187">
        <f>'Raw Data'!DR187</f>
        <v>1930</v>
      </c>
      <c r="EF187">
        <f>'Raw Data'!DS187</f>
        <v>10.5</v>
      </c>
      <c r="EG187">
        <f>'Raw Data'!DT187</f>
        <v>1930</v>
      </c>
      <c r="EH187">
        <f>'Raw Data'!DU187</f>
        <v>10.5</v>
      </c>
      <c r="EI187">
        <f>'Raw Data'!DV187</f>
        <v>1930</v>
      </c>
      <c r="EJ187">
        <f>'Raw Data'!DW187</f>
        <v>10.5</v>
      </c>
      <c r="EK187">
        <f>'Raw Data'!DX187</f>
        <v>1940</v>
      </c>
      <c r="EL187">
        <f>'Raw Data'!DY187</f>
        <v>10.5</v>
      </c>
      <c r="EM187">
        <f>'Raw Data'!DZ187</f>
        <v>1.9239999999999999E-3</v>
      </c>
    </row>
    <row r="188" spans="1:143"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t="str">
        <f>VLOOKUP(DK188,'Curve Info'!$A$9:$P$76,16)</f>
        <v>Low Crash Frequency</v>
      </c>
      <c r="DM188" s="1" t="str">
        <f>VLOOKUP(DK188,'Curve Info'!$A$9:$P$76,14)</f>
        <v>Medium AADT</v>
      </c>
      <c r="DN188" s="1">
        <f t="shared" si="27"/>
        <v>2100</v>
      </c>
      <c r="DO188" s="1">
        <f t="shared" si="28"/>
        <v>2082.5</v>
      </c>
      <c r="DP188" s="1">
        <f t="shared" si="29"/>
        <v>17.5</v>
      </c>
      <c r="DQ188" s="1">
        <f t="shared" si="30"/>
        <v>8.4033613445378148E-3</v>
      </c>
      <c r="DR188" s="1">
        <f t="shared" si="31"/>
        <v>2091.25</v>
      </c>
      <c r="DS188">
        <f>'Raw Data'!DF188</f>
        <v>1920</v>
      </c>
      <c r="DT188">
        <f>'Raw Data'!DG188</f>
        <v>0</v>
      </c>
      <c r="DU188">
        <f>'Raw Data'!DH188</f>
        <v>2020</v>
      </c>
      <c r="DV188">
        <f>'Raw Data'!DI188</f>
        <v>0</v>
      </c>
      <c r="DW188">
        <f>'Raw Data'!DJ188</f>
        <v>2360</v>
      </c>
      <c r="DX188">
        <f>'Raw Data'!DK188</f>
        <v>0</v>
      </c>
      <c r="DY188">
        <f>'Raw Data'!DL188</f>
        <v>2350</v>
      </c>
      <c r="DZ188">
        <f>'Raw Data'!DM188</f>
        <v>0</v>
      </c>
      <c r="EA188">
        <f>'Raw Data'!DN188</f>
        <v>2280</v>
      </c>
      <c r="EB188">
        <f>'Raw Data'!DO188</f>
        <v>10.5</v>
      </c>
      <c r="EC188">
        <f>'Raw Data'!DP188</f>
        <v>2190</v>
      </c>
      <c r="ED188">
        <f>'Raw Data'!DQ188</f>
        <v>10.5</v>
      </c>
      <c r="EE188">
        <f>'Raw Data'!DR188</f>
        <v>1930</v>
      </c>
      <c r="EF188">
        <f>'Raw Data'!DS188</f>
        <v>10.5</v>
      </c>
      <c r="EG188">
        <f>'Raw Data'!DT188</f>
        <v>1930</v>
      </c>
      <c r="EH188">
        <f>'Raw Data'!DU188</f>
        <v>10.5</v>
      </c>
      <c r="EI188">
        <f>'Raw Data'!DV188</f>
        <v>1930</v>
      </c>
      <c r="EJ188">
        <f>'Raw Data'!DW188</f>
        <v>10.5</v>
      </c>
      <c r="EK188">
        <f>'Raw Data'!DX188</f>
        <v>1940</v>
      </c>
      <c r="EL188">
        <f>'Raw Data'!DY188</f>
        <v>10.5</v>
      </c>
      <c r="EM188">
        <f>'Raw Data'!DZ188</f>
        <v>5.22E-4</v>
      </c>
    </row>
    <row r="189" spans="1:143"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t="str">
        <f>VLOOKUP(DK189,'Curve Info'!$A$9:$P$76,16)</f>
        <v>Low Crash Frequency</v>
      </c>
      <c r="DM189" s="1" t="str">
        <f>VLOOKUP(DK189,'Curve Info'!$A$9:$P$76,14)</f>
        <v>Medium AADT</v>
      </c>
      <c r="DN189" s="1">
        <f t="shared" si="27"/>
        <v>2100</v>
      </c>
      <c r="DO189" s="1">
        <f t="shared" si="28"/>
        <v>2082.5</v>
      </c>
      <c r="DP189" s="1">
        <f t="shared" si="29"/>
        <v>17.5</v>
      </c>
      <c r="DQ189" s="1">
        <f t="shared" si="30"/>
        <v>8.4033613445378148E-3</v>
      </c>
      <c r="DR189" s="1">
        <f t="shared" si="31"/>
        <v>2091.25</v>
      </c>
      <c r="DS189">
        <f>'Raw Data'!DF189</f>
        <v>1920</v>
      </c>
      <c r="DT189">
        <f>'Raw Data'!DG189</f>
        <v>0</v>
      </c>
      <c r="DU189">
        <f>'Raw Data'!DH189</f>
        <v>2020</v>
      </c>
      <c r="DV189">
        <f>'Raw Data'!DI189</f>
        <v>0</v>
      </c>
      <c r="DW189">
        <f>'Raw Data'!DJ189</f>
        <v>2360</v>
      </c>
      <c r="DX189">
        <f>'Raw Data'!DK189</f>
        <v>0</v>
      </c>
      <c r="DY189">
        <f>'Raw Data'!DL189</f>
        <v>2350</v>
      </c>
      <c r="DZ189">
        <f>'Raw Data'!DM189</f>
        <v>0</v>
      </c>
      <c r="EA189">
        <f>'Raw Data'!DN189</f>
        <v>2280</v>
      </c>
      <c r="EB189">
        <f>'Raw Data'!DO189</f>
        <v>10.5</v>
      </c>
      <c r="EC189">
        <f>'Raw Data'!DP189</f>
        <v>2190</v>
      </c>
      <c r="ED189">
        <f>'Raw Data'!DQ189</f>
        <v>10.5</v>
      </c>
      <c r="EE189">
        <f>'Raw Data'!DR189</f>
        <v>1930</v>
      </c>
      <c r="EF189">
        <f>'Raw Data'!DS189</f>
        <v>10.5</v>
      </c>
      <c r="EG189">
        <f>'Raw Data'!DT189</f>
        <v>1930</v>
      </c>
      <c r="EH189">
        <f>'Raw Data'!DU189</f>
        <v>10.5</v>
      </c>
      <c r="EI189">
        <f>'Raw Data'!DV189</f>
        <v>1930</v>
      </c>
      <c r="EJ189">
        <f>'Raw Data'!DW189</f>
        <v>10.5</v>
      </c>
      <c r="EK189">
        <f>'Raw Data'!DX189</f>
        <v>1940</v>
      </c>
      <c r="EL189">
        <f>'Raw Data'!DY189</f>
        <v>10.5</v>
      </c>
      <c r="EM189">
        <f>'Raw Data'!DZ189</f>
        <v>0</v>
      </c>
    </row>
    <row r="190" spans="1:143"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t="str">
        <f>VLOOKUP(DK190,'Curve Info'!$A$9:$P$76,16)</f>
        <v>High Crash Frequency</v>
      </c>
      <c r="DM190" s="1" t="str">
        <f>VLOOKUP(DK190,'Curve Info'!$A$9:$P$76,14)</f>
        <v>Medium AADT</v>
      </c>
      <c r="DN190" s="1">
        <f t="shared" si="27"/>
        <v>2100</v>
      </c>
      <c r="DO190" s="1">
        <f t="shared" si="28"/>
        <v>2082.5</v>
      </c>
      <c r="DP190" s="1">
        <f t="shared" si="29"/>
        <v>17.5</v>
      </c>
      <c r="DQ190" s="1">
        <f t="shared" si="30"/>
        <v>8.4033613445378148E-3</v>
      </c>
      <c r="DR190" s="1">
        <f t="shared" si="31"/>
        <v>2091.25</v>
      </c>
      <c r="DS190">
        <f>'Raw Data'!DF190</f>
        <v>1920</v>
      </c>
      <c r="DT190">
        <f>'Raw Data'!DG190</f>
        <v>0</v>
      </c>
      <c r="DU190">
        <f>'Raw Data'!DH190</f>
        <v>2020</v>
      </c>
      <c r="DV190">
        <f>'Raw Data'!DI190</f>
        <v>0</v>
      </c>
      <c r="DW190">
        <f>'Raw Data'!DJ190</f>
        <v>2360</v>
      </c>
      <c r="DX190">
        <f>'Raw Data'!DK190</f>
        <v>0</v>
      </c>
      <c r="DY190">
        <f>'Raw Data'!DL190</f>
        <v>2350</v>
      </c>
      <c r="DZ190">
        <f>'Raw Data'!DM190</f>
        <v>0</v>
      </c>
      <c r="EA190">
        <f>'Raw Data'!DN190</f>
        <v>2280</v>
      </c>
      <c r="EB190">
        <f>'Raw Data'!DO190</f>
        <v>10.5</v>
      </c>
      <c r="EC190">
        <f>'Raw Data'!DP190</f>
        <v>2190</v>
      </c>
      <c r="ED190">
        <f>'Raw Data'!DQ190</f>
        <v>10.5</v>
      </c>
      <c r="EE190">
        <f>'Raw Data'!DR190</f>
        <v>1930</v>
      </c>
      <c r="EF190">
        <f>'Raw Data'!DS190</f>
        <v>10.5</v>
      </c>
      <c r="EG190">
        <f>'Raw Data'!DT190</f>
        <v>1930</v>
      </c>
      <c r="EH190">
        <f>'Raw Data'!DU190</f>
        <v>10.5</v>
      </c>
      <c r="EI190">
        <f>'Raw Data'!DV190</f>
        <v>1930</v>
      </c>
      <c r="EJ190">
        <f>'Raw Data'!DW190</f>
        <v>10.5</v>
      </c>
      <c r="EK190">
        <f>'Raw Data'!DX190</f>
        <v>1940</v>
      </c>
      <c r="EL190">
        <f>'Raw Data'!DY190</f>
        <v>10.5</v>
      </c>
      <c r="EM190">
        <f>'Raw Data'!DZ190</f>
        <v>0</v>
      </c>
    </row>
    <row r="191" spans="1:143"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t="str">
        <f>VLOOKUP(DK191,'Curve Info'!$A$9:$P$76,16)</f>
        <v>High Crash Frequency</v>
      </c>
      <c r="DM191" s="1" t="str">
        <f>VLOOKUP(DK191,'Curve Info'!$A$9:$P$76,14)</f>
        <v>Medium AADT</v>
      </c>
      <c r="DN191" s="1">
        <f t="shared" si="27"/>
        <v>2100</v>
      </c>
      <c r="DO191" s="1">
        <f t="shared" si="28"/>
        <v>2082.5</v>
      </c>
      <c r="DP191" s="1">
        <f t="shared" si="29"/>
        <v>17.5</v>
      </c>
      <c r="DQ191" s="1">
        <f t="shared" si="30"/>
        <v>8.4033613445378148E-3</v>
      </c>
      <c r="DR191" s="1">
        <f t="shared" si="31"/>
        <v>2091.25</v>
      </c>
      <c r="DS191">
        <f>'Raw Data'!DF191</f>
        <v>1920</v>
      </c>
      <c r="DT191">
        <f>'Raw Data'!DG191</f>
        <v>0</v>
      </c>
      <c r="DU191">
        <f>'Raw Data'!DH191</f>
        <v>2020</v>
      </c>
      <c r="DV191">
        <f>'Raw Data'!DI191</f>
        <v>0</v>
      </c>
      <c r="DW191">
        <f>'Raw Data'!DJ191</f>
        <v>2360</v>
      </c>
      <c r="DX191">
        <f>'Raw Data'!DK191</f>
        <v>0</v>
      </c>
      <c r="DY191">
        <f>'Raw Data'!DL191</f>
        <v>2350</v>
      </c>
      <c r="DZ191">
        <f>'Raw Data'!DM191</f>
        <v>0</v>
      </c>
      <c r="EA191">
        <f>'Raw Data'!DN191</f>
        <v>2280</v>
      </c>
      <c r="EB191">
        <f>'Raw Data'!DO191</f>
        <v>10.5</v>
      </c>
      <c r="EC191">
        <f>'Raw Data'!DP191</f>
        <v>2190</v>
      </c>
      <c r="ED191">
        <f>'Raw Data'!DQ191</f>
        <v>10.5</v>
      </c>
      <c r="EE191">
        <f>'Raw Data'!DR191</f>
        <v>1930</v>
      </c>
      <c r="EF191">
        <f>'Raw Data'!DS191</f>
        <v>10.5</v>
      </c>
      <c r="EG191">
        <f>'Raw Data'!DT191</f>
        <v>1930</v>
      </c>
      <c r="EH191">
        <f>'Raw Data'!DU191</f>
        <v>10.5</v>
      </c>
      <c r="EI191">
        <f>'Raw Data'!DV191</f>
        <v>1930</v>
      </c>
      <c r="EJ191">
        <f>'Raw Data'!DW191</f>
        <v>10.5</v>
      </c>
      <c r="EK191">
        <f>'Raw Data'!DX191</f>
        <v>1940</v>
      </c>
      <c r="EL191">
        <f>'Raw Data'!DY191</f>
        <v>10.5</v>
      </c>
      <c r="EM191">
        <f>'Raw Data'!DZ191</f>
        <v>0</v>
      </c>
    </row>
    <row r="192" spans="1:143"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t="str">
        <f>VLOOKUP(DK192,'Curve Info'!$A$9:$P$76,16)</f>
        <v>High Crash Frequency</v>
      </c>
      <c r="DM192" s="1" t="str">
        <f>VLOOKUP(DK192,'Curve Info'!$A$9:$P$76,14)</f>
        <v>Medium AADT</v>
      </c>
      <c r="DN192" s="1">
        <f t="shared" si="27"/>
        <v>2100</v>
      </c>
      <c r="DO192" s="1">
        <f t="shared" si="28"/>
        <v>2082.5</v>
      </c>
      <c r="DP192" s="1">
        <f t="shared" si="29"/>
        <v>17.5</v>
      </c>
      <c r="DQ192" s="1">
        <f t="shared" si="30"/>
        <v>8.4033613445378148E-3</v>
      </c>
      <c r="DR192" s="1">
        <f t="shared" si="31"/>
        <v>2091.25</v>
      </c>
      <c r="DS192">
        <f>'Raw Data'!DF192</f>
        <v>1920</v>
      </c>
      <c r="DT192">
        <f>'Raw Data'!DG192</f>
        <v>0</v>
      </c>
      <c r="DU192">
        <f>'Raw Data'!DH192</f>
        <v>2020</v>
      </c>
      <c r="DV192">
        <f>'Raw Data'!DI192</f>
        <v>0</v>
      </c>
      <c r="DW192">
        <f>'Raw Data'!DJ192</f>
        <v>2360</v>
      </c>
      <c r="DX192">
        <f>'Raw Data'!DK192</f>
        <v>0</v>
      </c>
      <c r="DY192">
        <f>'Raw Data'!DL192</f>
        <v>2350</v>
      </c>
      <c r="DZ192">
        <f>'Raw Data'!DM192</f>
        <v>0</v>
      </c>
      <c r="EA192">
        <f>'Raw Data'!DN192</f>
        <v>2280</v>
      </c>
      <c r="EB192">
        <f>'Raw Data'!DO192</f>
        <v>10.5</v>
      </c>
      <c r="EC192">
        <f>'Raw Data'!DP192</f>
        <v>2190</v>
      </c>
      <c r="ED192">
        <f>'Raw Data'!DQ192</f>
        <v>10.5</v>
      </c>
      <c r="EE192">
        <f>'Raw Data'!DR192</f>
        <v>1930</v>
      </c>
      <c r="EF192">
        <f>'Raw Data'!DS192</f>
        <v>10.5</v>
      </c>
      <c r="EG192">
        <f>'Raw Data'!DT192</f>
        <v>1930</v>
      </c>
      <c r="EH192">
        <f>'Raw Data'!DU192</f>
        <v>10.5</v>
      </c>
      <c r="EI192">
        <f>'Raw Data'!DV192</f>
        <v>1930</v>
      </c>
      <c r="EJ192">
        <f>'Raw Data'!DW192</f>
        <v>10.5</v>
      </c>
      <c r="EK192">
        <f>'Raw Data'!DX192</f>
        <v>1940</v>
      </c>
      <c r="EL192">
        <f>'Raw Data'!DY192</f>
        <v>10.5</v>
      </c>
      <c r="EM192">
        <f>'Raw Data'!DZ192</f>
        <v>0</v>
      </c>
    </row>
    <row r="193" spans="1:143"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t="str">
        <f>VLOOKUP(DK193,'Curve Info'!$A$9:$P$76,16)</f>
        <v>High Crash Frequency</v>
      </c>
      <c r="DM193" s="1" t="str">
        <f>VLOOKUP(DK193,'Curve Info'!$A$9:$P$76,14)</f>
        <v>Medium AADT</v>
      </c>
      <c r="DN193" s="1">
        <f t="shared" si="27"/>
        <v>2100</v>
      </c>
      <c r="DO193" s="1">
        <f t="shared" si="28"/>
        <v>2082.5</v>
      </c>
      <c r="DP193" s="1">
        <f t="shared" si="29"/>
        <v>17.5</v>
      </c>
      <c r="DQ193" s="1">
        <f t="shared" si="30"/>
        <v>8.4033613445378148E-3</v>
      </c>
      <c r="DR193" s="1">
        <f t="shared" si="31"/>
        <v>2091.25</v>
      </c>
      <c r="DS193">
        <f>'Raw Data'!DF193</f>
        <v>1920</v>
      </c>
      <c r="DT193">
        <f>'Raw Data'!DG193</f>
        <v>0</v>
      </c>
      <c r="DU193">
        <f>'Raw Data'!DH193</f>
        <v>2020</v>
      </c>
      <c r="DV193">
        <f>'Raw Data'!DI193</f>
        <v>0</v>
      </c>
      <c r="DW193">
        <f>'Raw Data'!DJ193</f>
        <v>2360</v>
      </c>
      <c r="DX193">
        <f>'Raw Data'!DK193</f>
        <v>0</v>
      </c>
      <c r="DY193">
        <f>'Raw Data'!DL193</f>
        <v>2350</v>
      </c>
      <c r="DZ193">
        <f>'Raw Data'!DM193</f>
        <v>0</v>
      </c>
      <c r="EA193">
        <f>'Raw Data'!DN193</f>
        <v>2280</v>
      </c>
      <c r="EB193">
        <f>'Raw Data'!DO193</f>
        <v>10.5</v>
      </c>
      <c r="EC193">
        <f>'Raw Data'!DP193</f>
        <v>2190</v>
      </c>
      <c r="ED193">
        <f>'Raw Data'!DQ193</f>
        <v>10.5</v>
      </c>
      <c r="EE193">
        <f>'Raw Data'!DR193</f>
        <v>1930</v>
      </c>
      <c r="EF193">
        <f>'Raw Data'!DS193</f>
        <v>10.5</v>
      </c>
      <c r="EG193">
        <f>'Raw Data'!DT193</f>
        <v>1930</v>
      </c>
      <c r="EH193">
        <f>'Raw Data'!DU193</f>
        <v>10.5</v>
      </c>
      <c r="EI193">
        <f>'Raw Data'!DV193</f>
        <v>1930</v>
      </c>
      <c r="EJ193">
        <f>'Raw Data'!DW193</f>
        <v>10.5</v>
      </c>
      <c r="EK193">
        <f>'Raw Data'!DX193</f>
        <v>1940</v>
      </c>
      <c r="EL193">
        <f>'Raw Data'!DY193</f>
        <v>10.5</v>
      </c>
      <c r="EM193">
        <f>'Raw Data'!DZ193</f>
        <v>0</v>
      </c>
    </row>
    <row r="194" spans="1:143"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t="str">
        <f>VLOOKUP(DK194,'Curve Info'!$A$9:$P$76,16)</f>
        <v>High Crash Frequency</v>
      </c>
      <c r="DM194" s="1" t="str">
        <f>VLOOKUP(DK194,'Curve Info'!$A$9:$P$76,14)</f>
        <v>Medium AADT</v>
      </c>
      <c r="DN194" s="1">
        <f t="shared" si="27"/>
        <v>2100</v>
      </c>
      <c r="DO194" s="1">
        <f t="shared" si="28"/>
        <v>2082.5</v>
      </c>
      <c r="DP194" s="1">
        <f t="shared" si="29"/>
        <v>17.5</v>
      </c>
      <c r="DQ194" s="1">
        <f t="shared" si="30"/>
        <v>8.4033613445378148E-3</v>
      </c>
      <c r="DR194" s="1">
        <f t="shared" si="31"/>
        <v>2091.25</v>
      </c>
      <c r="DS194">
        <f>'Raw Data'!DF194</f>
        <v>1920</v>
      </c>
      <c r="DT194">
        <f>'Raw Data'!DG194</f>
        <v>0</v>
      </c>
      <c r="DU194">
        <f>'Raw Data'!DH194</f>
        <v>2020</v>
      </c>
      <c r="DV194">
        <f>'Raw Data'!DI194</f>
        <v>0</v>
      </c>
      <c r="DW194">
        <f>'Raw Data'!DJ194</f>
        <v>2360</v>
      </c>
      <c r="DX194">
        <f>'Raw Data'!DK194</f>
        <v>0</v>
      </c>
      <c r="DY194">
        <f>'Raw Data'!DL194</f>
        <v>2350</v>
      </c>
      <c r="DZ194">
        <f>'Raw Data'!DM194</f>
        <v>0</v>
      </c>
      <c r="EA194">
        <f>'Raw Data'!DN194</f>
        <v>2280</v>
      </c>
      <c r="EB194">
        <f>'Raw Data'!DO194</f>
        <v>10.5</v>
      </c>
      <c r="EC194">
        <f>'Raw Data'!DP194</f>
        <v>2190</v>
      </c>
      <c r="ED194">
        <f>'Raw Data'!DQ194</f>
        <v>10.5</v>
      </c>
      <c r="EE194">
        <f>'Raw Data'!DR194</f>
        <v>1930</v>
      </c>
      <c r="EF194">
        <f>'Raw Data'!DS194</f>
        <v>10.5</v>
      </c>
      <c r="EG194">
        <f>'Raw Data'!DT194</f>
        <v>1930</v>
      </c>
      <c r="EH194">
        <f>'Raw Data'!DU194</f>
        <v>10.5</v>
      </c>
      <c r="EI194">
        <f>'Raw Data'!DV194</f>
        <v>1930</v>
      </c>
      <c r="EJ194">
        <f>'Raw Data'!DW194</f>
        <v>10.5</v>
      </c>
      <c r="EK194">
        <f>'Raw Data'!DX194</f>
        <v>1940</v>
      </c>
      <c r="EL194">
        <f>'Raw Data'!DY194</f>
        <v>10.5</v>
      </c>
      <c r="EM194">
        <f>'Raw Data'!DZ194</f>
        <v>0</v>
      </c>
    </row>
    <row r="195" spans="1:143"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t="str">
        <f>VLOOKUP(DK195,'Curve Info'!$A$9:$P$76,16)</f>
        <v>Low Crash Frequency</v>
      </c>
      <c r="DM195" s="1" t="str">
        <f>VLOOKUP(DK195,'Curve Info'!$A$9:$P$76,14)</f>
        <v>Medium AADT</v>
      </c>
      <c r="DN195" s="1">
        <f t="shared" ref="DN195:DN258" si="37">AVERAGE(DU195,DW195,DS195)</f>
        <v>2100</v>
      </c>
      <c r="DO195" s="1">
        <f t="shared" ref="DO195:DO258" si="38">AVERAGE(EA195,EG195,EE195,EC195)</f>
        <v>2082.5</v>
      </c>
      <c r="DP195" s="1">
        <f t="shared" ref="DP195:DP258" si="39">DN195-DO195</f>
        <v>17.5</v>
      </c>
      <c r="DQ195" s="1">
        <f t="shared" ref="DQ195:DQ258" si="40">DP195/DO195</f>
        <v>8.4033613445378148E-3</v>
      </c>
      <c r="DR195" s="1">
        <f t="shared" ref="DR195:DR258" si="41">AVERAGE(DN195,DO195)</f>
        <v>2091.25</v>
      </c>
      <c r="DS195">
        <f>'Raw Data'!DF195</f>
        <v>1920</v>
      </c>
      <c r="DT195">
        <f>'Raw Data'!DG195</f>
        <v>0</v>
      </c>
      <c r="DU195">
        <f>'Raw Data'!DH195</f>
        <v>2020</v>
      </c>
      <c r="DV195">
        <f>'Raw Data'!DI195</f>
        <v>0</v>
      </c>
      <c r="DW195">
        <f>'Raw Data'!DJ195</f>
        <v>2360</v>
      </c>
      <c r="DX195">
        <f>'Raw Data'!DK195</f>
        <v>0</v>
      </c>
      <c r="DY195">
        <f>'Raw Data'!DL195</f>
        <v>2350</v>
      </c>
      <c r="DZ195">
        <f>'Raw Data'!DM195</f>
        <v>0</v>
      </c>
      <c r="EA195">
        <f>'Raw Data'!DN195</f>
        <v>2280</v>
      </c>
      <c r="EB195">
        <f>'Raw Data'!DO195</f>
        <v>10.5</v>
      </c>
      <c r="EC195">
        <f>'Raw Data'!DP195</f>
        <v>2190</v>
      </c>
      <c r="ED195">
        <f>'Raw Data'!DQ195</f>
        <v>10.5</v>
      </c>
      <c r="EE195">
        <f>'Raw Data'!DR195</f>
        <v>1930</v>
      </c>
      <c r="EF195">
        <f>'Raw Data'!DS195</f>
        <v>10.5</v>
      </c>
      <c r="EG195">
        <f>'Raw Data'!DT195</f>
        <v>1930</v>
      </c>
      <c r="EH195">
        <f>'Raw Data'!DU195</f>
        <v>10.5</v>
      </c>
      <c r="EI195">
        <f>'Raw Data'!DV195</f>
        <v>1930</v>
      </c>
      <c r="EJ195">
        <f>'Raw Data'!DW195</f>
        <v>10.5</v>
      </c>
      <c r="EK195">
        <f>'Raw Data'!DX195</f>
        <v>1940</v>
      </c>
      <c r="EL195">
        <f>'Raw Data'!DY195</f>
        <v>10.5</v>
      </c>
      <c r="EM195">
        <f>'Raw Data'!DZ195</f>
        <v>0</v>
      </c>
    </row>
    <row r="196" spans="1:143"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t="str">
        <f>VLOOKUP(DK196,'Curve Info'!$A$9:$P$76,16)</f>
        <v>High Crash Frequency</v>
      </c>
      <c r="DM196" s="1" t="str">
        <f>VLOOKUP(DK196,'Curve Info'!$A$9:$P$76,14)</f>
        <v>Medium AADT</v>
      </c>
      <c r="DN196" s="1">
        <f t="shared" si="37"/>
        <v>2630</v>
      </c>
      <c r="DO196" s="1">
        <f t="shared" si="38"/>
        <v>1975</v>
      </c>
      <c r="DP196" s="1">
        <f t="shared" si="39"/>
        <v>655</v>
      </c>
      <c r="DQ196" s="1">
        <f t="shared" si="40"/>
        <v>0.33164556962025316</v>
      </c>
      <c r="DR196" s="1">
        <f t="shared" si="41"/>
        <v>2302.5</v>
      </c>
      <c r="DS196">
        <f>'Raw Data'!DF196</f>
        <v>2610</v>
      </c>
      <c r="DT196">
        <f>'Raw Data'!DG196</f>
        <v>8.5</v>
      </c>
      <c r="DU196">
        <f>'Raw Data'!DH196</f>
        <v>2750</v>
      </c>
      <c r="DV196">
        <f>'Raw Data'!DI196</f>
        <v>8.5</v>
      </c>
      <c r="DW196">
        <f>'Raw Data'!DJ196</f>
        <v>2530</v>
      </c>
      <c r="DX196">
        <f>'Raw Data'!DK196</f>
        <v>0</v>
      </c>
      <c r="DY196">
        <f>'Raw Data'!DL196</f>
        <v>2520</v>
      </c>
      <c r="DZ196">
        <f>'Raw Data'!DM196</f>
        <v>0</v>
      </c>
      <c r="EA196">
        <f>'Raw Data'!DN196</f>
        <v>2440</v>
      </c>
      <c r="EB196">
        <f>'Raw Data'!DO196</f>
        <v>10</v>
      </c>
      <c r="EC196">
        <f>'Raw Data'!DP196</f>
        <v>2340</v>
      </c>
      <c r="ED196">
        <f>'Raw Data'!DQ196</f>
        <v>10</v>
      </c>
      <c r="EE196">
        <f>'Raw Data'!DR196</f>
        <v>1560</v>
      </c>
      <c r="EF196">
        <f>'Raw Data'!DS196</f>
        <v>12.1</v>
      </c>
      <c r="EG196">
        <f>'Raw Data'!DT196</f>
        <v>1560</v>
      </c>
      <c r="EH196">
        <f>'Raw Data'!DU196</f>
        <v>12.1</v>
      </c>
      <c r="EI196">
        <f>'Raw Data'!DV196</f>
        <v>2270</v>
      </c>
      <c r="EJ196">
        <f>'Raw Data'!DW196</f>
        <v>7.8</v>
      </c>
      <c r="EK196">
        <f>'Raw Data'!DX196</f>
        <v>2300</v>
      </c>
      <c r="EL196">
        <f>'Raw Data'!DY196</f>
        <v>7.8</v>
      </c>
      <c r="EM196">
        <f>'Raw Data'!DZ196</f>
        <v>6.5300000000000004E-4</v>
      </c>
    </row>
    <row r="197" spans="1:143"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t="str">
        <f>VLOOKUP(DK197,'Curve Info'!$A$9:$P$76,16)</f>
        <v>High Crash Frequency</v>
      </c>
      <c r="DM197" s="1" t="str">
        <f>VLOOKUP(DK197,'Curve Info'!$A$9:$P$76,14)</f>
        <v>Medium AADT</v>
      </c>
      <c r="DN197" s="1">
        <f t="shared" si="37"/>
        <v>2630</v>
      </c>
      <c r="DO197" s="1">
        <f t="shared" si="38"/>
        <v>1975</v>
      </c>
      <c r="DP197" s="1">
        <f t="shared" si="39"/>
        <v>655</v>
      </c>
      <c r="DQ197" s="1">
        <f t="shared" si="40"/>
        <v>0.33164556962025316</v>
      </c>
      <c r="DR197" s="1">
        <f t="shared" si="41"/>
        <v>2302.5</v>
      </c>
      <c r="DS197">
        <f>'Raw Data'!DF197</f>
        <v>2610</v>
      </c>
      <c r="DT197">
        <f>'Raw Data'!DG197</f>
        <v>8.5</v>
      </c>
      <c r="DU197">
        <f>'Raw Data'!DH197</f>
        <v>2750</v>
      </c>
      <c r="DV197">
        <f>'Raw Data'!DI197</f>
        <v>8.5</v>
      </c>
      <c r="DW197">
        <f>'Raw Data'!DJ197</f>
        <v>2530</v>
      </c>
      <c r="DX197">
        <f>'Raw Data'!DK197</f>
        <v>0</v>
      </c>
      <c r="DY197">
        <f>'Raw Data'!DL197</f>
        <v>2520</v>
      </c>
      <c r="DZ197">
        <f>'Raw Data'!DM197</f>
        <v>0</v>
      </c>
      <c r="EA197">
        <f>'Raw Data'!DN197</f>
        <v>2440</v>
      </c>
      <c r="EB197">
        <f>'Raw Data'!DO197</f>
        <v>10</v>
      </c>
      <c r="EC197">
        <f>'Raw Data'!DP197</f>
        <v>2340</v>
      </c>
      <c r="ED197">
        <f>'Raw Data'!DQ197</f>
        <v>10</v>
      </c>
      <c r="EE197">
        <f>'Raw Data'!DR197</f>
        <v>1560</v>
      </c>
      <c r="EF197">
        <f>'Raw Data'!DS197</f>
        <v>12.1</v>
      </c>
      <c r="EG197">
        <f>'Raw Data'!DT197</f>
        <v>1560</v>
      </c>
      <c r="EH197">
        <f>'Raw Data'!DU197</f>
        <v>12.1</v>
      </c>
      <c r="EI197">
        <f>'Raw Data'!DV197</f>
        <v>2270</v>
      </c>
      <c r="EJ197">
        <f>'Raw Data'!DW197</f>
        <v>7.8</v>
      </c>
      <c r="EK197">
        <f>'Raw Data'!DX197</f>
        <v>2300</v>
      </c>
      <c r="EL197">
        <f>'Raw Data'!DY197</f>
        <v>7.8</v>
      </c>
      <c r="EM197">
        <f>'Raw Data'!DZ197</f>
        <v>0</v>
      </c>
    </row>
    <row r="198" spans="1:143"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t="str">
        <f>VLOOKUP(DK198,'Curve Info'!$A$9:$P$76,16)</f>
        <v>High Crash Frequency</v>
      </c>
      <c r="DM198" s="1" t="str">
        <f>VLOOKUP(DK198,'Curve Info'!$A$9:$P$76,14)</f>
        <v>Medium AADT</v>
      </c>
      <c r="DN198" s="1">
        <f t="shared" si="37"/>
        <v>2630</v>
      </c>
      <c r="DO198" s="1">
        <f t="shared" si="38"/>
        <v>1975</v>
      </c>
      <c r="DP198" s="1">
        <f t="shared" si="39"/>
        <v>655</v>
      </c>
      <c r="DQ198" s="1">
        <f t="shared" si="40"/>
        <v>0.33164556962025316</v>
      </c>
      <c r="DR198" s="1">
        <f t="shared" si="41"/>
        <v>2302.5</v>
      </c>
      <c r="DS198">
        <f>'Raw Data'!DF198</f>
        <v>2610</v>
      </c>
      <c r="DT198">
        <f>'Raw Data'!DG198</f>
        <v>8.5</v>
      </c>
      <c r="DU198">
        <f>'Raw Data'!DH198</f>
        <v>2750</v>
      </c>
      <c r="DV198">
        <f>'Raw Data'!DI198</f>
        <v>8.5</v>
      </c>
      <c r="DW198">
        <f>'Raw Data'!DJ198</f>
        <v>2530</v>
      </c>
      <c r="DX198">
        <f>'Raw Data'!DK198</f>
        <v>0</v>
      </c>
      <c r="DY198">
        <f>'Raw Data'!DL198</f>
        <v>2520</v>
      </c>
      <c r="DZ198">
        <f>'Raw Data'!DM198</f>
        <v>0</v>
      </c>
      <c r="EA198">
        <f>'Raw Data'!DN198</f>
        <v>2440</v>
      </c>
      <c r="EB198">
        <f>'Raw Data'!DO198</f>
        <v>10</v>
      </c>
      <c r="EC198">
        <f>'Raw Data'!DP198</f>
        <v>2340</v>
      </c>
      <c r="ED198">
        <f>'Raw Data'!DQ198</f>
        <v>10</v>
      </c>
      <c r="EE198">
        <f>'Raw Data'!DR198</f>
        <v>1560</v>
      </c>
      <c r="EF198">
        <f>'Raw Data'!DS198</f>
        <v>12.1</v>
      </c>
      <c r="EG198">
        <f>'Raw Data'!DT198</f>
        <v>1560</v>
      </c>
      <c r="EH198">
        <f>'Raw Data'!DU198</f>
        <v>12.1</v>
      </c>
      <c r="EI198">
        <f>'Raw Data'!DV198</f>
        <v>2270</v>
      </c>
      <c r="EJ198">
        <f>'Raw Data'!DW198</f>
        <v>7.8</v>
      </c>
      <c r="EK198">
        <f>'Raw Data'!DX198</f>
        <v>2300</v>
      </c>
      <c r="EL198">
        <f>'Raw Data'!DY198</f>
        <v>7.8</v>
      </c>
      <c r="EM198">
        <f>'Raw Data'!DZ198</f>
        <v>0</v>
      </c>
    </row>
    <row r="199" spans="1:143"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t="str">
        <f>VLOOKUP(DK199,'Curve Info'!$A$9:$P$76,16)</f>
        <v>High Crash Frequency</v>
      </c>
      <c r="DM199" s="1" t="str">
        <f>VLOOKUP(DK199,'Curve Info'!$A$9:$P$76,14)</f>
        <v>Medium AADT</v>
      </c>
      <c r="DN199" s="1">
        <f t="shared" si="37"/>
        <v>2630</v>
      </c>
      <c r="DO199" s="1">
        <f t="shared" si="38"/>
        <v>1975</v>
      </c>
      <c r="DP199" s="1">
        <f t="shared" si="39"/>
        <v>655</v>
      </c>
      <c r="DQ199" s="1">
        <f t="shared" si="40"/>
        <v>0.33164556962025316</v>
      </c>
      <c r="DR199" s="1">
        <f t="shared" si="41"/>
        <v>2302.5</v>
      </c>
      <c r="DS199">
        <f>'Raw Data'!DF199</f>
        <v>2610</v>
      </c>
      <c r="DT199">
        <f>'Raw Data'!DG199</f>
        <v>8.5</v>
      </c>
      <c r="DU199">
        <f>'Raw Data'!DH199</f>
        <v>2750</v>
      </c>
      <c r="DV199">
        <f>'Raw Data'!DI199</f>
        <v>8.5</v>
      </c>
      <c r="DW199">
        <f>'Raw Data'!DJ199</f>
        <v>2530</v>
      </c>
      <c r="DX199">
        <f>'Raw Data'!DK199</f>
        <v>0</v>
      </c>
      <c r="DY199">
        <f>'Raw Data'!DL199</f>
        <v>2520</v>
      </c>
      <c r="DZ199">
        <f>'Raw Data'!DM199</f>
        <v>0</v>
      </c>
      <c r="EA199">
        <f>'Raw Data'!DN199</f>
        <v>2440</v>
      </c>
      <c r="EB199">
        <f>'Raw Data'!DO199</f>
        <v>10</v>
      </c>
      <c r="EC199">
        <f>'Raw Data'!DP199</f>
        <v>2340</v>
      </c>
      <c r="ED199">
        <f>'Raw Data'!DQ199</f>
        <v>10</v>
      </c>
      <c r="EE199">
        <f>'Raw Data'!DR199</f>
        <v>1560</v>
      </c>
      <c r="EF199">
        <f>'Raw Data'!DS199</f>
        <v>12.1</v>
      </c>
      <c r="EG199">
        <f>'Raw Data'!DT199</f>
        <v>1560</v>
      </c>
      <c r="EH199">
        <f>'Raw Data'!DU199</f>
        <v>12.1</v>
      </c>
      <c r="EI199">
        <f>'Raw Data'!DV199</f>
        <v>2270</v>
      </c>
      <c r="EJ199">
        <f>'Raw Data'!DW199</f>
        <v>7.8</v>
      </c>
      <c r="EK199">
        <f>'Raw Data'!DX199</f>
        <v>2300</v>
      </c>
      <c r="EL199">
        <f>'Raw Data'!DY199</f>
        <v>7.8</v>
      </c>
      <c r="EM199">
        <f>'Raw Data'!DZ199</f>
        <v>0</v>
      </c>
    </row>
    <row r="200" spans="1:143"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t="str">
        <f>VLOOKUP(DK200,'Curve Info'!$A$9:$P$76,16)</f>
        <v>High Crash Frequency</v>
      </c>
      <c r="DM200" s="1" t="str">
        <f>VLOOKUP(DK200,'Curve Info'!$A$9:$P$76,14)</f>
        <v>High AADT</v>
      </c>
      <c r="DN200" s="1">
        <f t="shared" si="37"/>
        <v>4253.333333333333</v>
      </c>
      <c r="DO200" s="1">
        <f t="shared" si="38"/>
        <v>4260</v>
      </c>
      <c r="DP200" s="1">
        <f t="shared" si="39"/>
        <v>-6.6666666666669698</v>
      </c>
      <c r="DQ200" s="1">
        <f t="shared" si="40"/>
        <v>-1.5649452269171291E-3</v>
      </c>
      <c r="DR200" s="1">
        <f t="shared" si="41"/>
        <v>4256.6666666666661</v>
      </c>
      <c r="DS200">
        <f>'Raw Data'!DF200</f>
        <v>4140</v>
      </c>
      <c r="DT200">
        <f>'Raw Data'!DG200</f>
        <v>8.6</v>
      </c>
      <c r="DU200">
        <f>'Raw Data'!DH200</f>
        <v>4370</v>
      </c>
      <c r="DV200">
        <f>'Raw Data'!DI200</f>
        <v>8.6</v>
      </c>
      <c r="DW200">
        <f>'Raw Data'!DJ200</f>
        <v>4250</v>
      </c>
      <c r="DX200">
        <f>'Raw Data'!DK200</f>
        <v>8.6</v>
      </c>
      <c r="DY200">
        <f>'Raw Data'!DL200</f>
        <v>4760</v>
      </c>
      <c r="DZ200">
        <f>'Raw Data'!DM200</f>
        <v>0</v>
      </c>
      <c r="EA200">
        <f>'Raw Data'!DN200</f>
        <v>4620</v>
      </c>
      <c r="EB200">
        <f>'Raw Data'!DO200</f>
        <v>5.4</v>
      </c>
      <c r="EC200">
        <f>'Raw Data'!DP200</f>
        <v>4440</v>
      </c>
      <c r="ED200">
        <f>'Raw Data'!DQ200</f>
        <v>5.4</v>
      </c>
      <c r="EE200">
        <f>'Raw Data'!DR200</f>
        <v>4230</v>
      </c>
      <c r="EF200">
        <f>'Raw Data'!DS200</f>
        <v>5.4</v>
      </c>
      <c r="EG200">
        <f>'Raw Data'!DT200</f>
        <v>3750</v>
      </c>
      <c r="EH200">
        <f>'Raw Data'!DU200</f>
        <v>5.4</v>
      </c>
      <c r="EI200">
        <f>'Raw Data'!DV200</f>
        <v>3750</v>
      </c>
      <c r="EJ200">
        <f>'Raw Data'!DW200</f>
        <v>5.4</v>
      </c>
      <c r="EK200">
        <f>'Raw Data'!DX200</f>
        <v>3830</v>
      </c>
      <c r="EL200">
        <f>'Raw Data'!DY200</f>
        <v>5.4</v>
      </c>
      <c r="EM200">
        <f>'Raw Data'!DZ200</f>
        <v>9.1600000000000004E-4</v>
      </c>
    </row>
    <row r="201" spans="1:143"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t="str">
        <f>VLOOKUP(DK201,'Curve Info'!$A$9:$P$76,16)</f>
        <v>High Crash Frequency</v>
      </c>
      <c r="DM201" s="1" t="str">
        <f>VLOOKUP(DK201,'Curve Info'!$A$9:$P$76,14)</f>
        <v>High AADT</v>
      </c>
      <c r="DN201" s="1">
        <f t="shared" si="37"/>
        <v>4253.333333333333</v>
      </c>
      <c r="DO201" s="1">
        <f t="shared" si="38"/>
        <v>4260</v>
      </c>
      <c r="DP201" s="1">
        <f t="shared" si="39"/>
        <v>-6.6666666666669698</v>
      </c>
      <c r="DQ201" s="1">
        <f t="shared" si="40"/>
        <v>-1.5649452269171291E-3</v>
      </c>
      <c r="DR201" s="1">
        <f t="shared" si="41"/>
        <v>4256.6666666666661</v>
      </c>
      <c r="DS201">
        <f>'Raw Data'!DF201</f>
        <v>4140</v>
      </c>
      <c r="DT201">
        <f>'Raw Data'!DG201</f>
        <v>8.6</v>
      </c>
      <c r="DU201">
        <f>'Raw Data'!DH201</f>
        <v>4370</v>
      </c>
      <c r="DV201">
        <f>'Raw Data'!DI201</f>
        <v>8.6</v>
      </c>
      <c r="DW201">
        <f>'Raw Data'!DJ201</f>
        <v>4250</v>
      </c>
      <c r="DX201">
        <f>'Raw Data'!DK201</f>
        <v>8.6</v>
      </c>
      <c r="DY201">
        <f>'Raw Data'!DL201</f>
        <v>4760</v>
      </c>
      <c r="DZ201">
        <f>'Raw Data'!DM201</f>
        <v>0</v>
      </c>
      <c r="EA201">
        <f>'Raw Data'!DN201</f>
        <v>4620</v>
      </c>
      <c r="EB201">
        <f>'Raw Data'!DO201</f>
        <v>5.4</v>
      </c>
      <c r="EC201">
        <f>'Raw Data'!DP201</f>
        <v>4440</v>
      </c>
      <c r="ED201">
        <f>'Raw Data'!DQ201</f>
        <v>5.4</v>
      </c>
      <c r="EE201">
        <f>'Raw Data'!DR201</f>
        <v>4230</v>
      </c>
      <c r="EF201">
        <f>'Raw Data'!DS201</f>
        <v>5.4</v>
      </c>
      <c r="EG201">
        <f>'Raw Data'!DT201</f>
        <v>3750</v>
      </c>
      <c r="EH201">
        <f>'Raw Data'!DU201</f>
        <v>5.4</v>
      </c>
      <c r="EI201">
        <f>'Raw Data'!DV201</f>
        <v>3750</v>
      </c>
      <c r="EJ201">
        <f>'Raw Data'!DW201</f>
        <v>5.4</v>
      </c>
      <c r="EK201">
        <f>'Raw Data'!DX201</f>
        <v>3830</v>
      </c>
      <c r="EL201">
        <f>'Raw Data'!DY201</f>
        <v>5.4</v>
      </c>
      <c r="EM201">
        <f>'Raw Data'!DZ201</f>
        <v>3.6999999999999998E-5</v>
      </c>
    </row>
    <row r="202" spans="1:143"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t="str">
        <f>VLOOKUP(DK202,'Curve Info'!$A$9:$P$76,16)</f>
        <v>High Crash Frequency</v>
      </c>
      <c r="DM202" s="1" t="str">
        <f>VLOOKUP(DK202,'Curve Info'!$A$9:$P$76,14)</f>
        <v>High AADT</v>
      </c>
      <c r="DN202" s="1">
        <f t="shared" si="37"/>
        <v>4253.333333333333</v>
      </c>
      <c r="DO202" s="1">
        <f t="shared" si="38"/>
        <v>4260</v>
      </c>
      <c r="DP202" s="1">
        <f t="shared" si="39"/>
        <v>-6.6666666666669698</v>
      </c>
      <c r="DQ202" s="1">
        <f t="shared" si="40"/>
        <v>-1.5649452269171291E-3</v>
      </c>
      <c r="DR202" s="1">
        <f t="shared" si="41"/>
        <v>4256.6666666666661</v>
      </c>
      <c r="DS202">
        <f>'Raw Data'!DF202</f>
        <v>4140</v>
      </c>
      <c r="DT202">
        <f>'Raw Data'!DG202</f>
        <v>8.6</v>
      </c>
      <c r="DU202">
        <f>'Raw Data'!DH202</f>
        <v>4370</v>
      </c>
      <c r="DV202">
        <f>'Raw Data'!DI202</f>
        <v>8.6</v>
      </c>
      <c r="DW202">
        <f>'Raw Data'!DJ202</f>
        <v>4250</v>
      </c>
      <c r="DX202">
        <f>'Raw Data'!DK202</f>
        <v>8.6</v>
      </c>
      <c r="DY202">
        <f>'Raw Data'!DL202</f>
        <v>4760</v>
      </c>
      <c r="DZ202">
        <f>'Raw Data'!DM202</f>
        <v>0</v>
      </c>
      <c r="EA202">
        <f>'Raw Data'!DN202</f>
        <v>4620</v>
      </c>
      <c r="EB202">
        <f>'Raw Data'!DO202</f>
        <v>5.4</v>
      </c>
      <c r="EC202">
        <f>'Raw Data'!DP202</f>
        <v>4440</v>
      </c>
      <c r="ED202">
        <f>'Raw Data'!DQ202</f>
        <v>5.4</v>
      </c>
      <c r="EE202">
        <f>'Raw Data'!DR202</f>
        <v>4230</v>
      </c>
      <c r="EF202">
        <f>'Raw Data'!DS202</f>
        <v>5.4</v>
      </c>
      <c r="EG202">
        <f>'Raw Data'!DT202</f>
        <v>3750</v>
      </c>
      <c r="EH202">
        <f>'Raw Data'!DU202</f>
        <v>5.4</v>
      </c>
      <c r="EI202">
        <f>'Raw Data'!DV202</f>
        <v>3750</v>
      </c>
      <c r="EJ202">
        <f>'Raw Data'!DW202</f>
        <v>5.4</v>
      </c>
      <c r="EK202">
        <f>'Raw Data'!DX202</f>
        <v>3830</v>
      </c>
      <c r="EL202">
        <f>'Raw Data'!DY202</f>
        <v>5.4</v>
      </c>
      <c r="EM202">
        <f>'Raw Data'!DZ202</f>
        <v>9.5799999999999998E-4</v>
      </c>
    </row>
    <row r="203" spans="1:143"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t="str">
        <f>VLOOKUP(DK203,'Curve Info'!$A$9:$P$76,16)</f>
        <v>High Crash Frequency</v>
      </c>
      <c r="DM203" s="1" t="str">
        <f>VLOOKUP(DK203,'Curve Info'!$A$9:$P$76,14)</f>
        <v>High AADT</v>
      </c>
      <c r="DN203" s="1">
        <f t="shared" si="37"/>
        <v>4253.333333333333</v>
      </c>
      <c r="DO203" s="1">
        <f t="shared" si="38"/>
        <v>4260</v>
      </c>
      <c r="DP203" s="1">
        <f t="shared" si="39"/>
        <v>-6.6666666666669698</v>
      </c>
      <c r="DQ203" s="1">
        <f t="shared" si="40"/>
        <v>-1.5649452269171291E-3</v>
      </c>
      <c r="DR203" s="1">
        <f t="shared" si="41"/>
        <v>4256.6666666666661</v>
      </c>
      <c r="DS203">
        <f>'Raw Data'!DF203</f>
        <v>4140</v>
      </c>
      <c r="DT203">
        <f>'Raw Data'!DG203</f>
        <v>8.6</v>
      </c>
      <c r="DU203">
        <f>'Raw Data'!DH203</f>
        <v>4370</v>
      </c>
      <c r="DV203">
        <f>'Raw Data'!DI203</f>
        <v>8.6</v>
      </c>
      <c r="DW203">
        <f>'Raw Data'!DJ203</f>
        <v>4250</v>
      </c>
      <c r="DX203">
        <f>'Raw Data'!DK203</f>
        <v>8.6</v>
      </c>
      <c r="DY203">
        <f>'Raw Data'!DL203</f>
        <v>4760</v>
      </c>
      <c r="DZ203">
        <f>'Raw Data'!DM203</f>
        <v>0</v>
      </c>
      <c r="EA203">
        <f>'Raw Data'!DN203</f>
        <v>4620</v>
      </c>
      <c r="EB203">
        <f>'Raw Data'!DO203</f>
        <v>5.4</v>
      </c>
      <c r="EC203">
        <f>'Raw Data'!DP203</f>
        <v>4440</v>
      </c>
      <c r="ED203">
        <f>'Raw Data'!DQ203</f>
        <v>5.4</v>
      </c>
      <c r="EE203">
        <f>'Raw Data'!DR203</f>
        <v>4230</v>
      </c>
      <c r="EF203">
        <f>'Raw Data'!DS203</f>
        <v>5.4</v>
      </c>
      <c r="EG203">
        <f>'Raw Data'!DT203</f>
        <v>3750</v>
      </c>
      <c r="EH203">
        <f>'Raw Data'!DU203</f>
        <v>5.4</v>
      </c>
      <c r="EI203">
        <f>'Raw Data'!DV203</f>
        <v>3750</v>
      </c>
      <c r="EJ203">
        <f>'Raw Data'!DW203</f>
        <v>5.4</v>
      </c>
      <c r="EK203">
        <f>'Raw Data'!DX203</f>
        <v>3830</v>
      </c>
      <c r="EL203">
        <f>'Raw Data'!DY203</f>
        <v>5.4</v>
      </c>
      <c r="EM203">
        <f>'Raw Data'!DZ203</f>
        <v>0</v>
      </c>
    </row>
    <row r="204" spans="1:143"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t="str">
        <f>VLOOKUP(DK204,'Curve Info'!$A$9:$P$76,16)</f>
        <v>High Crash Frequency</v>
      </c>
      <c r="DM204" s="1" t="str">
        <f>VLOOKUP(DK204,'Curve Info'!$A$9:$P$76,14)</f>
        <v>High AADT</v>
      </c>
      <c r="DN204" s="1">
        <f t="shared" si="37"/>
        <v>4533.333333333333</v>
      </c>
      <c r="DO204" s="1">
        <f t="shared" si="38"/>
        <v>3762.5</v>
      </c>
      <c r="DP204" s="1">
        <f t="shared" si="39"/>
        <v>770.83333333333303</v>
      </c>
      <c r="DQ204" s="1">
        <f t="shared" si="40"/>
        <v>0.20487264673311176</v>
      </c>
      <c r="DR204" s="1">
        <f t="shared" si="41"/>
        <v>4147.9166666666661</v>
      </c>
      <c r="DS204">
        <f>'Raw Data'!DF204</f>
        <v>4400</v>
      </c>
      <c r="DT204">
        <f>'Raw Data'!DG204</f>
        <v>8.6999999999999993</v>
      </c>
      <c r="DU204">
        <f>'Raw Data'!DH204</f>
        <v>4650</v>
      </c>
      <c r="DV204">
        <f>'Raw Data'!DI204</f>
        <v>8.6999999999999993</v>
      </c>
      <c r="DW204">
        <f>'Raw Data'!DJ204</f>
        <v>4550</v>
      </c>
      <c r="DX204">
        <f>'Raw Data'!DK204</f>
        <v>0</v>
      </c>
      <c r="DY204">
        <f>'Raw Data'!DL204</f>
        <v>4530</v>
      </c>
      <c r="DZ204">
        <f>'Raw Data'!DM204</f>
        <v>0</v>
      </c>
      <c r="EA204">
        <f>'Raw Data'!DN204</f>
        <v>4390</v>
      </c>
      <c r="EB204">
        <f>'Raw Data'!DO204</f>
        <v>12.8</v>
      </c>
      <c r="EC204">
        <f>'Raw Data'!DP204</f>
        <v>4220</v>
      </c>
      <c r="ED204">
        <f>'Raw Data'!DQ204</f>
        <v>12.8</v>
      </c>
      <c r="EE204">
        <f>'Raw Data'!DR204</f>
        <v>3220</v>
      </c>
      <c r="EF204">
        <f>'Raw Data'!DS204</f>
        <v>9.1999999999999993</v>
      </c>
      <c r="EG204">
        <f>'Raw Data'!DT204</f>
        <v>3220</v>
      </c>
      <c r="EH204">
        <f>'Raw Data'!DU204</f>
        <v>9.1999999999999993</v>
      </c>
      <c r="EI204">
        <f>'Raw Data'!DV204</f>
        <v>4610</v>
      </c>
      <c r="EJ204">
        <f>'Raw Data'!DW204</f>
        <v>8.1</v>
      </c>
      <c r="EK204">
        <f>'Raw Data'!DX204</f>
        <v>4660</v>
      </c>
      <c r="EL204">
        <f>'Raw Data'!DY204</f>
        <v>8.1</v>
      </c>
      <c r="EM204">
        <f>'Raw Data'!DZ204</f>
        <v>1.7100000000000001E-4</v>
      </c>
    </row>
    <row r="205" spans="1:143"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t="str">
        <f>VLOOKUP(DK205,'Curve Info'!$A$9:$P$76,16)</f>
        <v>High Crash Frequency</v>
      </c>
      <c r="DM205" s="1" t="str">
        <f>VLOOKUP(DK205,'Curve Info'!$A$9:$P$76,14)</f>
        <v>High AADT</v>
      </c>
      <c r="DN205" s="1">
        <f t="shared" si="37"/>
        <v>4533.333333333333</v>
      </c>
      <c r="DO205" s="1">
        <f t="shared" si="38"/>
        <v>3762.5</v>
      </c>
      <c r="DP205" s="1">
        <f t="shared" si="39"/>
        <v>770.83333333333303</v>
      </c>
      <c r="DQ205" s="1">
        <f t="shared" si="40"/>
        <v>0.20487264673311176</v>
      </c>
      <c r="DR205" s="1">
        <f t="shared" si="41"/>
        <v>4147.9166666666661</v>
      </c>
      <c r="DS205">
        <f>'Raw Data'!DF205</f>
        <v>4400</v>
      </c>
      <c r="DT205">
        <f>'Raw Data'!DG205</f>
        <v>8.6999999999999993</v>
      </c>
      <c r="DU205">
        <f>'Raw Data'!DH205</f>
        <v>4650</v>
      </c>
      <c r="DV205">
        <f>'Raw Data'!DI205</f>
        <v>8.6999999999999993</v>
      </c>
      <c r="DW205">
        <f>'Raw Data'!DJ205</f>
        <v>4550</v>
      </c>
      <c r="DX205">
        <f>'Raw Data'!DK205</f>
        <v>0</v>
      </c>
      <c r="DY205">
        <f>'Raw Data'!DL205</f>
        <v>4530</v>
      </c>
      <c r="DZ205">
        <f>'Raw Data'!DM205</f>
        <v>0</v>
      </c>
      <c r="EA205">
        <f>'Raw Data'!DN205</f>
        <v>4390</v>
      </c>
      <c r="EB205">
        <f>'Raw Data'!DO205</f>
        <v>12.8</v>
      </c>
      <c r="EC205">
        <f>'Raw Data'!DP205</f>
        <v>4220</v>
      </c>
      <c r="ED205">
        <f>'Raw Data'!DQ205</f>
        <v>12.8</v>
      </c>
      <c r="EE205">
        <f>'Raw Data'!DR205</f>
        <v>3220</v>
      </c>
      <c r="EF205">
        <f>'Raw Data'!DS205</f>
        <v>9.1999999999999993</v>
      </c>
      <c r="EG205">
        <f>'Raw Data'!DT205</f>
        <v>3220</v>
      </c>
      <c r="EH205">
        <f>'Raw Data'!DU205</f>
        <v>9.1999999999999993</v>
      </c>
      <c r="EI205">
        <f>'Raw Data'!DV205</f>
        <v>4610</v>
      </c>
      <c r="EJ205">
        <f>'Raw Data'!DW205</f>
        <v>8.1</v>
      </c>
      <c r="EK205">
        <f>'Raw Data'!DX205</f>
        <v>4660</v>
      </c>
      <c r="EL205">
        <f>'Raw Data'!DY205</f>
        <v>8.1</v>
      </c>
      <c r="EM205">
        <f>'Raw Data'!DZ205</f>
        <v>0</v>
      </c>
    </row>
    <row r="206" spans="1:143"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t="str">
        <f>VLOOKUP(DK206,'Curve Info'!$A$9:$P$76,16)</f>
        <v>High Crash Frequency</v>
      </c>
      <c r="DM206" s="1" t="str">
        <f>VLOOKUP(DK206,'Curve Info'!$A$9:$P$76,14)</f>
        <v>High AADT</v>
      </c>
      <c r="DN206" s="1">
        <f t="shared" si="37"/>
        <v>4533.333333333333</v>
      </c>
      <c r="DO206" s="1">
        <f t="shared" si="38"/>
        <v>3762.5</v>
      </c>
      <c r="DP206" s="1">
        <f t="shared" si="39"/>
        <v>770.83333333333303</v>
      </c>
      <c r="DQ206" s="1">
        <f t="shared" si="40"/>
        <v>0.20487264673311176</v>
      </c>
      <c r="DR206" s="1">
        <f t="shared" si="41"/>
        <v>4147.9166666666661</v>
      </c>
      <c r="DS206">
        <f>'Raw Data'!DF206</f>
        <v>4400</v>
      </c>
      <c r="DT206">
        <f>'Raw Data'!DG206</f>
        <v>8.6999999999999993</v>
      </c>
      <c r="DU206">
        <f>'Raw Data'!DH206</f>
        <v>4650</v>
      </c>
      <c r="DV206">
        <f>'Raw Data'!DI206</f>
        <v>8.6999999999999993</v>
      </c>
      <c r="DW206">
        <f>'Raw Data'!DJ206</f>
        <v>4550</v>
      </c>
      <c r="DX206">
        <f>'Raw Data'!DK206</f>
        <v>0</v>
      </c>
      <c r="DY206">
        <f>'Raw Data'!DL206</f>
        <v>4530</v>
      </c>
      <c r="DZ206">
        <f>'Raw Data'!DM206</f>
        <v>0</v>
      </c>
      <c r="EA206">
        <f>'Raw Data'!DN206</f>
        <v>4390</v>
      </c>
      <c r="EB206">
        <f>'Raw Data'!DO206</f>
        <v>12.8</v>
      </c>
      <c r="EC206">
        <f>'Raw Data'!DP206</f>
        <v>4220</v>
      </c>
      <c r="ED206">
        <f>'Raw Data'!DQ206</f>
        <v>12.8</v>
      </c>
      <c r="EE206">
        <f>'Raw Data'!DR206</f>
        <v>3220</v>
      </c>
      <c r="EF206">
        <f>'Raw Data'!DS206</f>
        <v>9.1999999999999993</v>
      </c>
      <c r="EG206">
        <f>'Raw Data'!DT206</f>
        <v>3220</v>
      </c>
      <c r="EH206">
        <f>'Raw Data'!DU206</f>
        <v>9.1999999999999993</v>
      </c>
      <c r="EI206">
        <f>'Raw Data'!DV206</f>
        <v>4610</v>
      </c>
      <c r="EJ206">
        <f>'Raw Data'!DW206</f>
        <v>8.1</v>
      </c>
      <c r="EK206">
        <f>'Raw Data'!DX206</f>
        <v>4660</v>
      </c>
      <c r="EL206">
        <f>'Raw Data'!DY206</f>
        <v>8.1</v>
      </c>
      <c r="EM206">
        <f>'Raw Data'!DZ206</f>
        <v>0</v>
      </c>
    </row>
    <row r="207" spans="1:143"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t="str">
        <f>VLOOKUP(DK207,'Curve Info'!$A$9:$P$76,16)</f>
        <v>High Crash Frequency</v>
      </c>
      <c r="DM207" s="1" t="str">
        <f>VLOOKUP(DK207,'Curve Info'!$A$9:$P$76,14)</f>
        <v>High AADT</v>
      </c>
      <c r="DN207" s="1">
        <f t="shared" si="37"/>
        <v>4533.333333333333</v>
      </c>
      <c r="DO207" s="1">
        <f t="shared" si="38"/>
        <v>3762.5</v>
      </c>
      <c r="DP207" s="1">
        <f t="shared" si="39"/>
        <v>770.83333333333303</v>
      </c>
      <c r="DQ207" s="1">
        <f t="shared" si="40"/>
        <v>0.20487264673311176</v>
      </c>
      <c r="DR207" s="1">
        <f t="shared" si="41"/>
        <v>4147.9166666666661</v>
      </c>
      <c r="DS207">
        <f>'Raw Data'!DF207</f>
        <v>4400</v>
      </c>
      <c r="DT207">
        <f>'Raw Data'!DG207</f>
        <v>8.6999999999999993</v>
      </c>
      <c r="DU207">
        <f>'Raw Data'!DH207</f>
        <v>4650</v>
      </c>
      <c r="DV207">
        <f>'Raw Data'!DI207</f>
        <v>8.6999999999999993</v>
      </c>
      <c r="DW207">
        <f>'Raw Data'!DJ207</f>
        <v>4550</v>
      </c>
      <c r="DX207">
        <f>'Raw Data'!DK207</f>
        <v>0</v>
      </c>
      <c r="DY207">
        <f>'Raw Data'!DL207</f>
        <v>4530</v>
      </c>
      <c r="DZ207">
        <f>'Raw Data'!DM207</f>
        <v>0</v>
      </c>
      <c r="EA207">
        <f>'Raw Data'!DN207</f>
        <v>4390</v>
      </c>
      <c r="EB207">
        <f>'Raw Data'!DO207</f>
        <v>12.8</v>
      </c>
      <c r="EC207">
        <f>'Raw Data'!DP207</f>
        <v>4220</v>
      </c>
      <c r="ED207">
        <f>'Raw Data'!DQ207</f>
        <v>12.8</v>
      </c>
      <c r="EE207">
        <f>'Raw Data'!DR207</f>
        <v>3220</v>
      </c>
      <c r="EF207">
        <f>'Raw Data'!DS207</f>
        <v>9.1999999999999993</v>
      </c>
      <c r="EG207">
        <f>'Raw Data'!DT207</f>
        <v>3220</v>
      </c>
      <c r="EH207">
        <f>'Raw Data'!DU207</f>
        <v>9.1999999999999993</v>
      </c>
      <c r="EI207">
        <f>'Raw Data'!DV207</f>
        <v>4610</v>
      </c>
      <c r="EJ207">
        <f>'Raw Data'!DW207</f>
        <v>8.1</v>
      </c>
      <c r="EK207">
        <f>'Raw Data'!DX207</f>
        <v>4660</v>
      </c>
      <c r="EL207">
        <f>'Raw Data'!DY207</f>
        <v>8.1</v>
      </c>
      <c r="EM207">
        <f>'Raw Data'!DZ207</f>
        <v>0</v>
      </c>
    </row>
    <row r="208" spans="1:143"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t="str">
        <f>VLOOKUP(DK208,'Curve Info'!$A$9:$P$76,16)</f>
        <v>Low Crash Frequency</v>
      </c>
      <c r="DM208" s="1" t="str">
        <f>VLOOKUP(DK208,'Curve Info'!$A$9:$P$76,14)</f>
        <v>High AADT</v>
      </c>
      <c r="DN208" s="1">
        <f t="shared" si="37"/>
        <v>4533.333333333333</v>
      </c>
      <c r="DO208" s="1">
        <f t="shared" si="38"/>
        <v>3762.5</v>
      </c>
      <c r="DP208" s="1">
        <f t="shared" si="39"/>
        <v>770.83333333333303</v>
      </c>
      <c r="DQ208" s="1">
        <f t="shared" si="40"/>
        <v>0.20487264673311176</v>
      </c>
      <c r="DR208" s="1">
        <f t="shared" si="41"/>
        <v>4147.9166666666661</v>
      </c>
      <c r="DS208">
        <f>'Raw Data'!DF208</f>
        <v>4400</v>
      </c>
      <c r="DT208">
        <f>'Raw Data'!DG208</f>
        <v>8.6999999999999993</v>
      </c>
      <c r="DU208">
        <f>'Raw Data'!DH208</f>
        <v>4650</v>
      </c>
      <c r="DV208">
        <f>'Raw Data'!DI208</f>
        <v>8.6999999999999993</v>
      </c>
      <c r="DW208">
        <f>'Raw Data'!DJ208</f>
        <v>4550</v>
      </c>
      <c r="DX208">
        <f>'Raw Data'!DK208</f>
        <v>0</v>
      </c>
      <c r="DY208">
        <f>'Raw Data'!DL208</f>
        <v>4530</v>
      </c>
      <c r="DZ208">
        <f>'Raw Data'!DM208</f>
        <v>0</v>
      </c>
      <c r="EA208">
        <f>'Raw Data'!DN208</f>
        <v>4390</v>
      </c>
      <c r="EB208">
        <f>'Raw Data'!DO208</f>
        <v>12.8</v>
      </c>
      <c r="EC208">
        <f>'Raw Data'!DP208</f>
        <v>4220</v>
      </c>
      <c r="ED208">
        <f>'Raw Data'!DQ208</f>
        <v>12.8</v>
      </c>
      <c r="EE208">
        <f>'Raw Data'!DR208</f>
        <v>3220</v>
      </c>
      <c r="EF208">
        <f>'Raw Data'!DS208</f>
        <v>9.1999999999999993</v>
      </c>
      <c r="EG208">
        <f>'Raw Data'!DT208</f>
        <v>3220</v>
      </c>
      <c r="EH208">
        <f>'Raw Data'!DU208</f>
        <v>9.1999999999999993</v>
      </c>
      <c r="EI208">
        <f>'Raw Data'!DV208</f>
        <v>4610</v>
      </c>
      <c r="EJ208">
        <f>'Raw Data'!DW208</f>
        <v>8.1</v>
      </c>
      <c r="EK208">
        <f>'Raw Data'!DX208</f>
        <v>4660</v>
      </c>
      <c r="EL208">
        <f>'Raw Data'!DY208</f>
        <v>8.1</v>
      </c>
      <c r="EM208">
        <f>'Raw Data'!DZ208</f>
        <v>0</v>
      </c>
    </row>
    <row r="209" spans="1:143"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t="str">
        <f>VLOOKUP(DK209,'Curve Info'!$A$9:$P$76,16)</f>
        <v>Low Crash Frequency</v>
      </c>
      <c r="DM209" s="1" t="str">
        <f>VLOOKUP(DK209,'Curve Info'!$A$9:$P$76,14)</f>
        <v>High AADT</v>
      </c>
      <c r="DN209" s="1">
        <f t="shared" si="37"/>
        <v>4533.333333333333</v>
      </c>
      <c r="DO209" s="1">
        <f t="shared" si="38"/>
        <v>3762.5</v>
      </c>
      <c r="DP209" s="1">
        <f t="shared" si="39"/>
        <v>770.83333333333303</v>
      </c>
      <c r="DQ209" s="1">
        <f t="shared" si="40"/>
        <v>0.20487264673311176</v>
      </c>
      <c r="DR209" s="1">
        <f t="shared" si="41"/>
        <v>4147.9166666666661</v>
      </c>
      <c r="DS209">
        <f>'Raw Data'!DF209</f>
        <v>4400</v>
      </c>
      <c r="DT209">
        <f>'Raw Data'!DG209</f>
        <v>8.6999999999999993</v>
      </c>
      <c r="DU209">
        <f>'Raw Data'!DH209</f>
        <v>4650</v>
      </c>
      <c r="DV209">
        <f>'Raw Data'!DI209</f>
        <v>8.6999999999999993</v>
      </c>
      <c r="DW209">
        <f>'Raw Data'!DJ209</f>
        <v>4550</v>
      </c>
      <c r="DX209">
        <f>'Raw Data'!DK209</f>
        <v>0</v>
      </c>
      <c r="DY209">
        <f>'Raw Data'!DL209</f>
        <v>4530</v>
      </c>
      <c r="DZ209">
        <f>'Raw Data'!DM209</f>
        <v>0</v>
      </c>
      <c r="EA209">
        <f>'Raw Data'!DN209</f>
        <v>4390</v>
      </c>
      <c r="EB209">
        <f>'Raw Data'!DO209</f>
        <v>12.8</v>
      </c>
      <c r="EC209">
        <f>'Raw Data'!DP209</f>
        <v>4220</v>
      </c>
      <c r="ED209">
        <f>'Raw Data'!DQ209</f>
        <v>12.8</v>
      </c>
      <c r="EE209">
        <f>'Raw Data'!DR209</f>
        <v>3220</v>
      </c>
      <c r="EF209">
        <f>'Raw Data'!DS209</f>
        <v>9.1999999999999993</v>
      </c>
      <c r="EG209">
        <f>'Raw Data'!DT209</f>
        <v>3220</v>
      </c>
      <c r="EH209">
        <f>'Raw Data'!DU209</f>
        <v>9.1999999999999993</v>
      </c>
      <c r="EI209">
        <f>'Raw Data'!DV209</f>
        <v>4610</v>
      </c>
      <c r="EJ209">
        <f>'Raw Data'!DW209</f>
        <v>8.1</v>
      </c>
      <c r="EK209">
        <f>'Raw Data'!DX209</f>
        <v>4660</v>
      </c>
      <c r="EL209">
        <f>'Raw Data'!DY209</f>
        <v>8.1</v>
      </c>
      <c r="EM209">
        <f>'Raw Data'!DZ209</f>
        <v>0</v>
      </c>
    </row>
    <row r="210" spans="1:143"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t="str">
        <f>VLOOKUP(DK210,'Curve Info'!$A$9:$P$76,16)</f>
        <v>High Crash Frequency</v>
      </c>
      <c r="DM210" s="1" t="str">
        <f>VLOOKUP(DK210,'Curve Info'!$A$9:$P$76,14)</f>
        <v>High AADT</v>
      </c>
      <c r="DN210" s="1">
        <f t="shared" si="37"/>
        <v>4533.333333333333</v>
      </c>
      <c r="DO210" s="1">
        <f t="shared" si="38"/>
        <v>3762.5</v>
      </c>
      <c r="DP210" s="1">
        <f t="shared" si="39"/>
        <v>770.83333333333303</v>
      </c>
      <c r="DQ210" s="1">
        <f t="shared" si="40"/>
        <v>0.20487264673311176</v>
      </c>
      <c r="DR210" s="1">
        <f t="shared" si="41"/>
        <v>4147.9166666666661</v>
      </c>
      <c r="DS210">
        <f>'Raw Data'!DF210</f>
        <v>4400</v>
      </c>
      <c r="DT210">
        <f>'Raw Data'!DG210</f>
        <v>8.6999999999999993</v>
      </c>
      <c r="DU210">
        <f>'Raw Data'!DH210</f>
        <v>4650</v>
      </c>
      <c r="DV210">
        <f>'Raw Data'!DI210</f>
        <v>8.6999999999999993</v>
      </c>
      <c r="DW210">
        <f>'Raw Data'!DJ210</f>
        <v>4550</v>
      </c>
      <c r="DX210">
        <f>'Raw Data'!DK210</f>
        <v>0</v>
      </c>
      <c r="DY210">
        <f>'Raw Data'!DL210</f>
        <v>4530</v>
      </c>
      <c r="DZ210">
        <f>'Raw Data'!DM210</f>
        <v>0</v>
      </c>
      <c r="EA210">
        <f>'Raw Data'!DN210</f>
        <v>4390</v>
      </c>
      <c r="EB210">
        <f>'Raw Data'!DO210</f>
        <v>12.8</v>
      </c>
      <c r="EC210">
        <f>'Raw Data'!DP210</f>
        <v>4220</v>
      </c>
      <c r="ED210">
        <f>'Raw Data'!DQ210</f>
        <v>12.8</v>
      </c>
      <c r="EE210">
        <f>'Raw Data'!DR210</f>
        <v>3220</v>
      </c>
      <c r="EF210">
        <f>'Raw Data'!DS210</f>
        <v>9.1999999999999993</v>
      </c>
      <c r="EG210">
        <f>'Raw Data'!DT210</f>
        <v>3220</v>
      </c>
      <c r="EH210">
        <f>'Raw Data'!DU210</f>
        <v>9.1999999999999993</v>
      </c>
      <c r="EI210">
        <f>'Raw Data'!DV210</f>
        <v>4610</v>
      </c>
      <c r="EJ210">
        <f>'Raw Data'!DW210</f>
        <v>8.1</v>
      </c>
      <c r="EK210">
        <f>'Raw Data'!DX210</f>
        <v>4660</v>
      </c>
      <c r="EL210">
        <f>'Raw Data'!DY210</f>
        <v>8.1</v>
      </c>
      <c r="EM210">
        <f>'Raw Data'!DZ210</f>
        <v>9.9999999999999995E-7</v>
      </c>
    </row>
    <row r="211" spans="1:143"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t="str">
        <f>VLOOKUP(DK211,'Curve Info'!$A$9:$P$76,16)</f>
        <v>High Crash Frequency</v>
      </c>
      <c r="DM211" s="1" t="str">
        <f>VLOOKUP(DK211,'Curve Info'!$A$9:$P$76,14)</f>
        <v>High AADT</v>
      </c>
      <c r="DN211" s="1">
        <f t="shared" si="37"/>
        <v>4533.333333333333</v>
      </c>
      <c r="DO211" s="1">
        <f t="shared" si="38"/>
        <v>3762.5</v>
      </c>
      <c r="DP211" s="1">
        <f t="shared" si="39"/>
        <v>770.83333333333303</v>
      </c>
      <c r="DQ211" s="1">
        <f t="shared" si="40"/>
        <v>0.20487264673311176</v>
      </c>
      <c r="DR211" s="1">
        <f t="shared" si="41"/>
        <v>4147.9166666666661</v>
      </c>
      <c r="DS211">
        <f>'Raw Data'!DF211</f>
        <v>4400</v>
      </c>
      <c r="DT211">
        <f>'Raw Data'!DG211</f>
        <v>8.6999999999999993</v>
      </c>
      <c r="DU211">
        <f>'Raw Data'!DH211</f>
        <v>4650</v>
      </c>
      <c r="DV211">
        <f>'Raw Data'!DI211</f>
        <v>8.6999999999999993</v>
      </c>
      <c r="DW211">
        <f>'Raw Data'!DJ211</f>
        <v>4550</v>
      </c>
      <c r="DX211">
        <f>'Raw Data'!DK211</f>
        <v>0</v>
      </c>
      <c r="DY211">
        <f>'Raw Data'!DL211</f>
        <v>4530</v>
      </c>
      <c r="DZ211">
        <f>'Raw Data'!DM211</f>
        <v>0</v>
      </c>
      <c r="EA211">
        <f>'Raw Data'!DN211</f>
        <v>4390</v>
      </c>
      <c r="EB211">
        <f>'Raw Data'!DO211</f>
        <v>12.8</v>
      </c>
      <c r="EC211">
        <f>'Raw Data'!DP211</f>
        <v>4220</v>
      </c>
      <c r="ED211">
        <f>'Raw Data'!DQ211</f>
        <v>12.8</v>
      </c>
      <c r="EE211">
        <f>'Raw Data'!DR211</f>
        <v>3220</v>
      </c>
      <c r="EF211">
        <f>'Raw Data'!DS211</f>
        <v>9.1999999999999993</v>
      </c>
      <c r="EG211">
        <f>'Raw Data'!DT211</f>
        <v>3220</v>
      </c>
      <c r="EH211">
        <f>'Raw Data'!DU211</f>
        <v>9.1999999999999993</v>
      </c>
      <c r="EI211">
        <f>'Raw Data'!DV211</f>
        <v>4610</v>
      </c>
      <c r="EJ211">
        <f>'Raw Data'!DW211</f>
        <v>8.1</v>
      </c>
      <c r="EK211">
        <f>'Raw Data'!DX211</f>
        <v>4660</v>
      </c>
      <c r="EL211">
        <f>'Raw Data'!DY211</f>
        <v>8.1</v>
      </c>
      <c r="EM211">
        <f>'Raw Data'!DZ211</f>
        <v>0</v>
      </c>
    </row>
    <row r="212" spans="1:143"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t="str">
        <f>VLOOKUP(DK212,'Curve Info'!$A$9:$P$76,16)</f>
        <v>High Crash Frequency</v>
      </c>
      <c r="DM212" s="1" t="str">
        <f>VLOOKUP(DK212,'Curve Info'!$A$9:$P$76,14)</f>
        <v>High AADT</v>
      </c>
      <c r="DN212" s="1">
        <f t="shared" si="37"/>
        <v>4533.333333333333</v>
      </c>
      <c r="DO212" s="1">
        <f t="shared" si="38"/>
        <v>3762.5</v>
      </c>
      <c r="DP212" s="1">
        <f t="shared" si="39"/>
        <v>770.83333333333303</v>
      </c>
      <c r="DQ212" s="1">
        <f t="shared" si="40"/>
        <v>0.20487264673311176</v>
      </c>
      <c r="DR212" s="1">
        <f t="shared" si="41"/>
        <v>4147.9166666666661</v>
      </c>
      <c r="DS212">
        <f>'Raw Data'!DF212</f>
        <v>4400</v>
      </c>
      <c r="DT212">
        <f>'Raw Data'!DG212</f>
        <v>8.6999999999999993</v>
      </c>
      <c r="DU212">
        <f>'Raw Data'!DH212</f>
        <v>4650</v>
      </c>
      <c r="DV212">
        <f>'Raw Data'!DI212</f>
        <v>8.6999999999999993</v>
      </c>
      <c r="DW212">
        <f>'Raw Data'!DJ212</f>
        <v>4550</v>
      </c>
      <c r="DX212">
        <f>'Raw Data'!DK212</f>
        <v>0</v>
      </c>
      <c r="DY212">
        <f>'Raw Data'!DL212</f>
        <v>4530</v>
      </c>
      <c r="DZ212">
        <f>'Raw Data'!DM212</f>
        <v>0</v>
      </c>
      <c r="EA212">
        <f>'Raw Data'!DN212</f>
        <v>4390</v>
      </c>
      <c r="EB212">
        <f>'Raw Data'!DO212</f>
        <v>12.8</v>
      </c>
      <c r="EC212">
        <f>'Raw Data'!DP212</f>
        <v>4220</v>
      </c>
      <c r="ED212">
        <f>'Raw Data'!DQ212</f>
        <v>12.8</v>
      </c>
      <c r="EE212">
        <f>'Raw Data'!DR212</f>
        <v>3220</v>
      </c>
      <c r="EF212">
        <f>'Raw Data'!DS212</f>
        <v>9.1999999999999993</v>
      </c>
      <c r="EG212">
        <f>'Raw Data'!DT212</f>
        <v>3220</v>
      </c>
      <c r="EH212">
        <f>'Raw Data'!DU212</f>
        <v>9.1999999999999993</v>
      </c>
      <c r="EI212">
        <f>'Raw Data'!DV212</f>
        <v>4610</v>
      </c>
      <c r="EJ212">
        <f>'Raw Data'!DW212</f>
        <v>8.1</v>
      </c>
      <c r="EK212">
        <f>'Raw Data'!DX212</f>
        <v>4660</v>
      </c>
      <c r="EL212">
        <f>'Raw Data'!DY212</f>
        <v>8.1</v>
      </c>
      <c r="EM212">
        <f>'Raw Data'!DZ212</f>
        <v>0</v>
      </c>
    </row>
    <row r="213" spans="1:143"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t="str">
        <f>VLOOKUP(DK213,'Curve Info'!$A$9:$P$76,16)</f>
        <v>High Crash Frequency</v>
      </c>
      <c r="DM213" s="1" t="str">
        <f>VLOOKUP(DK213,'Curve Info'!$A$9:$P$76,14)</f>
        <v>High AADT</v>
      </c>
      <c r="DN213" s="1">
        <f t="shared" si="37"/>
        <v>4533.333333333333</v>
      </c>
      <c r="DO213" s="1">
        <f t="shared" si="38"/>
        <v>3762.5</v>
      </c>
      <c r="DP213" s="1">
        <f t="shared" si="39"/>
        <v>770.83333333333303</v>
      </c>
      <c r="DQ213" s="1">
        <f t="shared" si="40"/>
        <v>0.20487264673311176</v>
      </c>
      <c r="DR213" s="1">
        <f t="shared" si="41"/>
        <v>4147.9166666666661</v>
      </c>
      <c r="DS213">
        <f>'Raw Data'!DF213</f>
        <v>4400</v>
      </c>
      <c r="DT213">
        <f>'Raw Data'!DG213</f>
        <v>8.6999999999999993</v>
      </c>
      <c r="DU213">
        <f>'Raw Data'!DH213</f>
        <v>4650</v>
      </c>
      <c r="DV213">
        <f>'Raw Data'!DI213</f>
        <v>8.6999999999999993</v>
      </c>
      <c r="DW213">
        <f>'Raw Data'!DJ213</f>
        <v>4550</v>
      </c>
      <c r="DX213">
        <f>'Raw Data'!DK213</f>
        <v>0</v>
      </c>
      <c r="DY213">
        <f>'Raw Data'!DL213</f>
        <v>4530</v>
      </c>
      <c r="DZ213">
        <f>'Raw Data'!DM213</f>
        <v>0</v>
      </c>
      <c r="EA213">
        <f>'Raw Data'!DN213</f>
        <v>4390</v>
      </c>
      <c r="EB213">
        <f>'Raw Data'!DO213</f>
        <v>12.8</v>
      </c>
      <c r="EC213">
        <f>'Raw Data'!DP213</f>
        <v>4220</v>
      </c>
      <c r="ED213">
        <f>'Raw Data'!DQ213</f>
        <v>12.8</v>
      </c>
      <c r="EE213">
        <f>'Raw Data'!DR213</f>
        <v>3220</v>
      </c>
      <c r="EF213">
        <f>'Raw Data'!DS213</f>
        <v>9.1999999999999993</v>
      </c>
      <c r="EG213">
        <f>'Raw Data'!DT213</f>
        <v>3220</v>
      </c>
      <c r="EH213">
        <f>'Raw Data'!DU213</f>
        <v>9.1999999999999993</v>
      </c>
      <c r="EI213">
        <f>'Raw Data'!DV213</f>
        <v>4610</v>
      </c>
      <c r="EJ213">
        <f>'Raw Data'!DW213</f>
        <v>8.1</v>
      </c>
      <c r="EK213">
        <f>'Raw Data'!DX213</f>
        <v>4660</v>
      </c>
      <c r="EL213">
        <f>'Raw Data'!DY213</f>
        <v>8.1</v>
      </c>
      <c r="EM213">
        <f>'Raw Data'!DZ213</f>
        <v>0</v>
      </c>
    </row>
    <row r="214" spans="1:143"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t="str">
        <f>VLOOKUP(DK214,'Curve Info'!$A$9:$P$76,16)</f>
        <v>High Crash Frequency</v>
      </c>
      <c r="DM214" s="1" t="str">
        <f>VLOOKUP(DK214,'Curve Info'!$A$9:$P$76,14)</f>
        <v>High AADT</v>
      </c>
      <c r="DN214" s="1">
        <f t="shared" si="37"/>
        <v>6566.666666666667</v>
      </c>
      <c r="DO214" s="1">
        <f t="shared" si="38"/>
        <v>7470</v>
      </c>
      <c r="DP214" s="1">
        <f t="shared" si="39"/>
        <v>-903.33333333333303</v>
      </c>
      <c r="DQ214" s="1">
        <f t="shared" si="40"/>
        <v>-0.12092815707273534</v>
      </c>
      <c r="DR214" s="1">
        <f t="shared" si="41"/>
        <v>7018.3333333333339</v>
      </c>
      <c r="DS214">
        <f>'Raw Data'!DF214</f>
        <v>5040</v>
      </c>
      <c r="DT214">
        <f>'Raw Data'!DG214</f>
        <v>8.5</v>
      </c>
      <c r="DU214">
        <f>'Raw Data'!DH214</f>
        <v>7440</v>
      </c>
      <c r="DV214">
        <f>'Raw Data'!DI214</f>
        <v>6.9</v>
      </c>
      <c r="DW214">
        <f>'Raw Data'!DJ214</f>
        <v>7220</v>
      </c>
      <c r="DX214">
        <f>'Raw Data'!DK214</f>
        <v>7</v>
      </c>
      <c r="DY214">
        <f>'Raw Data'!DL214</f>
        <v>6850</v>
      </c>
      <c r="DZ214">
        <f>'Raw Data'!DM214</f>
        <v>6</v>
      </c>
      <c r="EA214">
        <f>'Raw Data'!DN214</f>
        <v>8020</v>
      </c>
      <c r="EB214">
        <f>'Raw Data'!DO214</f>
        <v>12</v>
      </c>
      <c r="EC214">
        <f>'Raw Data'!DP214</f>
        <v>7700</v>
      </c>
      <c r="ED214">
        <f>'Raw Data'!DQ214</f>
        <v>12</v>
      </c>
      <c r="EE214">
        <f>'Raw Data'!DR214</f>
        <v>7330</v>
      </c>
      <c r="EF214">
        <f>'Raw Data'!DS214</f>
        <v>12</v>
      </c>
      <c r="EG214">
        <f>'Raw Data'!DT214</f>
        <v>6830</v>
      </c>
      <c r="EH214">
        <f>'Raw Data'!DU214</f>
        <v>12</v>
      </c>
      <c r="EI214">
        <f>'Raw Data'!DV214</f>
        <v>6830</v>
      </c>
      <c r="EJ214">
        <f>'Raw Data'!DW214</f>
        <v>0</v>
      </c>
      <c r="EK214">
        <f>'Raw Data'!DX214</f>
        <v>6930</v>
      </c>
      <c r="EL214">
        <f>'Raw Data'!DY214</f>
        <v>0</v>
      </c>
      <c r="EM214">
        <f>'Raw Data'!DZ214</f>
        <v>0</v>
      </c>
    </row>
    <row r="215" spans="1:143"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t="str">
        <f>VLOOKUP(DK215,'Curve Info'!$A$9:$P$76,16)</f>
        <v>High Crash Frequency</v>
      </c>
      <c r="DM215" s="1" t="str">
        <f>VLOOKUP(DK215,'Curve Info'!$A$9:$P$76,14)</f>
        <v>High AADT</v>
      </c>
      <c r="DN215" s="1">
        <f t="shared" si="37"/>
        <v>6566.666666666667</v>
      </c>
      <c r="DO215" s="1">
        <f t="shared" si="38"/>
        <v>7470</v>
      </c>
      <c r="DP215" s="1">
        <f t="shared" si="39"/>
        <v>-903.33333333333303</v>
      </c>
      <c r="DQ215" s="1">
        <f t="shared" si="40"/>
        <v>-0.12092815707273534</v>
      </c>
      <c r="DR215" s="1">
        <f t="shared" si="41"/>
        <v>7018.3333333333339</v>
      </c>
      <c r="DS215">
        <f>'Raw Data'!DF215</f>
        <v>5040</v>
      </c>
      <c r="DT215">
        <f>'Raw Data'!DG215</f>
        <v>8.5</v>
      </c>
      <c r="DU215">
        <f>'Raw Data'!DH215</f>
        <v>7440</v>
      </c>
      <c r="DV215">
        <f>'Raw Data'!DI215</f>
        <v>6.9</v>
      </c>
      <c r="DW215">
        <f>'Raw Data'!DJ215</f>
        <v>7220</v>
      </c>
      <c r="DX215">
        <f>'Raw Data'!DK215</f>
        <v>7</v>
      </c>
      <c r="DY215">
        <f>'Raw Data'!DL215</f>
        <v>6850</v>
      </c>
      <c r="DZ215">
        <f>'Raw Data'!DM215</f>
        <v>6</v>
      </c>
      <c r="EA215">
        <f>'Raw Data'!DN215</f>
        <v>8020</v>
      </c>
      <c r="EB215">
        <f>'Raw Data'!DO215</f>
        <v>12</v>
      </c>
      <c r="EC215">
        <f>'Raw Data'!DP215</f>
        <v>7700</v>
      </c>
      <c r="ED215">
        <f>'Raw Data'!DQ215</f>
        <v>12</v>
      </c>
      <c r="EE215">
        <f>'Raw Data'!DR215</f>
        <v>7330</v>
      </c>
      <c r="EF215">
        <f>'Raw Data'!DS215</f>
        <v>12</v>
      </c>
      <c r="EG215">
        <f>'Raw Data'!DT215</f>
        <v>6830</v>
      </c>
      <c r="EH215">
        <f>'Raw Data'!DU215</f>
        <v>12</v>
      </c>
      <c r="EI215">
        <f>'Raw Data'!DV215</f>
        <v>6830</v>
      </c>
      <c r="EJ215">
        <f>'Raw Data'!DW215</f>
        <v>0</v>
      </c>
      <c r="EK215">
        <f>'Raw Data'!DX215</f>
        <v>6930</v>
      </c>
      <c r="EL215">
        <f>'Raw Data'!DY215</f>
        <v>0</v>
      </c>
      <c r="EM215">
        <f>'Raw Data'!DZ215</f>
        <v>0</v>
      </c>
    </row>
    <row r="216" spans="1:143"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t="str">
        <f>VLOOKUP(DK216,'Curve Info'!$A$9:$P$76,16)</f>
        <v>High Crash Frequency</v>
      </c>
      <c r="DM216" s="1" t="str">
        <f>VLOOKUP(DK216,'Curve Info'!$A$9:$P$76,14)</f>
        <v>High AADT</v>
      </c>
      <c r="DN216" s="1">
        <f t="shared" si="37"/>
        <v>6566.666666666667</v>
      </c>
      <c r="DO216" s="1">
        <f t="shared" si="38"/>
        <v>7470</v>
      </c>
      <c r="DP216" s="1">
        <f t="shared" si="39"/>
        <v>-903.33333333333303</v>
      </c>
      <c r="DQ216" s="1">
        <f t="shared" si="40"/>
        <v>-0.12092815707273534</v>
      </c>
      <c r="DR216" s="1">
        <f t="shared" si="41"/>
        <v>7018.3333333333339</v>
      </c>
      <c r="DS216">
        <f>'Raw Data'!DF216</f>
        <v>5040</v>
      </c>
      <c r="DT216">
        <f>'Raw Data'!DG216</f>
        <v>8.5</v>
      </c>
      <c r="DU216">
        <f>'Raw Data'!DH216</f>
        <v>7440</v>
      </c>
      <c r="DV216">
        <f>'Raw Data'!DI216</f>
        <v>6.9</v>
      </c>
      <c r="DW216">
        <f>'Raw Data'!DJ216</f>
        <v>7220</v>
      </c>
      <c r="DX216">
        <f>'Raw Data'!DK216</f>
        <v>7</v>
      </c>
      <c r="DY216">
        <f>'Raw Data'!DL216</f>
        <v>6850</v>
      </c>
      <c r="DZ216">
        <f>'Raw Data'!DM216</f>
        <v>6</v>
      </c>
      <c r="EA216">
        <f>'Raw Data'!DN216</f>
        <v>8020</v>
      </c>
      <c r="EB216">
        <f>'Raw Data'!DO216</f>
        <v>12</v>
      </c>
      <c r="EC216">
        <f>'Raw Data'!DP216</f>
        <v>7700</v>
      </c>
      <c r="ED216">
        <f>'Raw Data'!DQ216</f>
        <v>12</v>
      </c>
      <c r="EE216">
        <f>'Raw Data'!DR216</f>
        <v>7330</v>
      </c>
      <c r="EF216">
        <f>'Raw Data'!DS216</f>
        <v>12</v>
      </c>
      <c r="EG216">
        <f>'Raw Data'!DT216</f>
        <v>6830</v>
      </c>
      <c r="EH216">
        <f>'Raw Data'!DU216</f>
        <v>12</v>
      </c>
      <c r="EI216">
        <f>'Raw Data'!DV216</f>
        <v>6830</v>
      </c>
      <c r="EJ216">
        <f>'Raw Data'!DW216</f>
        <v>0</v>
      </c>
      <c r="EK216">
        <f>'Raw Data'!DX216</f>
        <v>6930</v>
      </c>
      <c r="EL216">
        <f>'Raw Data'!DY216</f>
        <v>0</v>
      </c>
      <c r="EM216">
        <f>'Raw Data'!DZ216</f>
        <v>0</v>
      </c>
    </row>
    <row r="217" spans="1:143"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t="str">
        <f>VLOOKUP(DK217,'Curve Info'!$A$9:$P$76,16)</f>
        <v>High Crash Frequency</v>
      </c>
      <c r="DM217" s="1" t="str">
        <f>VLOOKUP(DK217,'Curve Info'!$A$9:$P$76,14)</f>
        <v>High AADT</v>
      </c>
      <c r="DN217" s="1">
        <f t="shared" si="37"/>
        <v>6566.666666666667</v>
      </c>
      <c r="DO217" s="1">
        <f t="shared" si="38"/>
        <v>7470</v>
      </c>
      <c r="DP217" s="1">
        <f t="shared" si="39"/>
        <v>-903.33333333333303</v>
      </c>
      <c r="DQ217" s="1">
        <f t="shared" si="40"/>
        <v>-0.12092815707273534</v>
      </c>
      <c r="DR217" s="1">
        <f t="shared" si="41"/>
        <v>7018.3333333333339</v>
      </c>
      <c r="DS217">
        <f>'Raw Data'!DF217</f>
        <v>5040</v>
      </c>
      <c r="DT217">
        <f>'Raw Data'!DG217</f>
        <v>8.5</v>
      </c>
      <c r="DU217">
        <f>'Raw Data'!DH217</f>
        <v>7440</v>
      </c>
      <c r="DV217">
        <f>'Raw Data'!DI217</f>
        <v>6.9</v>
      </c>
      <c r="DW217">
        <f>'Raw Data'!DJ217</f>
        <v>7220</v>
      </c>
      <c r="DX217">
        <f>'Raw Data'!DK217</f>
        <v>7</v>
      </c>
      <c r="DY217">
        <f>'Raw Data'!DL217</f>
        <v>6850</v>
      </c>
      <c r="DZ217">
        <f>'Raw Data'!DM217</f>
        <v>6</v>
      </c>
      <c r="EA217">
        <f>'Raw Data'!DN217</f>
        <v>8020</v>
      </c>
      <c r="EB217">
        <f>'Raw Data'!DO217</f>
        <v>12</v>
      </c>
      <c r="EC217">
        <f>'Raw Data'!DP217</f>
        <v>7700</v>
      </c>
      <c r="ED217">
        <f>'Raw Data'!DQ217</f>
        <v>12</v>
      </c>
      <c r="EE217">
        <f>'Raw Data'!DR217</f>
        <v>7330</v>
      </c>
      <c r="EF217">
        <f>'Raw Data'!DS217</f>
        <v>12</v>
      </c>
      <c r="EG217">
        <f>'Raw Data'!DT217</f>
        <v>6830</v>
      </c>
      <c r="EH217">
        <f>'Raw Data'!DU217</f>
        <v>12</v>
      </c>
      <c r="EI217">
        <f>'Raw Data'!DV217</f>
        <v>6830</v>
      </c>
      <c r="EJ217">
        <f>'Raw Data'!DW217</f>
        <v>0</v>
      </c>
      <c r="EK217">
        <f>'Raw Data'!DX217</f>
        <v>6930</v>
      </c>
      <c r="EL217">
        <f>'Raw Data'!DY217</f>
        <v>0</v>
      </c>
      <c r="EM217">
        <f>'Raw Data'!DZ217</f>
        <v>0</v>
      </c>
    </row>
    <row r="218" spans="1:143"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t="str">
        <f>VLOOKUP(DK218,'Curve Info'!$A$9:$P$76,16)</f>
        <v>High Crash Frequency</v>
      </c>
      <c r="DM218" s="1" t="str">
        <f>VLOOKUP(DK218,'Curve Info'!$A$9:$P$76,14)</f>
        <v>High AADT</v>
      </c>
      <c r="DN218" s="1">
        <f t="shared" si="37"/>
        <v>6566.666666666667</v>
      </c>
      <c r="DO218" s="1">
        <f t="shared" si="38"/>
        <v>7470</v>
      </c>
      <c r="DP218" s="1">
        <f t="shared" si="39"/>
        <v>-903.33333333333303</v>
      </c>
      <c r="DQ218" s="1">
        <f t="shared" si="40"/>
        <v>-0.12092815707273534</v>
      </c>
      <c r="DR218" s="1">
        <f t="shared" si="41"/>
        <v>7018.3333333333339</v>
      </c>
      <c r="DS218">
        <f>'Raw Data'!DF218</f>
        <v>5040</v>
      </c>
      <c r="DT218">
        <f>'Raw Data'!DG218</f>
        <v>8.5</v>
      </c>
      <c r="DU218">
        <f>'Raw Data'!DH218</f>
        <v>7440</v>
      </c>
      <c r="DV218">
        <f>'Raw Data'!DI218</f>
        <v>6.9</v>
      </c>
      <c r="DW218">
        <f>'Raw Data'!DJ218</f>
        <v>7220</v>
      </c>
      <c r="DX218">
        <f>'Raw Data'!DK218</f>
        <v>7</v>
      </c>
      <c r="DY218">
        <f>'Raw Data'!DL218</f>
        <v>6850</v>
      </c>
      <c r="DZ218">
        <f>'Raw Data'!DM218</f>
        <v>6</v>
      </c>
      <c r="EA218">
        <f>'Raw Data'!DN218</f>
        <v>8020</v>
      </c>
      <c r="EB218">
        <f>'Raw Data'!DO218</f>
        <v>12</v>
      </c>
      <c r="EC218">
        <f>'Raw Data'!DP218</f>
        <v>7700</v>
      </c>
      <c r="ED218">
        <f>'Raw Data'!DQ218</f>
        <v>12</v>
      </c>
      <c r="EE218">
        <f>'Raw Data'!DR218</f>
        <v>7330</v>
      </c>
      <c r="EF218">
        <f>'Raw Data'!DS218</f>
        <v>12</v>
      </c>
      <c r="EG218">
        <f>'Raw Data'!DT218</f>
        <v>6830</v>
      </c>
      <c r="EH218">
        <f>'Raw Data'!DU218</f>
        <v>12</v>
      </c>
      <c r="EI218">
        <f>'Raw Data'!DV218</f>
        <v>6830</v>
      </c>
      <c r="EJ218">
        <f>'Raw Data'!DW218</f>
        <v>0</v>
      </c>
      <c r="EK218">
        <f>'Raw Data'!DX218</f>
        <v>6930</v>
      </c>
      <c r="EL218">
        <f>'Raw Data'!DY218</f>
        <v>0</v>
      </c>
      <c r="EM218">
        <f>'Raw Data'!DZ218</f>
        <v>0</v>
      </c>
    </row>
    <row r="219" spans="1:143"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t="str">
        <f>VLOOKUP(DK219,'Curve Info'!$A$9:$P$76,16)</f>
        <v>High Crash Frequency</v>
      </c>
      <c r="DM219" s="1" t="str">
        <f>VLOOKUP(DK219,'Curve Info'!$A$9:$P$76,14)</f>
        <v>High AADT</v>
      </c>
      <c r="DN219" s="1">
        <f t="shared" si="37"/>
        <v>6566.666666666667</v>
      </c>
      <c r="DO219" s="1">
        <f t="shared" si="38"/>
        <v>7470</v>
      </c>
      <c r="DP219" s="1">
        <f t="shared" si="39"/>
        <v>-903.33333333333303</v>
      </c>
      <c r="DQ219" s="1">
        <f t="shared" si="40"/>
        <v>-0.12092815707273534</v>
      </c>
      <c r="DR219" s="1">
        <f t="shared" si="41"/>
        <v>7018.3333333333339</v>
      </c>
      <c r="DS219">
        <f>'Raw Data'!DF219</f>
        <v>5040</v>
      </c>
      <c r="DT219">
        <f>'Raw Data'!DG219</f>
        <v>8.5</v>
      </c>
      <c r="DU219">
        <f>'Raw Data'!DH219</f>
        <v>7440</v>
      </c>
      <c r="DV219">
        <f>'Raw Data'!DI219</f>
        <v>6.9</v>
      </c>
      <c r="DW219">
        <f>'Raw Data'!DJ219</f>
        <v>7220</v>
      </c>
      <c r="DX219">
        <f>'Raw Data'!DK219</f>
        <v>7</v>
      </c>
      <c r="DY219">
        <f>'Raw Data'!DL219</f>
        <v>6850</v>
      </c>
      <c r="DZ219">
        <f>'Raw Data'!DM219</f>
        <v>6</v>
      </c>
      <c r="EA219">
        <f>'Raw Data'!DN219</f>
        <v>8020</v>
      </c>
      <c r="EB219">
        <f>'Raw Data'!DO219</f>
        <v>12</v>
      </c>
      <c r="EC219">
        <f>'Raw Data'!DP219</f>
        <v>7700</v>
      </c>
      <c r="ED219">
        <f>'Raw Data'!DQ219</f>
        <v>12</v>
      </c>
      <c r="EE219">
        <f>'Raw Data'!DR219</f>
        <v>7330</v>
      </c>
      <c r="EF219">
        <f>'Raw Data'!DS219</f>
        <v>12</v>
      </c>
      <c r="EG219">
        <f>'Raw Data'!DT219</f>
        <v>6830</v>
      </c>
      <c r="EH219">
        <f>'Raw Data'!DU219</f>
        <v>12</v>
      </c>
      <c r="EI219">
        <f>'Raw Data'!DV219</f>
        <v>6830</v>
      </c>
      <c r="EJ219">
        <f>'Raw Data'!DW219</f>
        <v>0</v>
      </c>
      <c r="EK219">
        <f>'Raw Data'!DX219</f>
        <v>6930</v>
      </c>
      <c r="EL219">
        <f>'Raw Data'!DY219</f>
        <v>0</v>
      </c>
      <c r="EM219">
        <f>'Raw Data'!DZ219</f>
        <v>0</v>
      </c>
    </row>
    <row r="220" spans="1:143"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t="str">
        <f>VLOOKUP(DK220,'Curve Info'!$A$9:$P$76,16)</f>
        <v>High Crash Frequency</v>
      </c>
      <c r="DM220" s="1" t="str">
        <f>VLOOKUP(DK220,'Curve Info'!$A$9:$P$76,14)</f>
        <v>High AADT</v>
      </c>
      <c r="DN220" s="1">
        <f t="shared" si="37"/>
        <v>6566.666666666667</v>
      </c>
      <c r="DO220" s="1">
        <f t="shared" si="38"/>
        <v>7470</v>
      </c>
      <c r="DP220" s="1">
        <f t="shared" si="39"/>
        <v>-903.33333333333303</v>
      </c>
      <c r="DQ220" s="1">
        <f t="shared" si="40"/>
        <v>-0.12092815707273534</v>
      </c>
      <c r="DR220" s="1">
        <f t="shared" si="41"/>
        <v>7018.3333333333339</v>
      </c>
      <c r="DS220">
        <f>'Raw Data'!DF220</f>
        <v>5040</v>
      </c>
      <c r="DT220">
        <f>'Raw Data'!DG220</f>
        <v>8.5</v>
      </c>
      <c r="DU220">
        <f>'Raw Data'!DH220</f>
        <v>7440</v>
      </c>
      <c r="DV220">
        <f>'Raw Data'!DI220</f>
        <v>6.9</v>
      </c>
      <c r="DW220">
        <f>'Raw Data'!DJ220</f>
        <v>7220</v>
      </c>
      <c r="DX220">
        <f>'Raw Data'!DK220</f>
        <v>7</v>
      </c>
      <c r="DY220">
        <f>'Raw Data'!DL220</f>
        <v>6850</v>
      </c>
      <c r="DZ220">
        <f>'Raw Data'!DM220</f>
        <v>6</v>
      </c>
      <c r="EA220">
        <f>'Raw Data'!DN220</f>
        <v>8020</v>
      </c>
      <c r="EB220">
        <f>'Raw Data'!DO220</f>
        <v>12</v>
      </c>
      <c r="EC220">
        <f>'Raw Data'!DP220</f>
        <v>7700</v>
      </c>
      <c r="ED220">
        <f>'Raw Data'!DQ220</f>
        <v>12</v>
      </c>
      <c r="EE220">
        <f>'Raw Data'!DR220</f>
        <v>7330</v>
      </c>
      <c r="EF220">
        <f>'Raw Data'!DS220</f>
        <v>12</v>
      </c>
      <c r="EG220">
        <f>'Raw Data'!DT220</f>
        <v>6830</v>
      </c>
      <c r="EH220">
        <f>'Raw Data'!DU220</f>
        <v>12</v>
      </c>
      <c r="EI220">
        <f>'Raw Data'!DV220</f>
        <v>6830</v>
      </c>
      <c r="EJ220">
        <f>'Raw Data'!DW220</f>
        <v>0</v>
      </c>
      <c r="EK220">
        <f>'Raw Data'!DX220</f>
        <v>6930</v>
      </c>
      <c r="EL220">
        <f>'Raw Data'!DY220</f>
        <v>0</v>
      </c>
      <c r="EM220">
        <f>'Raw Data'!DZ220</f>
        <v>0</v>
      </c>
    </row>
    <row r="221" spans="1:143"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t="str">
        <f>VLOOKUP(DK221,'Curve Info'!$A$9:$P$76,16)</f>
        <v>High Crash Frequency</v>
      </c>
      <c r="DM221" s="1" t="str">
        <f>VLOOKUP(DK221,'Curve Info'!$A$9:$P$76,14)</f>
        <v>High AADT</v>
      </c>
      <c r="DN221" s="1">
        <f t="shared" si="37"/>
        <v>6566.666666666667</v>
      </c>
      <c r="DO221" s="1">
        <f t="shared" si="38"/>
        <v>7470</v>
      </c>
      <c r="DP221" s="1">
        <f t="shared" si="39"/>
        <v>-903.33333333333303</v>
      </c>
      <c r="DQ221" s="1">
        <f t="shared" si="40"/>
        <v>-0.12092815707273534</v>
      </c>
      <c r="DR221" s="1">
        <f t="shared" si="41"/>
        <v>7018.3333333333339</v>
      </c>
      <c r="DS221">
        <f>'Raw Data'!DF221</f>
        <v>5040</v>
      </c>
      <c r="DT221">
        <f>'Raw Data'!DG221</f>
        <v>8.5</v>
      </c>
      <c r="DU221">
        <f>'Raw Data'!DH221</f>
        <v>7440</v>
      </c>
      <c r="DV221">
        <f>'Raw Data'!DI221</f>
        <v>6.9</v>
      </c>
      <c r="DW221">
        <f>'Raw Data'!DJ221</f>
        <v>7220</v>
      </c>
      <c r="DX221">
        <f>'Raw Data'!DK221</f>
        <v>7</v>
      </c>
      <c r="DY221">
        <f>'Raw Data'!DL221</f>
        <v>6850</v>
      </c>
      <c r="DZ221">
        <f>'Raw Data'!DM221</f>
        <v>6</v>
      </c>
      <c r="EA221">
        <f>'Raw Data'!DN221</f>
        <v>8020</v>
      </c>
      <c r="EB221">
        <f>'Raw Data'!DO221</f>
        <v>12</v>
      </c>
      <c r="EC221">
        <f>'Raw Data'!DP221</f>
        <v>7700</v>
      </c>
      <c r="ED221">
        <f>'Raw Data'!DQ221</f>
        <v>12</v>
      </c>
      <c r="EE221">
        <f>'Raw Data'!DR221</f>
        <v>7330</v>
      </c>
      <c r="EF221">
        <f>'Raw Data'!DS221</f>
        <v>12</v>
      </c>
      <c r="EG221">
        <f>'Raw Data'!DT221</f>
        <v>6830</v>
      </c>
      <c r="EH221">
        <f>'Raw Data'!DU221</f>
        <v>12</v>
      </c>
      <c r="EI221">
        <f>'Raw Data'!DV221</f>
        <v>6830</v>
      </c>
      <c r="EJ221">
        <f>'Raw Data'!DW221</f>
        <v>0</v>
      </c>
      <c r="EK221">
        <f>'Raw Data'!DX221</f>
        <v>6930</v>
      </c>
      <c r="EL221">
        <f>'Raw Data'!DY221</f>
        <v>0</v>
      </c>
      <c r="EM221">
        <f>'Raw Data'!DZ221</f>
        <v>0</v>
      </c>
    </row>
    <row r="222" spans="1:143"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t="str">
        <f>VLOOKUP(DK222,'Curve Info'!$A$9:$P$76,16)</f>
        <v>High Crash Frequency</v>
      </c>
      <c r="DM222" s="1" t="str">
        <f>VLOOKUP(DK222,'Curve Info'!$A$9:$P$76,14)</f>
        <v>High AADT</v>
      </c>
      <c r="DN222" s="1">
        <f t="shared" si="37"/>
        <v>6566.666666666667</v>
      </c>
      <c r="DO222" s="1">
        <f t="shared" si="38"/>
        <v>7470</v>
      </c>
      <c r="DP222" s="1">
        <f t="shared" si="39"/>
        <v>-903.33333333333303</v>
      </c>
      <c r="DQ222" s="1">
        <f t="shared" si="40"/>
        <v>-0.12092815707273534</v>
      </c>
      <c r="DR222" s="1">
        <f t="shared" si="41"/>
        <v>7018.3333333333339</v>
      </c>
      <c r="DS222">
        <f>'Raw Data'!DF222</f>
        <v>5040</v>
      </c>
      <c r="DT222">
        <f>'Raw Data'!DG222</f>
        <v>8.5</v>
      </c>
      <c r="DU222">
        <f>'Raw Data'!DH222</f>
        <v>7440</v>
      </c>
      <c r="DV222">
        <f>'Raw Data'!DI222</f>
        <v>6.9</v>
      </c>
      <c r="DW222">
        <f>'Raw Data'!DJ222</f>
        <v>7220</v>
      </c>
      <c r="DX222">
        <f>'Raw Data'!DK222</f>
        <v>7</v>
      </c>
      <c r="DY222">
        <f>'Raw Data'!DL222</f>
        <v>6850</v>
      </c>
      <c r="DZ222">
        <f>'Raw Data'!DM222</f>
        <v>6</v>
      </c>
      <c r="EA222">
        <f>'Raw Data'!DN222</f>
        <v>8020</v>
      </c>
      <c r="EB222">
        <f>'Raw Data'!DO222</f>
        <v>12</v>
      </c>
      <c r="EC222">
        <f>'Raw Data'!DP222</f>
        <v>7700</v>
      </c>
      <c r="ED222">
        <f>'Raw Data'!DQ222</f>
        <v>12</v>
      </c>
      <c r="EE222">
        <f>'Raw Data'!DR222</f>
        <v>7330</v>
      </c>
      <c r="EF222">
        <f>'Raw Data'!DS222</f>
        <v>12</v>
      </c>
      <c r="EG222">
        <f>'Raw Data'!DT222</f>
        <v>6830</v>
      </c>
      <c r="EH222">
        <f>'Raw Data'!DU222</f>
        <v>12</v>
      </c>
      <c r="EI222">
        <f>'Raw Data'!DV222</f>
        <v>6830</v>
      </c>
      <c r="EJ222">
        <f>'Raw Data'!DW222</f>
        <v>0</v>
      </c>
      <c r="EK222">
        <f>'Raw Data'!DX222</f>
        <v>6930</v>
      </c>
      <c r="EL222">
        <f>'Raw Data'!DY222</f>
        <v>0</v>
      </c>
      <c r="EM222">
        <f>'Raw Data'!DZ222</f>
        <v>0</v>
      </c>
    </row>
    <row r="223" spans="1:143"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t="str">
        <f>VLOOKUP(DK223,'Curve Info'!$A$9:$P$76,16)</f>
        <v>High Crash Frequency</v>
      </c>
      <c r="DM223" s="1" t="str">
        <f>VLOOKUP(DK223,'Curve Info'!$A$9:$P$76,14)</f>
        <v>High AADT</v>
      </c>
      <c r="DN223" s="1">
        <f t="shared" si="37"/>
        <v>6566.666666666667</v>
      </c>
      <c r="DO223" s="1">
        <f t="shared" si="38"/>
        <v>7470</v>
      </c>
      <c r="DP223" s="1">
        <f t="shared" si="39"/>
        <v>-903.33333333333303</v>
      </c>
      <c r="DQ223" s="1">
        <f t="shared" si="40"/>
        <v>-0.12092815707273534</v>
      </c>
      <c r="DR223" s="1">
        <f t="shared" si="41"/>
        <v>7018.3333333333339</v>
      </c>
      <c r="DS223">
        <f>'Raw Data'!DF223</f>
        <v>5040</v>
      </c>
      <c r="DT223">
        <f>'Raw Data'!DG223</f>
        <v>8.5</v>
      </c>
      <c r="DU223">
        <f>'Raw Data'!DH223</f>
        <v>7440</v>
      </c>
      <c r="DV223">
        <f>'Raw Data'!DI223</f>
        <v>6.9</v>
      </c>
      <c r="DW223">
        <f>'Raw Data'!DJ223</f>
        <v>7220</v>
      </c>
      <c r="DX223">
        <f>'Raw Data'!DK223</f>
        <v>7</v>
      </c>
      <c r="DY223">
        <f>'Raw Data'!DL223</f>
        <v>6850</v>
      </c>
      <c r="DZ223">
        <f>'Raw Data'!DM223</f>
        <v>6</v>
      </c>
      <c r="EA223">
        <f>'Raw Data'!DN223</f>
        <v>8020</v>
      </c>
      <c r="EB223">
        <f>'Raw Data'!DO223</f>
        <v>12</v>
      </c>
      <c r="EC223">
        <f>'Raw Data'!DP223</f>
        <v>7700</v>
      </c>
      <c r="ED223">
        <f>'Raw Data'!DQ223</f>
        <v>12</v>
      </c>
      <c r="EE223">
        <f>'Raw Data'!DR223</f>
        <v>7330</v>
      </c>
      <c r="EF223">
        <f>'Raw Data'!DS223</f>
        <v>12</v>
      </c>
      <c r="EG223">
        <f>'Raw Data'!DT223</f>
        <v>6830</v>
      </c>
      <c r="EH223">
        <f>'Raw Data'!DU223</f>
        <v>12</v>
      </c>
      <c r="EI223">
        <f>'Raw Data'!DV223</f>
        <v>6830</v>
      </c>
      <c r="EJ223">
        <f>'Raw Data'!DW223</f>
        <v>0</v>
      </c>
      <c r="EK223">
        <f>'Raw Data'!DX223</f>
        <v>6930</v>
      </c>
      <c r="EL223">
        <f>'Raw Data'!DY223</f>
        <v>0</v>
      </c>
      <c r="EM223">
        <f>'Raw Data'!DZ223</f>
        <v>3.2499999999999999E-4</v>
      </c>
    </row>
    <row r="224" spans="1:143"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t="str">
        <f>VLOOKUP(DK224,'Curve Info'!$A$9:$P$76,16)</f>
        <v>High Crash Frequency</v>
      </c>
      <c r="DM224" s="1" t="str">
        <f>VLOOKUP(DK224,'Curve Info'!$A$9:$P$76,14)</f>
        <v>Low AADT</v>
      </c>
      <c r="DN224" s="1">
        <f t="shared" si="37"/>
        <v>1595</v>
      </c>
      <c r="DO224" s="1">
        <f t="shared" si="38"/>
        <v>1245</v>
      </c>
      <c r="DP224" s="1">
        <f t="shared" si="39"/>
        <v>350</v>
      </c>
      <c r="DQ224" s="1">
        <f t="shared" si="40"/>
        <v>0.28112449799196787</v>
      </c>
      <c r="DR224" s="1">
        <f t="shared" si="41"/>
        <v>1420</v>
      </c>
      <c r="DT224">
        <f>'Raw Data'!DG224</f>
        <v>0</v>
      </c>
      <c r="DU224">
        <f>'Raw Data'!DH224</f>
        <v>1590</v>
      </c>
      <c r="DV224">
        <f>'Raw Data'!DI224</f>
        <v>13.9</v>
      </c>
      <c r="DW224">
        <f>'Raw Data'!DJ224</f>
        <v>1600</v>
      </c>
      <c r="DX224">
        <f>'Raw Data'!DK224</f>
        <v>0</v>
      </c>
      <c r="DY224">
        <f>'Raw Data'!DL224</f>
        <v>1590</v>
      </c>
      <c r="DZ224">
        <f>'Raw Data'!DM224</f>
        <v>0</v>
      </c>
      <c r="EA224">
        <f>'Raw Data'!DN224</f>
        <v>1540</v>
      </c>
      <c r="EB224">
        <f>'Raw Data'!DO224</f>
        <v>14.3</v>
      </c>
      <c r="EC224">
        <f>'Raw Data'!DP224</f>
        <v>1480</v>
      </c>
      <c r="ED224">
        <f>'Raw Data'!DQ224</f>
        <v>14.3</v>
      </c>
      <c r="EE224">
        <f>'Raw Data'!DR224</f>
        <v>980</v>
      </c>
      <c r="EF224">
        <f>'Raw Data'!DS224</f>
        <v>16.7</v>
      </c>
      <c r="EG224">
        <f>'Raw Data'!DT224</f>
        <v>980</v>
      </c>
      <c r="EH224">
        <f>'Raw Data'!DU224</f>
        <v>16.7</v>
      </c>
      <c r="EI224">
        <f>'Raw Data'!DV224</f>
        <v>1270</v>
      </c>
      <c r="EJ224">
        <f>'Raw Data'!DW224</f>
        <v>11.8</v>
      </c>
      <c r="EK224">
        <f>'Raw Data'!DX224</f>
        <v>1280</v>
      </c>
      <c r="EL224">
        <f>'Raw Data'!DY224</f>
        <v>11.8</v>
      </c>
      <c r="EM224">
        <f>'Raw Data'!DZ224</f>
        <v>0</v>
      </c>
    </row>
    <row r="225" spans="1:143"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t="str">
        <f>VLOOKUP(DK225,'Curve Info'!$A$9:$P$76,16)</f>
        <v>High Crash Frequency</v>
      </c>
      <c r="DM225" s="1" t="str">
        <f>VLOOKUP(DK225,'Curve Info'!$A$9:$P$76,14)</f>
        <v>Low AADT</v>
      </c>
      <c r="DN225" s="1">
        <f t="shared" si="37"/>
        <v>1595</v>
      </c>
      <c r="DO225" s="1">
        <f t="shared" si="38"/>
        <v>1245</v>
      </c>
      <c r="DP225" s="1">
        <f t="shared" si="39"/>
        <v>350</v>
      </c>
      <c r="DQ225" s="1">
        <f t="shared" si="40"/>
        <v>0.28112449799196787</v>
      </c>
      <c r="DR225" s="1">
        <f t="shared" si="41"/>
        <v>1420</v>
      </c>
      <c r="DT225">
        <f>'Raw Data'!DG225</f>
        <v>0</v>
      </c>
      <c r="DU225">
        <f>'Raw Data'!DH225</f>
        <v>1590</v>
      </c>
      <c r="DV225">
        <f>'Raw Data'!DI225</f>
        <v>13.9</v>
      </c>
      <c r="DW225">
        <f>'Raw Data'!DJ225</f>
        <v>1600</v>
      </c>
      <c r="DX225">
        <f>'Raw Data'!DK225</f>
        <v>0</v>
      </c>
      <c r="DY225">
        <f>'Raw Data'!DL225</f>
        <v>1590</v>
      </c>
      <c r="DZ225">
        <f>'Raw Data'!DM225</f>
        <v>0</v>
      </c>
      <c r="EA225">
        <f>'Raw Data'!DN225</f>
        <v>1540</v>
      </c>
      <c r="EB225">
        <f>'Raw Data'!DO225</f>
        <v>14.3</v>
      </c>
      <c r="EC225">
        <f>'Raw Data'!DP225</f>
        <v>1480</v>
      </c>
      <c r="ED225">
        <f>'Raw Data'!DQ225</f>
        <v>14.3</v>
      </c>
      <c r="EE225">
        <f>'Raw Data'!DR225</f>
        <v>980</v>
      </c>
      <c r="EF225">
        <f>'Raw Data'!DS225</f>
        <v>16.7</v>
      </c>
      <c r="EG225">
        <f>'Raw Data'!DT225</f>
        <v>980</v>
      </c>
      <c r="EH225">
        <f>'Raw Data'!DU225</f>
        <v>16.7</v>
      </c>
      <c r="EI225">
        <f>'Raw Data'!DV225</f>
        <v>1270</v>
      </c>
      <c r="EJ225">
        <f>'Raw Data'!DW225</f>
        <v>11.8</v>
      </c>
      <c r="EK225">
        <f>'Raw Data'!DX225</f>
        <v>1280</v>
      </c>
      <c r="EL225">
        <f>'Raw Data'!DY225</f>
        <v>11.8</v>
      </c>
      <c r="EM225">
        <f>'Raw Data'!DZ225</f>
        <v>0</v>
      </c>
    </row>
    <row r="226" spans="1:143"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t="str">
        <f>VLOOKUP(DK226,'Curve Info'!$A$9:$P$76,16)</f>
        <v>High Crash Frequency</v>
      </c>
      <c r="DM226" s="1" t="str">
        <f>VLOOKUP(DK226,'Curve Info'!$A$9:$P$76,14)</f>
        <v>Low AADT</v>
      </c>
      <c r="DN226" s="1">
        <f t="shared" si="37"/>
        <v>1595</v>
      </c>
      <c r="DO226" s="1">
        <f t="shared" si="38"/>
        <v>1245</v>
      </c>
      <c r="DP226" s="1">
        <f t="shared" si="39"/>
        <v>350</v>
      </c>
      <c r="DQ226" s="1">
        <f t="shared" si="40"/>
        <v>0.28112449799196787</v>
      </c>
      <c r="DR226" s="1">
        <f t="shared" si="41"/>
        <v>1420</v>
      </c>
      <c r="DT226">
        <f>'Raw Data'!DG226</f>
        <v>0</v>
      </c>
      <c r="DU226">
        <f>'Raw Data'!DH226</f>
        <v>1590</v>
      </c>
      <c r="DV226">
        <f>'Raw Data'!DI226</f>
        <v>13.9</v>
      </c>
      <c r="DW226">
        <f>'Raw Data'!DJ226</f>
        <v>1600</v>
      </c>
      <c r="DX226">
        <f>'Raw Data'!DK226</f>
        <v>0</v>
      </c>
      <c r="DY226">
        <f>'Raw Data'!DL226</f>
        <v>1590</v>
      </c>
      <c r="DZ226">
        <f>'Raw Data'!DM226</f>
        <v>0</v>
      </c>
      <c r="EA226">
        <f>'Raw Data'!DN226</f>
        <v>1540</v>
      </c>
      <c r="EB226">
        <f>'Raw Data'!DO226</f>
        <v>14.3</v>
      </c>
      <c r="EC226">
        <f>'Raw Data'!DP226</f>
        <v>1480</v>
      </c>
      <c r="ED226">
        <f>'Raw Data'!DQ226</f>
        <v>14.3</v>
      </c>
      <c r="EE226">
        <f>'Raw Data'!DR226</f>
        <v>980</v>
      </c>
      <c r="EF226">
        <f>'Raw Data'!DS226</f>
        <v>16.7</v>
      </c>
      <c r="EG226">
        <f>'Raw Data'!DT226</f>
        <v>980</v>
      </c>
      <c r="EH226">
        <f>'Raw Data'!DU226</f>
        <v>16.7</v>
      </c>
      <c r="EI226">
        <f>'Raw Data'!DV226</f>
        <v>1270</v>
      </c>
      <c r="EJ226">
        <f>'Raw Data'!DW226</f>
        <v>11.8</v>
      </c>
      <c r="EK226">
        <f>'Raw Data'!DX226</f>
        <v>1280</v>
      </c>
      <c r="EL226">
        <f>'Raw Data'!DY226</f>
        <v>11.8</v>
      </c>
      <c r="EM226">
        <f>'Raw Data'!DZ226</f>
        <v>0</v>
      </c>
    </row>
    <row r="227" spans="1:143"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t="str">
        <f>VLOOKUP(DK227,'Curve Info'!$A$9:$P$76,16)</f>
        <v>High Crash Frequency</v>
      </c>
      <c r="DM227" s="1" t="str">
        <f>VLOOKUP(DK227,'Curve Info'!$A$9:$P$76,14)</f>
        <v>Low AADT</v>
      </c>
      <c r="DN227" s="1">
        <f t="shared" si="37"/>
        <v>1595</v>
      </c>
      <c r="DO227" s="1">
        <f t="shared" si="38"/>
        <v>1245</v>
      </c>
      <c r="DP227" s="1">
        <f t="shared" si="39"/>
        <v>350</v>
      </c>
      <c r="DQ227" s="1">
        <f t="shared" si="40"/>
        <v>0.28112449799196787</v>
      </c>
      <c r="DR227" s="1">
        <f t="shared" si="41"/>
        <v>1420</v>
      </c>
      <c r="DT227">
        <f>'Raw Data'!DG227</f>
        <v>0</v>
      </c>
      <c r="DU227">
        <f>'Raw Data'!DH227</f>
        <v>1590</v>
      </c>
      <c r="DV227">
        <f>'Raw Data'!DI227</f>
        <v>13.9</v>
      </c>
      <c r="DW227">
        <f>'Raw Data'!DJ227</f>
        <v>1600</v>
      </c>
      <c r="DX227">
        <f>'Raw Data'!DK227</f>
        <v>0</v>
      </c>
      <c r="DY227">
        <f>'Raw Data'!DL227</f>
        <v>1590</v>
      </c>
      <c r="DZ227">
        <f>'Raw Data'!DM227</f>
        <v>0</v>
      </c>
      <c r="EA227">
        <f>'Raw Data'!DN227</f>
        <v>1540</v>
      </c>
      <c r="EB227">
        <f>'Raw Data'!DO227</f>
        <v>14.3</v>
      </c>
      <c r="EC227">
        <f>'Raw Data'!DP227</f>
        <v>1480</v>
      </c>
      <c r="ED227">
        <f>'Raw Data'!DQ227</f>
        <v>14.3</v>
      </c>
      <c r="EE227">
        <f>'Raw Data'!DR227</f>
        <v>980</v>
      </c>
      <c r="EF227">
        <f>'Raw Data'!DS227</f>
        <v>16.7</v>
      </c>
      <c r="EG227">
        <f>'Raw Data'!DT227</f>
        <v>980</v>
      </c>
      <c r="EH227">
        <f>'Raw Data'!DU227</f>
        <v>16.7</v>
      </c>
      <c r="EI227">
        <f>'Raw Data'!DV227</f>
        <v>1270</v>
      </c>
      <c r="EJ227">
        <f>'Raw Data'!DW227</f>
        <v>11.8</v>
      </c>
      <c r="EK227">
        <f>'Raw Data'!DX227</f>
        <v>1280</v>
      </c>
      <c r="EL227">
        <f>'Raw Data'!DY227</f>
        <v>11.8</v>
      </c>
      <c r="EM227">
        <f>'Raw Data'!DZ227</f>
        <v>0</v>
      </c>
    </row>
    <row r="228" spans="1:143"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t="str">
        <f>VLOOKUP(DK228,'Curve Info'!$A$9:$P$76,16)</f>
        <v>Low Crash Frequency</v>
      </c>
      <c r="DM228" s="1" t="str">
        <f>VLOOKUP(DK228,'Curve Info'!$A$9:$P$76,14)</f>
        <v>Low AADT</v>
      </c>
      <c r="DN228" s="1">
        <f t="shared" si="37"/>
        <v>1663.3333333333333</v>
      </c>
      <c r="DO228" s="1">
        <f t="shared" si="38"/>
        <v>1135</v>
      </c>
      <c r="DP228" s="1">
        <f t="shared" si="39"/>
        <v>528.33333333333326</v>
      </c>
      <c r="DQ228" s="1">
        <f t="shared" si="40"/>
        <v>0.46549192364170333</v>
      </c>
      <c r="DR228" s="1">
        <f t="shared" si="41"/>
        <v>1399.1666666666665</v>
      </c>
      <c r="DS228">
        <f>'Raw Data'!DF228</f>
        <v>1620</v>
      </c>
      <c r="DT228">
        <f>'Raw Data'!DG228</f>
        <v>11.6</v>
      </c>
      <c r="DU228">
        <f>'Raw Data'!DH228</f>
        <v>1710</v>
      </c>
      <c r="DV228">
        <f>'Raw Data'!DI228</f>
        <v>11.6</v>
      </c>
      <c r="DW228">
        <f>'Raw Data'!DJ228</f>
        <v>1660</v>
      </c>
      <c r="DX228">
        <f>'Raw Data'!DK228</f>
        <v>11.6</v>
      </c>
      <c r="DY228">
        <f>'Raw Data'!DL228</f>
        <v>860</v>
      </c>
      <c r="DZ228">
        <f>'Raw Data'!DM228</f>
        <v>0</v>
      </c>
      <c r="EA228">
        <f>'Raw Data'!DN228</f>
        <v>830</v>
      </c>
      <c r="EB228">
        <f>'Raw Data'!DO228</f>
        <v>11.9</v>
      </c>
      <c r="EC228">
        <f>'Raw Data'!DP228</f>
        <v>1170</v>
      </c>
      <c r="ED228">
        <f>'Raw Data'!DQ228</f>
        <v>13.1</v>
      </c>
      <c r="EE228">
        <f>'Raw Data'!DR228</f>
        <v>1110</v>
      </c>
      <c r="EF228">
        <f>'Raw Data'!DS228</f>
        <v>13.8</v>
      </c>
      <c r="EG228">
        <f>'Raw Data'!DT228</f>
        <v>1430</v>
      </c>
      <c r="EH228">
        <f>'Raw Data'!DU228</f>
        <v>9.1999999999999993</v>
      </c>
      <c r="EI228">
        <f>'Raw Data'!DV228</f>
        <v>1430</v>
      </c>
      <c r="EJ228">
        <f>'Raw Data'!DW228</f>
        <v>9.1999999999999993</v>
      </c>
      <c r="EK228">
        <f>'Raw Data'!DX228</f>
        <v>1260</v>
      </c>
      <c r="EL228">
        <f>'Raw Data'!DY228</f>
        <v>12.8</v>
      </c>
      <c r="EM228">
        <f>'Raw Data'!DZ228</f>
        <v>0</v>
      </c>
    </row>
    <row r="229" spans="1:143"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t="str">
        <f>VLOOKUP(DK229,'Curve Info'!$A$9:$P$76,16)</f>
        <v>Low Crash Frequency</v>
      </c>
      <c r="DM229" s="1" t="str">
        <f>VLOOKUP(DK229,'Curve Info'!$A$9:$P$76,14)</f>
        <v>Low AADT</v>
      </c>
      <c r="DN229" s="1">
        <f t="shared" si="37"/>
        <v>1663.3333333333333</v>
      </c>
      <c r="DO229" s="1">
        <f t="shared" si="38"/>
        <v>1135</v>
      </c>
      <c r="DP229" s="1">
        <f t="shared" si="39"/>
        <v>528.33333333333326</v>
      </c>
      <c r="DQ229" s="1">
        <f t="shared" si="40"/>
        <v>0.46549192364170333</v>
      </c>
      <c r="DR229" s="1">
        <f t="shared" si="41"/>
        <v>1399.1666666666665</v>
      </c>
      <c r="DS229">
        <f>'Raw Data'!DF229</f>
        <v>1620</v>
      </c>
      <c r="DT229">
        <f>'Raw Data'!DG229</f>
        <v>11.6</v>
      </c>
      <c r="DU229">
        <f>'Raw Data'!DH229</f>
        <v>1710</v>
      </c>
      <c r="DV229">
        <f>'Raw Data'!DI229</f>
        <v>11.6</v>
      </c>
      <c r="DW229">
        <f>'Raw Data'!DJ229</f>
        <v>1660</v>
      </c>
      <c r="DX229">
        <f>'Raw Data'!DK229</f>
        <v>11.6</v>
      </c>
      <c r="DY229">
        <f>'Raw Data'!DL229</f>
        <v>860</v>
      </c>
      <c r="DZ229">
        <f>'Raw Data'!DM229</f>
        <v>0</v>
      </c>
      <c r="EA229">
        <f>'Raw Data'!DN229</f>
        <v>830</v>
      </c>
      <c r="EB229">
        <f>'Raw Data'!DO229</f>
        <v>11.9</v>
      </c>
      <c r="EC229">
        <f>'Raw Data'!DP229</f>
        <v>1170</v>
      </c>
      <c r="ED229">
        <f>'Raw Data'!DQ229</f>
        <v>13.1</v>
      </c>
      <c r="EE229">
        <f>'Raw Data'!DR229</f>
        <v>1110</v>
      </c>
      <c r="EF229">
        <f>'Raw Data'!DS229</f>
        <v>13.8</v>
      </c>
      <c r="EG229">
        <f>'Raw Data'!DT229</f>
        <v>1430</v>
      </c>
      <c r="EH229">
        <f>'Raw Data'!DU229</f>
        <v>9.1999999999999993</v>
      </c>
      <c r="EI229">
        <f>'Raw Data'!DV229</f>
        <v>1430</v>
      </c>
      <c r="EJ229">
        <f>'Raw Data'!DW229</f>
        <v>9.1999999999999993</v>
      </c>
      <c r="EK229">
        <f>'Raw Data'!DX229</f>
        <v>1260</v>
      </c>
      <c r="EL229">
        <f>'Raw Data'!DY229</f>
        <v>12.8</v>
      </c>
      <c r="EM229">
        <f>'Raw Data'!DZ229</f>
        <v>9.0000000000000002E-6</v>
      </c>
    </row>
    <row r="230" spans="1:143"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t="str">
        <f>VLOOKUP(DK230,'Curve Info'!$A$9:$P$76,16)</f>
        <v>High Crash Frequency</v>
      </c>
      <c r="DM230" s="1" t="str">
        <f>VLOOKUP(DK230,'Curve Info'!$A$9:$P$76,14)</f>
        <v>Low AADT</v>
      </c>
      <c r="DN230" s="1">
        <f t="shared" si="37"/>
        <v>1663.3333333333333</v>
      </c>
      <c r="DO230" s="1">
        <f t="shared" si="38"/>
        <v>1135</v>
      </c>
      <c r="DP230" s="1">
        <f t="shared" si="39"/>
        <v>528.33333333333326</v>
      </c>
      <c r="DQ230" s="1">
        <f t="shared" si="40"/>
        <v>0.46549192364170333</v>
      </c>
      <c r="DR230" s="1">
        <f t="shared" si="41"/>
        <v>1399.1666666666665</v>
      </c>
      <c r="DS230">
        <f>'Raw Data'!DF230</f>
        <v>1620</v>
      </c>
      <c r="DT230">
        <f>'Raw Data'!DG230</f>
        <v>11.6</v>
      </c>
      <c r="DU230">
        <f>'Raw Data'!DH230</f>
        <v>1710</v>
      </c>
      <c r="DV230">
        <f>'Raw Data'!DI230</f>
        <v>11.6</v>
      </c>
      <c r="DW230">
        <f>'Raw Data'!DJ230</f>
        <v>1660</v>
      </c>
      <c r="DX230">
        <f>'Raw Data'!DK230</f>
        <v>11.6</v>
      </c>
      <c r="DY230">
        <f>'Raw Data'!DL230</f>
        <v>860</v>
      </c>
      <c r="DZ230">
        <f>'Raw Data'!DM230</f>
        <v>0</v>
      </c>
      <c r="EA230">
        <f>'Raw Data'!DN230</f>
        <v>830</v>
      </c>
      <c r="EB230">
        <f>'Raw Data'!DO230</f>
        <v>11.9</v>
      </c>
      <c r="EC230">
        <f>'Raw Data'!DP230</f>
        <v>1170</v>
      </c>
      <c r="ED230">
        <f>'Raw Data'!DQ230</f>
        <v>13.1</v>
      </c>
      <c r="EE230">
        <f>'Raw Data'!DR230</f>
        <v>1110</v>
      </c>
      <c r="EF230">
        <f>'Raw Data'!DS230</f>
        <v>13.8</v>
      </c>
      <c r="EG230">
        <f>'Raw Data'!DT230</f>
        <v>1430</v>
      </c>
      <c r="EH230">
        <f>'Raw Data'!DU230</f>
        <v>9.1999999999999993</v>
      </c>
      <c r="EI230">
        <f>'Raw Data'!DV230</f>
        <v>1430</v>
      </c>
      <c r="EJ230">
        <f>'Raw Data'!DW230</f>
        <v>9.1999999999999993</v>
      </c>
      <c r="EK230">
        <f>'Raw Data'!DX230</f>
        <v>1260</v>
      </c>
      <c r="EL230">
        <f>'Raw Data'!DY230</f>
        <v>12.8</v>
      </c>
      <c r="EM230">
        <f>'Raw Data'!DZ230</f>
        <v>0</v>
      </c>
    </row>
    <row r="231" spans="1:143"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t="str">
        <f>VLOOKUP(DK231,'Curve Info'!$A$9:$P$76,16)</f>
        <v>High Crash Frequency</v>
      </c>
      <c r="DM231" s="1" t="str">
        <f>VLOOKUP(DK231,'Curve Info'!$A$9:$P$76,14)</f>
        <v>Low AADT</v>
      </c>
      <c r="DN231" s="1">
        <f t="shared" si="37"/>
        <v>1663.3333333333333</v>
      </c>
      <c r="DO231" s="1">
        <f t="shared" si="38"/>
        <v>1135</v>
      </c>
      <c r="DP231" s="1">
        <f t="shared" si="39"/>
        <v>528.33333333333326</v>
      </c>
      <c r="DQ231" s="1">
        <f t="shared" si="40"/>
        <v>0.46549192364170333</v>
      </c>
      <c r="DR231" s="1">
        <f t="shared" si="41"/>
        <v>1399.1666666666665</v>
      </c>
      <c r="DS231">
        <f>'Raw Data'!DF231</f>
        <v>1620</v>
      </c>
      <c r="DT231">
        <f>'Raw Data'!DG231</f>
        <v>11.6</v>
      </c>
      <c r="DU231">
        <f>'Raw Data'!DH231</f>
        <v>1710</v>
      </c>
      <c r="DV231">
        <f>'Raw Data'!DI231</f>
        <v>11.6</v>
      </c>
      <c r="DW231">
        <f>'Raw Data'!DJ231</f>
        <v>1660</v>
      </c>
      <c r="DX231">
        <f>'Raw Data'!DK231</f>
        <v>11.6</v>
      </c>
      <c r="DY231">
        <f>'Raw Data'!DL231</f>
        <v>860</v>
      </c>
      <c r="DZ231">
        <f>'Raw Data'!DM231</f>
        <v>0</v>
      </c>
      <c r="EA231">
        <f>'Raw Data'!DN231</f>
        <v>830</v>
      </c>
      <c r="EB231">
        <f>'Raw Data'!DO231</f>
        <v>11.9</v>
      </c>
      <c r="EC231">
        <f>'Raw Data'!DP231</f>
        <v>1170</v>
      </c>
      <c r="ED231">
        <f>'Raw Data'!DQ231</f>
        <v>13.1</v>
      </c>
      <c r="EE231">
        <f>'Raw Data'!DR231</f>
        <v>1110</v>
      </c>
      <c r="EF231">
        <f>'Raw Data'!DS231</f>
        <v>13.8</v>
      </c>
      <c r="EG231">
        <f>'Raw Data'!DT231</f>
        <v>1430</v>
      </c>
      <c r="EH231">
        <f>'Raw Data'!DU231</f>
        <v>9.1999999999999993</v>
      </c>
      <c r="EI231">
        <f>'Raw Data'!DV231</f>
        <v>1430</v>
      </c>
      <c r="EJ231">
        <f>'Raw Data'!DW231</f>
        <v>9.1999999999999993</v>
      </c>
      <c r="EK231">
        <f>'Raw Data'!DX231</f>
        <v>1260</v>
      </c>
      <c r="EL231">
        <f>'Raw Data'!DY231</f>
        <v>12.8</v>
      </c>
      <c r="EM231">
        <f>'Raw Data'!DZ231</f>
        <v>0</v>
      </c>
    </row>
    <row r="232" spans="1:143"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t="str">
        <f>VLOOKUP(DK232,'Curve Info'!$A$9:$P$76,16)</f>
        <v>High Crash Frequency</v>
      </c>
      <c r="DM232" s="1" t="str">
        <f>VLOOKUP(DK232,'Curve Info'!$A$9:$P$76,14)</f>
        <v>Low AADT</v>
      </c>
      <c r="DN232" s="1">
        <f t="shared" si="37"/>
        <v>1663.3333333333333</v>
      </c>
      <c r="DO232" s="1">
        <f t="shared" si="38"/>
        <v>1135</v>
      </c>
      <c r="DP232" s="1">
        <f t="shared" si="39"/>
        <v>528.33333333333326</v>
      </c>
      <c r="DQ232" s="1">
        <f t="shared" si="40"/>
        <v>0.46549192364170333</v>
      </c>
      <c r="DR232" s="1">
        <f t="shared" si="41"/>
        <v>1399.1666666666665</v>
      </c>
      <c r="DS232">
        <f>'Raw Data'!DF232</f>
        <v>1620</v>
      </c>
      <c r="DT232">
        <f>'Raw Data'!DG232</f>
        <v>11.6</v>
      </c>
      <c r="DU232">
        <f>'Raw Data'!DH232</f>
        <v>1710</v>
      </c>
      <c r="DV232">
        <f>'Raw Data'!DI232</f>
        <v>11.6</v>
      </c>
      <c r="DW232">
        <f>'Raw Data'!DJ232</f>
        <v>1660</v>
      </c>
      <c r="DX232">
        <f>'Raw Data'!DK232</f>
        <v>11.6</v>
      </c>
      <c r="DY232">
        <f>'Raw Data'!DL232</f>
        <v>860</v>
      </c>
      <c r="DZ232">
        <f>'Raw Data'!DM232</f>
        <v>0</v>
      </c>
      <c r="EA232">
        <f>'Raw Data'!DN232</f>
        <v>830</v>
      </c>
      <c r="EB232">
        <f>'Raw Data'!DO232</f>
        <v>11.9</v>
      </c>
      <c r="EC232">
        <f>'Raw Data'!DP232</f>
        <v>1170</v>
      </c>
      <c r="ED232">
        <f>'Raw Data'!DQ232</f>
        <v>13.1</v>
      </c>
      <c r="EE232">
        <f>'Raw Data'!DR232</f>
        <v>1110</v>
      </c>
      <c r="EF232">
        <f>'Raw Data'!DS232</f>
        <v>13.8</v>
      </c>
      <c r="EG232">
        <f>'Raw Data'!DT232</f>
        <v>1430</v>
      </c>
      <c r="EH232">
        <f>'Raw Data'!DU232</f>
        <v>9.1999999999999993</v>
      </c>
      <c r="EI232">
        <f>'Raw Data'!DV232</f>
        <v>1430</v>
      </c>
      <c r="EJ232">
        <f>'Raw Data'!DW232</f>
        <v>9.1999999999999993</v>
      </c>
      <c r="EK232">
        <f>'Raw Data'!DX232</f>
        <v>1260</v>
      </c>
      <c r="EL232">
        <f>'Raw Data'!DY232</f>
        <v>12.8</v>
      </c>
      <c r="EM232">
        <f>'Raw Data'!DZ232</f>
        <v>0</v>
      </c>
    </row>
    <row r="233" spans="1:143"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t="str">
        <f>VLOOKUP(DK233,'Curve Info'!$A$9:$P$76,16)</f>
        <v>Low Crash Frequency</v>
      </c>
      <c r="DM233" s="1" t="str">
        <f>VLOOKUP(DK233,'Curve Info'!$A$9:$P$76,14)</f>
        <v>Low AADT</v>
      </c>
      <c r="DN233" s="1">
        <f t="shared" si="37"/>
        <v>1663.3333333333333</v>
      </c>
      <c r="DO233" s="1">
        <f t="shared" si="38"/>
        <v>1135</v>
      </c>
      <c r="DP233" s="1">
        <f t="shared" si="39"/>
        <v>528.33333333333326</v>
      </c>
      <c r="DQ233" s="1">
        <f t="shared" si="40"/>
        <v>0.46549192364170333</v>
      </c>
      <c r="DR233" s="1">
        <f t="shared" si="41"/>
        <v>1399.1666666666665</v>
      </c>
      <c r="DS233">
        <f>'Raw Data'!DF233</f>
        <v>1620</v>
      </c>
      <c r="DT233">
        <f>'Raw Data'!DG233</f>
        <v>11.6</v>
      </c>
      <c r="DU233">
        <f>'Raw Data'!DH233</f>
        <v>1710</v>
      </c>
      <c r="DV233">
        <f>'Raw Data'!DI233</f>
        <v>11.6</v>
      </c>
      <c r="DW233">
        <f>'Raw Data'!DJ233</f>
        <v>1660</v>
      </c>
      <c r="DX233">
        <f>'Raw Data'!DK233</f>
        <v>11.6</v>
      </c>
      <c r="DY233">
        <f>'Raw Data'!DL233</f>
        <v>860</v>
      </c>
      <c r="DZ233">
        <f>'Raw Data'!DM233</f>
        <v>0</v>
      </c>
      <c r="EA233">
        <f>'Raw Data'!DN233</f>
        <v>830</v>
      </c>
      <c r="EB233">
        <f>'Raw Data'!DO233</f>
        <v>11.9</v>
      </c>
      <c r="EC233">
        <f>'Raw Data'!DP233</f>
        <v>1170</v>
      </c>
      <c r="ED233">
        <f>'Raw Data'!DQ233</f>
        <v>13.1</v>
      </c>
      <c r="EE233">
        <f>'Raw Data'!DR233</f>
        <v>1110</v>
      </c>
      <c r="EF233">
        <f>'Raw Data'!DS233</f>
        <v>13.8</v>
      </c>
      <c r="EG233">
        <f>'Raw Data'!DT233</f>
        <v>1430</v>
      </c>
      <c r="EH233">
        <f>'Raw Data'!DU233</f>
        <v>9.1999999999999993</v>
      </c>
      <c r="EI233">
        <f>'Raw Data'!DV233</f>
        <v>1430</v>
      </c>
      <c r="EJ233">
        <f>'Raw Data'!DW233</f>
        <v>9.1999999999999993</v>
      </c>
      <c r="EK233">
        <f>'Raw Data'!DX233</f>
        <v>1260</v>
      </c>
      <c r="EL233">
        <f>'Raw Data'!DY233</f>
        <v>12.8</v>
      </c>
      <c r="EM233">
        <f>'Raw Data'!DZ233</f>
        <v>0</v>
      </c>
    </row>
    <row r="234" spans="1:143"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t="str">
        <f>VLOOKUP(DK234,'Curve Info'!$A$9:$P$76,16)</f>
        <v>High Crash Frequency</v>
      </c>
      <c r="DM234" s="1" t="str">
        <f>VLOOKUP(DK234,'Curve Info'!$A$9:$P$76,14)</f>
        <v>Low AADT</v>
      </c>
      <c r="DN234" s="1">
        <f t="shared" si="37"/>
        <v>1663.3333333333333</v>
      </c>
      <c r="DO234" s="1">
        <f t="shared" si="38"/>
        <v>1135</v>
      </c>
      <c r="DP234" s="1">
        <f t="shared" si="39"/>
        <v>528.33333333333326</v>
      </c>
      <c r="DQ234" s="1">
        <f t="shared" si="40"/>
        <v>0.46549192364170333</v>
      </c>
      <c r="DR234" s="1">
        <f t="shared" si="41"/>
        <v>1399.1666666666665</v>
      </c>
      <c r="DS234">
        <f>'Raw Data'!DF234</f>
        <v>1620</v>
      </c>
      <c r="DT234">
        <f>'Raw Data'!DG234</f>
        <v>11.6</v>
      </c>
      <c r="DU234">
        <f>'Raw Data'!DH234</f>
        <v>1710</v>
      </c>
      <c r="DV234">
        <f>'Raw Data'!DI234</f>
        <v>11.6</v>
      </c>
      <c r="DW234">
        <f>'Raw Data'!DJ234</f>
        <v>1660</v>
      </c>
      <c r="DX234">
        <f>'Raw Data'!DK234</f>
        <v>11.6</v>
      </c>
      <c r="DY234">
        <f>'Raw Data'!DL234</f>
        <v>860</v>
      </c>
      <c r="DZ234">
        <f>'Raw Data'!DM234</f>
        <v>0</v>
      </c>
      <c r="EA234">
        <f>'Raw Data'!DN234</f>
        <v>830</v>
      </c>
      <c r="EB234">
        <f>'Raw Data'!DO234</f>
        <v>11.9</v>
      </c>
      <c r="EC234">
        <f>'Raw Data'!DP234</f>
        <v>1170</v>
      </c>
      <c r="ED234">
        <f>'Raw Data'!DQ234</f>
        <v>13.1</v>
      </c>
      <c r="EE234">
        <f>'Raw Data'!DR234</f>
        <v>1110</v>
      </c>
      <c r="EF234">
        <f>'Raw Data'!DS234</f>
        <v>13.8</v>
      </c>
      <c r="EG234">
        <f>'Raw Data'!DT234</f>
        <v>1430</v>
      </c>
      <c r="EH234">
        <f>'Raw Data'!DU234</f>
        <v>9.1999999999999993</v>
      </c>
      <c r="EI234">
        <f>'Raw Data'!DV234</f>
        <v>1430</v>
      </c>
      <c r="EJ234">
        <f>'Raw Data'!DW234</f>
        <v>9.1999999999999993</v>
      </c>
      <c r="EK234">
        <f>'Raw Data'!DX234</f>
        <v>1260</v>
      </c>
      <c r="EL234">
        <f>'Raw Data'!DY234</f>
        <v>12.8</v>
      </c>
      <c r="EM234">
        <f>'Raw Data'!DZ234</f>
        <v>0</v>
      </c>
    </row>
    <row r="235" spans="1:143"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t="str">
        <f>VLOOKUP(DK235,'Curve Info'!$A$9:$P$76,16)</f>
        <v>High Crash Frequency</v>
      </c>
      <c r="DM235" s="1" t="str">
        <f>VLOOKUP(DK235,'Curve Info'!$A$9:$P$76,14)</f>
        <v>Low AADT</v>
      </c>
      <c r="DN235" s="1">
        <f t="shared" si="37"/>
        <v>1663.3333333333333</v>
      </c>
      <c r="DO235" s="1">
        <f t="shared" si="38"/>
        <v>1135</v>
      </c>
      <c r="DP235" s="1">
        <f t="shared" si="39"/>
        <v>528.33333333333326</v>
      </c>
      <c r="DQ235" s="1">
        <f t="shared" si="40"/>
        <v>0.46549192364170333</v>
      </c>
      <c r="DR235" s="1">
        <f t="shared" si="41"/>
        <v>1399.1666666666665</v>
      </c>
      <c r="DS235">
        <f>'Raw Data'!DF235</f>
        <v>1620</v>
      </c>
      <c r="DT235">
        <f>'Raw Data'!DG235</f>
        <v>11.6</v>
      </c>
      <c r="DU235">
        <f>'Raw Data'!DH235</f>
        <v>1710</v>
      </c>
      <c r="DV235">
        <f>'Raw Data'!DI235</f>
        <v>11.6</v>
      </c>
      <c r="DW235">
        <f>'Raw Data'!DJ235</f>
        <v>1660</v>
      </c>
      <c r="DX235">
        <f>'Raw Data'!DK235</f>
        <v>11.6</v>
      </c>
      <c r="DY235">
        <f>'Raw Data'!DL235</f>
        <v>860</v>
      </c>
      <c r="DZ235">
        <f>'Raw Data'!DM235</f>
        <v>0</v>
      </c>
      <c r="EA235">
        <f>'Raw Data'!DN235</f>
        <v>830</v>
      </c>
      <c r="EB235">
        <f>'Raw Data'!DO235</f>
        <v>11.9</v>
      </c>
      <c r="EC235">
        <f>'Raw Data'!DP235</f>
        <v>1170</v>
      </c>
      <c r="ED235">
        <f>'Raw Data'!DQ235</f>
        <v>13.1</v>
      </c>
      <c r="EE235">
        <f>'Raw Data'!DR235</f>
        <v>1110</v>
      </c>
      <c r="EF235">
        <f>'Raw Data'!DS235</f>
        <v>13.8</v>
      </c>
      <c r="EG235">
        <f>'Raw Data'!DT235</f>
        <v>1430</v>
      </c>
      <c r="EH235">
        <f>'Raw Data'!DU235</f>
        <v>9.1999999999999993</v>
      </c>
      <c r="EI235">
        <f>'Raw Data'!DV235</f>
        <v>1430</v>
      </c>
      <c r="EJ235">
        <f>'Raw Data'!DW235</f>
        <v>9.1999999999999993</v>
      </c>
      <c r="EK235">
        <f>'Raw Data'!DX235</f>
        <v>1260</v>
      </c>
      <c r="EL235">
        <f>'Raw Data'!DY235</f>
        <v>12.8</v>
      </c>
      <c r="EM235">
        <f>'Raw Data'!DZ235</f>
        <v>0</v>
      </c>
    </row>
    <row r="236" spans="1:143"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t="str">
        <f>VLOOKUP(DK236,'Curve Info'!$A$9:$P$76,16)</f>
        <v>High Crash Frequency</v>
      </c>
      <c r="DM236" s="1" t="str">
        <f>VLOOKUP(DK236,'Curve Info'!$A$9:$P$76,14)</f>
        <v>Low AADT</v>
      </c>
      <c r="DN236" s="1">
        <f t="shared" si="37"/>
        <v>1663.3333333333333</v>
      </c>
      <c r="DO236" s="1">
        <f t="shared" si="38"/>
        <v>1135</v>
      </c>
      <c r="DP236" s="1">
        <f t="shared" si="39"/>
        <v>528.33333333333326</v>
      </c>
      <c r="DQ236" s="1">
        <f t="shared" si="40"/>
        <v>0.46549192364170333</v>
      </c>
      <c r="DR236" s="1">
        <f t="shared" si="41"/>
        <v>1399.1666666666665</v>
      </c>
      <c r="DS236">
        <f>'Raw Data'!DF236</f>
        <v>1620</v>
      </c>
      <c r="DT236">
        <f>'Raw Data'!DG236</f>
        <v>11.6</v>
      </c>
      <c r="DU236">
        <f>'Raw Data'!DH236</f>
        <v>1710</v>
      </c>
      <c r="DV236">
        <f>'Raw Data'!DI236</f>
        <v>11.6</v>
      </c>
      <c r="DW236">
        <f>'Raw Data'!DJ236</f>
        <v>1660</v>
      </c>
      <c r="DX236">
        <f>'Raw Data'!DK236</f>
        <v>11.6</v>
      </c>
      <c r="DY236">
        <f>'Raw Data'!DL236</f>
        <v>860</v>
      </c>
      <c r="DZ236">
        <f>'Raw Data'!DM236</f>
        <v>0</v>
      </c>
      <c r="EA236">
        <f>'Raw Data'!DN236</f>
        <v>830</v>
      </c>
      <c r="EB236">
        <f>'Raw Data'!DO236</f>
        <v>11.9</v>
      </c>
      <c r="EC236">
        <f>'Raw Data'!DP236</f>
        <v>1170</v>
      </c>
      <c r="ED236">
        <f>'Raw Data'!DQ236</f>
        <v>13.1</v>
      </c>
      <c r="EE236">
        <f>'Raw Data'!DR236</f>
        <v>1110</v>
      </c>
      <c r="EF236">
        <f>'Raw Data'!DS236</f>
        <v>13.8</v>
      </c>
      <c r="EG236">
        <f>'Raw Data'!DT236</f>
        <v>1430</v>
      </c>
      <c r="EH236">
        <f>'Raw Data'!DU236</f>
        <v>9.1999999999999993</v>
      </c>
      <c r="EI236">
        <f>'Raw Data'!DV236</f>
        <v>1430</v>
      </c>
      <c r="EJ236">
        <f>'Raw Data'!DW236</f>
        <v>9.1999999999999993</v>
      </c>
      <c r="EK236">
        <f>'Raw Data'!DX236</f>
        <v>1260</v>
      </c>
      <c r="EL236">
        <f>'Raw Data'!DY236</f>
        <v>12.8</v>
      </c>
      <c r="EM236">
        <f>'Raw Data'!DZ236</f>
        <v>0</v>
      </c>
    </row>
    <row r="237" spans="1:143"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t="str">
        <f>VLOOKUP(DK237,'Curve Info'!$A$9:$P$76,16)</f>
        <v>High Crash Frequency</v>
      </c>
      <c r="DM237" s="1" t="str">
        <f>VLOOKUP(DK237,'Curve Info'!$A$9:$P$76,14)</f>
        <v>Low AADT</v>
      </c>
      <c r="DN237" s="1">
        <f t="shared" si="37"/>
        <v>1663.3333333333333</v>
      </c>
      <c r="DO237" s="1">
        <f t="shared" si="38"/>
        <v>1135</v>
      </c>
      <c r="DP237" s="1">
        <f t="shared" si="39"/>
        <v>528.33333333333326</v>
      </c>
      <c r="DQ237" s="1">
        <f t="shared" si="40"/>
        <v>0.46549192364170333</v>
      </c>
      <c r="DR237" s="1">
        <f t="shared" si="41"/>
        <v>1399.1666666666665</v>
      </c>
      <c r="DS237">
        <f>'Raw Data'!DF237</f>
        <v>1620</v>
      </c>
      <c r="DT237">
        <f>'Raw Data'!DG237</f>
        <v>11.6</v>
      </c>
      <c r="DU237">
        <f>'Raw Data'!DH237</f>
        <v>1710</v>
      </c>
      <c r="DV237">
        <f>'Raw Data'!DI237</f>
        <v>11.6</v>
      </c>
      <c r="DW237">
        <f>'Raw Data'!DJ237</f>
        <v>1660</v>
      </c>
      <c r="DX237">
        <f>'Raw Data'!DK237</f>
        <v>11.6</v>
      </c>
      <c r="DY237">
        <f>'Raw Data'!DL237</f>
        <v>860</v>
      </c>
      <c r="DZ237">
        <f>'Raw Data'!DM237</f>
        <v>0</v>
      </c>
      <c r="EA237">
        <f>'Raw Data'!DN237</f>
        <v>830</v>
      </c>
      <c r="EB237">
        <f>'Raw Data'!DO237</f>
        <v>11.9</v>
      </c>
      <c r="EC237">
        <f>'Raw Data'!DP237</f>
        <v>1170</v>
      </c>
      <c r="ED237">
        <f>'Raw Data'!DQ237</f>
        <v>13.1</v>
      </c>
      <c r="EE237">
        <f>'Raw Data'!DR237</f>
        <v>1110</v>
      </c>
      <c r="EF237">
        <f>'Raw Data'!DS237</f>
        <v>13.8</v>
      </c>
      <c r="EG237">
        <f>'Raw Data'!DT237</f>
        <v>1430</v>
      </c>
      <c r="EH237">
        <f>'Raw Data'!DU237</f>
        <v>9.1999999999999993</v>
      </c>
      <c r="EI237">
        <f>'Raw Data'!DV237</f>
        <v>1430</v>
      </c>
      <c r="EJ237">
        <f>'Raw Data'!DW237</f>
        <v>9.1999999999999993</v>
      </c>
      <c r="EK237">
        <f>'Raw Data'!DX237</f>
        <v>1260</v>
      </c>
      <c r="EL237">
        <f>'Raw Data'!DY237</f>
        <v>12.8</v>
      </c>
      <c r="EM237">
        <f>'Raw Data'!DZ237</f>
        <v>0</v>
      </c>
    </row>
    <row r="238" spans="1:143"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t="str">
        <f>VLOOKUP(DK238,'Curve Info'!$A$9:$P$76,16)</f>
        <v>High Crash Frequency</v>
      </c>
      <c r="DM238" s="1" t="str">
        <f>VLOOKUP(DK238,'Curve Info'!$A$9:$P$76,14)</f>
        <v>Low AADT</v>
      </c>
      <c r="DN238" s="1">
        <f t="shared" si="37"/>
        <v>1663.3333333333333</v>
      </c>
      <c r="DO238" s="1">
        <f t="shared" si="38"/>
        <v>1135</v>
      </c>
      <c r="DP238" s="1">
        <f t="shared" si="39"/>
        <v>528.33333333333326</v>
      </c>
      <c r="DQ238" s="1">
        <f t="shared" si="40"/>
        <v>0.46549192364170333</v>
      </c>
      <c r="DR238" s="1">
        <f t="shared" si="41"/>
        <v>1399.1666666666665</v>
      </c>
      <c r="DS238">
        <f>'Raw Data'!DF238</f>
        <v>1620</v>
      </c>
      <c r="DT238">
        <f>'Raw Data'!DG238</f>
        <v>11.6</v>
      </c>
      <c r="DU238">
        <f>'Raw Data'!DH238</f>
        <v>1710</v>
      </c>
      <c r="DV238">
        <f>'Raw Data'!DI238</f>
        <v>11.6</v>
      </c>
      <c r="DW238">
        <f>'Raw Data'!DJ238</f>
        <v>1660</v>
      </c>
      <c r="DX238">
        <f>'Raw Data'!DK238</f>
        <v>11.6</v>
      </c>
      <c r="DY238">
        <f>'Raw Data'!DL238</f>
        <v>860</v>
      </c>
      <c r="DZ238">
        <f>'Raw Data'!DM238</f>
        <v>0</v>
      </c>
      <c r="EA238">
        <f>'Raw Data'!DN238</f>
        <v>830</v>
      </c>
      <c r="EB238">
        <f>'Raw Data'!DO238</f>
        <v>11.9</v>
      </c>
      <c r="EC238">
        <f>'Raw Data'!DP238</f>
        <v>1170</v>
      </c>
      <c r="ED238">
        <f>'Raw Data'!DQ238</f>
        <v>13.1</v>
      </c>
      <c r="EE238">
        <f>'Raw Data'!DR238</f>
        <v>1110</v>
      </c>
      <c r="EF238">
        <f>'Raw Data'!DS238</f>
        <v>13.8</v>
      </c>
      <c r="EG238">
        <f>'Raw Data'!DT238</f>
        <v>1430</v>
      </c>
      <c r="EH238">
        <f>'Raw Data'!DU238</f>
        <v>9.1999999999999993</v>
      </c>
      <c r="EI238">
        <f>'Raw Data'!DV238</f>
        <v>1430</v>
      </c>
      <c r="EJ238">
        <f>'Raw Data'!DW238</f>
        <v>9.1999999999999993</v>
      </c>
      <c r="EK238">
        <f>'Raw Data'!DX238</f>
        <v>1260</v>
      </c>
      <c r="EL238">
        <f>'Raw Data'!DY238</f>
        <v>12.8</v>
      </c>
      <c r="EM238">
        <f>'Raw Data'!DZ238</f>
        <v>0</v>
      </c>
    </row>
    <row r="239" spans="1:143"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t="str">
        <f>VLOOKUP(DK239,'Curve Info'!$A$9:$P$76,16)</f>
        <v>High Crash Frequency</v>
      </c>
      <c r="DM239" s="1" t="str">
        <f>VLOOKUP(DK239,'Curve Info'!$A$9:$P$76,14)</f>
        <v>Low AADT</v>
      </c>
      <c r="DN239" s="1">
        <f t="shared" si="37"/>
        <v>1663.3333333333333</v>
      </c>
      <c r="DO239" s="1">
        <f t="shared" si="38"/>
        <v>1135</v>
      </c>
      <c r="DP239" s="1">
        <f t="shared" si="39"/>
        <v>528.33333333333326</v>
      </c>
      <c r="DQ239" s="1">
        <f t="shared" si="40"/>
        <v>0.46549192364170333</v>
      </c>
      <c r="DR239" s="1">
        <f t="shared" si="41"/>
        <v>1399.1666666666665</v>
      </c>
      <c r="DS239">
        <f>'Raw Data'!DF239</f>
        <v>1620</v>
      </c>
      <c r="DT239">
        <f>'Raw Data'!DG239</f>
        <v>11.6</v>
      </c>
      <c r="DU239">
        <f>'Raw Data'!DH239</f>
        <v>1710</v>
      </c>
      <c r="DV239">
        <f>'Raw Data'!DI239</f>
        <v>11.6</v>
      </c>
      <c r="DW239">
        <f>'Raw Data'!DJ239</f>
        <v>1660</v>
      </c>
      <c r="DX239">
        <f>'Raw Data'!DK239</f>
        <v>11.6</v>
      </c>
      <c r="DY239">
        <f>'Raw Data'!DL239</f>
        <v>860</v>
      </c>
      <c r="DZ239">
        <f>'Raw Data'!DM239</f>
        <v>0</v>
      </c>
      <c r="EA239">
        <f>'Raw Data'!DN239</f>
        <v>830</v>
      </c>
      <c r="EB239">
        <f>'Raw Data'!DO239</f>
        <v>11.9</v>
      </c>
      <c r="EC239">
        <f>'Raw Data'!DP239</f>
        <v>1170</v>
      </c>
      <c r="ED239">
        <f>'Raw Data'!DQ239</f>
        <v>13.1</v>
      </c>
      <c r="EE239">
        <f>'Raw Data'!DR239</f>
        <v>1110</v>
      </c>
      <c r="EF239">
        <f>'Raw Data'!DS239</f>
        <v>13.8</v>
      </c>
      <c r="EG239">
        <f>'Raw Data'!DT239</f>
        <v>1430</v>
      </c>
      <c r="EH239">
        <f>'Raw Data'!DU239</f>
        <v>9.1999999999999993</v>
      </c>
      <c r="EI239">
        <f>'Raw Data'!DV239</f>
        <v>1430</v>
      </c>
      <c r="EJ239">
        <f>'Raw Data'!DW239</f>
        <v>9.1999999999999993</v>
      </c>
      <c r="EK239">
        <f>'Raw Data'!DX239</f>
        <v>1260</v>
      </c>
      <c r="EL239">
        <f>'Raw Data'!DY239</f>
        <v>12.8</v>
      </c>
      <c r="EM239">
        <f>'Raw Data'!DZ239</f>
        <v>0</v>
      </c>
    </row>
    <row r="240" spans="1:143"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t="str">
        <f>VLOOKUP(DK240,'Curve Info'!$A$9:$P$76,16)</f>
        <v>High Crash Frequency</v>
      </c>
      <c r="DM240" s="1" t="str">
        <f>VLOOKUP(DK240,'Curve Info'!$A$9:$P$76,14)</f>
        <v>Low AADT</v>
      </c>
      <c r="DN240" s="1">
        <f t="shared" si="37"/>
        <v>1663.3333333333333</v>
      </c>
      <c r="DO240" s="1">
        <f t="shared" si="38"/>
        <v>1135</v>
      </c>
      <c r="DP240" s="1">
        <f t="shared" si="39"/>
        <v>528.33333333333326</v>
      </c>
      <c r="DQ240" s="1">
        <f t="shared" si="40"/>
        <v>0.46549192364170333</v>
      </c>
      <c r="DR240" s="1">
        <f t="shared" si="41"/>
        <v>1399.1666666666665</v>
      </c>
      <c r="DS240">
        <f>'Raw Data'!DF240</f>
        <v>1620</v>
      </c>
      <c r="DT240">
        <f>'Raw Data'!DG240</f>
        <v>11.6</v>
      </c>
      <c r="DU240">
        <f>'Raw Data'!DH240</f>
        <v>1710</v>
      </c>
      <c r="DV240">
        <f>'Raw Data'!DI240</f>
        <v>11.6</v>
      </c>
      <c r="DW240">
        <f>'Raw Data'!DJ240</f>
        <v>1660</v>
      </c>
      <c r="DX240">
        <f>'Raw Data'!DK240</f>
        <v>11.6</v>
      </c>
      <c r="DY240">
        <f>'Raw Data'!DL240</f>
        <v>860</v>
      </c>
      <c r="DZ240">
        <f>'Raw Data'!DM240</f>
        <v>0</v>
      </c>
      <c r="EA240">
        <f>'Raw Data'!DN240</f>
        <v>830</v>
      </c>
      <c r="EB240">
        <f>'Raw Data'!DO240</f>
        <v>11.9</v>
      </c>
      <c r="EC240">
        <f>'Raw Data'!DP240</f>
        <v>1170</v>
      </c>
      <c r="ED240">
        <f>'Raw Data'!DQ240</f>
        <v>13.1</v>
      </c>
      <c r="EE240">
        <f>'Raw Data'!DR240</f>
        <v>1110</v>
      </c>
      <c r="EF240">
        <f>'Raw Data'!DS240</f>
        <v>13.8</v>
      </c>
      <c r="EG240">
        <f>'Raw Data'!DT240</f>
        <v>1430</v>
      </c>
      <c r="EH240">
        <f>'Raw Data'!DU240</f>
        <v>9.1999999999999993</v>
      </c>
      <c r="EI240">
        <f>'Raw Data'!DV240</f>
        <v>1430</v>
      </c>
      <c r="EJ240">
        <f>'Raw Data'!DW240</f>
        <v>9.1999999999999993</v>
      </c>
      <c r="EK240">
        <f>'Raw Data'!DX240</f>
        <v>1260</v>
      </c>
      <c r="EL240">
        <f>'Raw Data'!DY240</f>
        <v>12.8</v>
      </c>
      <c r="EM240">
        <f>'Raw Data'!DZ240</f>
        <v>0</v>
      </c>
    </row>
    <row r="241" spans="1:143"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t="str">
        <f>VLOOKUP(DK241,'Curve Info'!$A$9:$P$76,16)</f>
        <v>High Crash Frequency</v>
      </c>
      <c r="DM241" s="1" t="str">
        <f>VLOOKUP(DK241,'Curve Info'!$A$9:$P$76,14)</f>
        <v>Low AADT</v>
      </c>
      <c r="DN241" s="1">
        <f t="shared" si="37"/>
        <v>1663.3333333333333</v>
      </c>
      <c r="DO241" s="1">
        <f t="shared" si="38"/>
        <v>1135</v>
      </c>
      <c r="DP241" s="1">
        <f t="shared" si="39"/>
        <v>528.33333333333326</v>
      </c>
      <c r="DQ241" s="1">
        <f t="shared" si="40"/>
        <v>0.46549192364170333</v>
      </c>
      <c r="DR241" s="1">
        <f t="shared" si="41"/>
        <v>1399.1666666666665</v>
      </c>
      <c r="DS241">
        <f>'Raw Data'!DF241</f>
        <v>1620</v>
      </c>
      <c r="DT241">
        <f>'Raw Data'!DG241</f>
        <v>11.6</v>
      </c>
      <c r="DU241">
        <f>'Raw Data'!DH241</f>
        <v>1710</v>
      </c>
      <c r="DV241">
        <f>'Raw Data'!DI241</f>
        <v>11.6</v>
      </c>
      <c r="DW241">
        <f>'Raw Data'!DJ241</f>
        <v>1660</v>
      </c>
      <c r="DX241">
        <f>'Raw Data'!DK241</f>
        <v>11.6</v>
      </c>
      <c r="DY241">
        <f>'Raw Data'!DL241</f>
        <v>860</v>
      </c>
      <c r="DZ241">
        <f>'Raw Data'!DM241</f>
        <v>0</v>
      </c>
      <c r="EA241">
        <f>'Raw Data'!DN241</f>
        <v>830</v>
      </c>
      <c r="EB241">
        <f>'Raw Data'!DO241</f>
        <v>11.9</v>
      </c>
      <c r="EC241">
        <f>'Raw Data'!DP241</f>
        <v>1170</v>
      </c>
      <c r="ED241">
        <f>'Raw Data'!DQ241</f>
        <v>13.1</v>
      </c>
      <c r="EE241">
        <f>'Raw Data'!DR241</f>
        <v>1110</v>
      </c>
      <c r="EF241">
        <f>'Raw Data'!DS241</f>
        <v>13.8</v>
      </c>
      <c r="EG241">
        <f>'Raw Data'!DT241</f>
        <v>1430</v>
      </c>
      <c r="EH241">
        <f>'Raw Data'!DU241</f>
        <v>9.1999999999999993</v>
      </c>
      <c r="EI241">
        <f>'Raw Data'!DV241</f>
        <v>1430</v>
      </c>
      <c r="EJ241">
        <f>'Raw Data'!DW241</f>
        <v>9.1999999999999993</v>
      </c>
      <c r="EK241">
        <f>'Raw Data'!DX241</f>
        <v>1260</v>
      </c>
      <c r="EL241">
        <f>'Raw Data'!DY241</f>
        <v>12.8</v>
      </c>
      <c r="EM241">
        <f>'Raw Data'!DZ241</f>
        <v>3.1E-4</v>
      </c>
    </row>
    <row r="242" spans="1:143"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t="str">
        <f>VLOOKUP(DK242,'Curve Info'!$A$9:$P$76,16)</f>
        <v>High Crash Frequency</v>
      </c>
      <c r="DM242" s="1" t="str">
        <f>VLOOKUP(DK242,'Curve Info'!$A$9:$P$76,14)</f>
        <v>Low AADT</v>
      </c>
      <c r="DN242" s="1">
        <f t="shared" si="37"/>
        <v>1663.3333333333333</v>
      </c>
      <c r="DO242" s="1">
        <f t="shared" si="38"/>
        <v>1135</v>
      </c>
      <c r="DP242" s="1">
        <f t="shared" si="39"/>
        <v>528.33333333333326</v>
      </c>
      <c r="DQ242" s="1">
        <f t="shared" si="40"/>
        <v>0.46549192364170333</v>
      </c>
      <c r="DR242" s="1">
        <f t="shared" si="41"/>
        <v>1399.1666666666665</v>
      </c>
      <c r="DS242">
        <f>'Raw Data'!DF242</f>
        <v>1620</v>
      </c>
      <c r="DT242">
        <f>'Raw Data'!DG242</f>
        <v>11.6</v>
      </c>
      <c r="DU242">
        <f>'Raw Data'!DH242</f>
        <v>1710</v>
      </c>
      <c r="DV242">
        <f>'Raw Data'!DI242</f>
        <v>11.6</v>
      </c>
      <c r="DW242">
        <f>'Raw Data'!DJ242</f>
        <v>1660</v>
      </c>
      <c r="DX242">
        <f>'Raw Data'!DK242</f>
        <v>11.6</v>
      </c>
      <c r="DY242">
        <f>'Raw Data'!DL242</f>
        <v>860</v>
      </c>
      <c r="DZ242">
        <f>'Raw Data'!DM242</f>
        <v>0</v>
      </c>
      <c r="EA242">
        <f>'Raw Data'!DN242</f>
        <v>830</v>
      </c>
      <c r="EB242">
        <f>'Raw Data'!DO242</f>
        <v>11.9</v>
      </c>
      <c r="EC242">
        <f>'Raw Data'!DP242</f>
        <v>1170</v>
      </c>
      <c r="ED242">
        <f>'Raw Data'!DQ242</f>
        <v>13.1</v>
      </c>
      <c r="EE242">
        <f>'Raw Data'!DR242</f>
        <v>1110</v>
      </c>
      <c r="EF242">
        <f>'Raw Data'!DS242</f>
        <v>13.8</v>
      </c>
      <c r="EG242">
        <f>'Raw Data'!DT242</f>
        <v>1430</v>
      </c>
      <c r="EH242">
        <f>'Raw Data'!DU242</f>
        <v>9.1999999999999993</v>
      </c>
      <c r="EI242">
        <f>'Raw Data'!DV242</f>
        <v>1430</v>
      </c>
      <c r="EJ242">
        <f>'Raw Data'!DW242</f>
        <v>9.1999999999999993</v>
      </c>
      <c r="EK242">
        <f>'Raw Data'!DX242</f>
        <v>1260</v>
      </c>
      <c r="EL242">
        <f>'Raw Data'!DY242</f>
        <v>12.8</v>
      </c>
      <c r="EM242">
        <f>'Raw Data'!DZ242</f>
        <v>0</v>
      </c>
    </row>
    <row r="243" spans="1:143"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t="str">
        <f>VLOOKUP(DK243,'Curve Info'!$A$9:$P$76,16)</f>
        <v>High Crash Frequency</v>
      </c>
      <c r="DM243" s="1" t="str">
        <f>VLOOKUP(DK243,'Curve Info'!$A$9:$P$76,14)</f>
        <v>Low AADT</v>
      </c>
      <c r="DN243" s="1">
        <f t="shared" si="37"/>
        <v>1663.3333333333333</v>
      </c>
      <c r="DO243" s="1">
        <f t="shared" si="38"/>
        <v>1135</v>
      </c>
      <c r="DP243" s="1">
        <f t="shared" si="39"/>
        <v>528.33333333333326</v>
      </c>
      <c r="DQ243" s="1">
        <f t="shared" si="40"/>
        <v>0.46549192364170333</v>
      </c>
      <c r="DR243" s="1">
        <f t="shared" si="41"/>
        <v>1399.1666666666665</v>
      </c>
      <c r="DS243">
        <f>'Raw Data'!DF243</f>
        <v>1620</v>
      </c>
      <c r="DT243">
        <f>'Raw Data'!DG243</f>
        <v>11.6</v>
      </c>
      <c r="DU243">
        <f>'Raw Data'!DH243</f>
        <v>1710</v>
      </c>
      <c r="DV243">
        <f>'Raw Data'!DI243</f>
        <v>11.6</v>
      </c>
      <c r="DW243">
        <f>'Raw Data'!DJ243</f>
        <v>1660</v>
      </c>
      <c r="DX243">
        <f>'Raw Data'!DK243</f>
        <v>11.6</v>
      </c>
      <c r="DY243">
        <f>'Raw Data'!DL243</f>
        <v>860</v>
      </c>
      <c r="DZ243">
        <f>'Raw Data'!DM243</f>
        <v>0</v>
      </c>
      <c r="EA243">
        <f>'Raw Data'!DN243</f>
        <v>830</v>
      </c>
      <c r="EB243">
        <f>'Raw Data'!DO243</f>
        <v>11.9</v>
      </c>
      <c r="EC243">
        <f>'Raw Data'!DP243</f>
        <v>1170</v>
      </c>
      <c r="ED243">
        <f>'Raw Data'!DQ243</f>
        <v>13.1</v>
      </c>
      <c r="EE243">
        <f>'Raw Data'!DR243</f>
        <v>1110</v>
      </c>
      <c r="EF243">
        <f>'Raw Data'!DS243</f>
        <v>13.8</v>
      </c>
      <c r="EG243">
        <f>'Raw Data'!DT243</f>
        <v>1430</v>
      </c>
      <c r="EH243">
        <f>'Raw Data'!DU243</f>
        <v>9.1999999999999993</v>
      </c>
      <c r="EI243">
        <f>'Raw Data'!DV243</f>
        <v>1430</v>
      </c>
      <c r="EJ243">
        <f>'Raw Data'!DW243</f>
        <v>9.1999999999999993</v>
      </c>
      <c r="EK243">
        <f>'Raw Data'!DX243</f>
        <v>1260</v>
      </c>
      <c r="EL243">
        <f>'Raw Data'!DY243</f>
        <v>12.8</v>
      </c>
      <c r="EM243">
        <f>'Raw Data'!DZ243</f>
        <v>0</v>
      </c>
    </row>
    <row r="244" spans="1:143"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t="str">
        <f>VLOOKUP(DK244,'Curve Info'!$A$9:$P$76,16)</f>
        <v>High Crash Frequency</v>
      </c>
      <c r="DM244" s="1" t="str">
        <f>VLOOKUP(DK244,'Curve Info'!$A$9:$P$76,14)</f>
        <v>Low AADT</v>
      </c>
      <c r="DN244" s="1">
        <f t="shared" si="37"/>
        <v>1663.3333333333333</v>
      </c>
      <c r="DO244" s="1">
        <f t="shared" si="38"/>
        <v>1135</v>
      </c>
      <c r="DP244" s="1">
        <f t="shared" si="39"/>
        <v>528.33333333333326</v>
      </c>
      <c r="DQ244" s="1">
        <f t="shared" si="40"/>
        <v>0.46549192364170333</v>
      </c>
      <c r="DR244" s="1">
        <f t="shared" si="41"/>
        <v>1399.1666666666665</v>
      </c>
      <c r="DS244">
        <f>'Raw Data'!DF244</f>
        <v>1620</v>
      </c>
      <c r="DT244">
        <f>'Raw Data'!DG244</f>
        <v>11.6</v>
      </c>
      <c r="DU244">
        <f>'Raw Data'!DH244</f>
        <v>1710</v>
      </c>
      <c r="DV244">
        <f>'Raw Data'!DI244</f>
        <v>11.6</v>
      </c>
      <c r="DW244">
        <f>'Raw Data'!DJ244</f>
        <v>1660</v>
      </c>
      <c r="DX244">
        <f>'Raw Data'!DK244</f>
        <v>11.6</v>
      </c>
      <c r="DY244">
        <f>'Raw Data'!DL244</f>
        <v>860</v>
      </c>
      <c r="DZ244">
        <f>'Raw Data'!DM244</f>
        <v>0</v>
      </c>
      <c r="EA244">
        <f>'Raw Data'!DN244</f>
        <v>830</v>
      </c>
      <c r="EB244">
        <f>'Raw Data'!DO244</f>
        <v>11.9</v>
      </c>
      <c r="EC244">
        <f>'Raw Data'!DP244</f>
        <v>1170</v>
      </c>
      <c r="ED244">
        <f>'Raw Data'!DQ244</f>
        <v>13.1</v>
      </c>
      <c r="EE244">
        <f>'Raw Data'!DR244</f>
        <v>1110</v>
      </c>
      <c r="EF244">
        <f>'Raw Data'!DS244</f>
        <v>13.8</v>
      </c>
      <c r="EG244">
        <f>'Raw Data'!DT244</f>
        <v>1430</v>
      </c>
      <c r="EH244">
        <f>'Raw Data'!DU244</f>
        <v>9.1999999999999993</v>
      </c>
      <c r="EI244">
        <f>'Raw Data'!DV244</f>
        <v>1430</v>
      </c>
      <c r="EJ244">
        <f>'Raw Data'!DW244</f>
        <v>9.1999999999999993</v>
      </c>
      <c r="EK244">
        <f>'Raw Data'!DX244</f>
        <v>1260</v>
      </c>
      <c r="EL244">
        <f>'Raw Data'!DY244</f>
        <v>12.8</v>
      </c>
      <c r="EM244">
        <f>'Raw Data'!DZ244</f>
        <v>1.3799999999999999E-4</v>
      </c>
    </row>
    <row r="245" spans="1:143"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t="str">
        <f>VLOOKUP(DK245,'Curve Info'!$A$9:$P$76,16)</f>
        <v>High Crash Frequency</v>
      </c>
      <c r="DM245" s="1" t="str">
        <f>VLOOKUP(DK245,'Curve Info'!$A$9:$P$76,14)</f>
        <v>Low AADT</v>
      </c>
      <c r="DN245" s="1">
        <f t="shared" si="37"/>
        <v>1663.3333333333333</v>
      </c>
      <c r="DO245" s="1">
        <f t="shared" si="38"/>
        <v>1135</v>
      </c>
      <c r="DP245" s="1">
        <f t="shared" si="39"/>
        <v>528.33333333333326</v>
      </c>
      <c r="DQ245" s="1">
        <f t="shared" si="40"/>
        <v>0.46549192364170333</v>
      </c>
      <c r="DR245" s="1">
        <f t="shared" si="41"/>
        <v>1399.1666666666665</v>
      </c>
      <c r="DS245">
        <f>'Raw Data'!DF245</f>
        <v>1620</v>
      </c>
      <c r="DT245">
        <f>'Raw Data'!DG245</f>
        <v>11.6</v>
      </c>
      <c r="DU245">
        <f>'Raw Data'!DH245</f>
        <v>1710</v>
      </c>
      <c r="DV245">
        <f>'Raw Data'!DI245</f>
        <v>11.6</v>
      </c>
      <c r="DW245">
        <f>'Raw Data'!DJ245</f>
        <v>1660</v>
      </c>
      <c r="DX245">
        <f>'Raw Data'!DK245</f>
        <v>11.6</v>
      </c>
      <c r="DY245">
        <f>'Raw Data'!DL245</f>
        <v>860</v>
      </c>
      <c r="DZ245">
        <f>'Raw Data'!DM245</f>
        <v>0</v>
      </c>
      <c r="EA245">
        <f>'Raw Data'!DN245</f>
        <v>830</v>
      </c>
      <c r="EB245">
        <f>'Raw Data'!DO245</f>
        <v>11.9</v>
      </c>
      <c r="EC245">
        <f>'Raw Data'!DP245</f>
        <v>1170</v>
      </c>
      <c r="ED245">
        <f>'Raw Data'!DQ245</f>
        <v>13.1</v>
      </c>
      <c r="EE245">
        <f>'Raw Data'!DR245</f>
        <v>1110</v>
      </c>
      <c r="EF245">
        <f>'Raw Data'!DS245</f>
        <v>13.8</v>
      </c>
      <c r="EG245">
        <f>'Raw Data'!DT245</f>
        <v>1430</v>
      </c>
      <c r="EH245">
        <f>'Raw Data'!DU245</f>
        <v>9.1999999999999993</v>
      </c>
      <c r="EI245">
        <f>'Raw Data'!DV245</f>
        <v>1430</v>
      </c>
      <c r="EJ245">
        <f>'Raw Data'!DW245</f>
        <v>9.1999999999999993</v>
      </c>
      <c r="EK245">
        <f>'Raw Data'!DX245</f>
        <v>1260</v>
      </c>
      <c r="EL245">
        <f>'Raw Data'!DY245</f>
        <v>12.8</v>
      </c>
      <c r="EM245">
        <f>'Raw Data'!DZ245</f>
        <v>0</v>
      </c>
    </row>
    <row r="246" spans="1:143"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t="str">
        <f>VLOOKUP(DK246,'Curve Info'!$A$9:$P$76,16)</f>
        <v>High Crash Frequency</v>
      </c>
      <c r="DM246" s="1" t="str">
        <f>VLOOKUP(DK246,'Curve Info'!$A$9:$P$76,14)</f>
        <v>Low AADT</v>
      </c>
      <c r="DN246" s="1">
        <f t="shared" si="37"/>
        <v>1663.3333333333333</v>
      </c>
      <c r="DO246" s="1">
        <f t="shared" si="38"/>
        <v>1135</v>
      </c>
      <c r="DP246" s="1">
        <f t="shared" si="39"/>
        <v>528.33333333333326</v>
      </c>
      <c r="DQ246" s="1">
        <f t="shared" si="40"/>
        <v>0.46549192364170333</v>
      </c>
      <c r="DR246" s="1">
        <f t="shared" si="41"/>
        <v>1399.1666666666665</v>
      </c>
      <c r="DS246">
        <f>'Raw Data'!DF246</f>
        <v>1620</v>
      </c>
      <c r="DT246">
        <f>'Raw Data'!DG246</f>
        <v>11.6</v>
      </c>
      <c r="DU246">
        <f>'Raw Data'!DH246</f>
        <v>1710</v>
      </c>
      <c r="DV246">
        <f>'Raw Data'!DI246</f>
        <v>11.6</v>
      </c>
      <c r="DW246">
        <f>'Raw Data'!DJ246</f>
        <v>1660</v>
      </c>
      <c r="DX246">
        <f>'Raw Data'!DK246</f>
        <v>11.6</v>
      </c>
      <c r="DY246">
        <f>'Raw Data'!DL246</f>
        <v>860</v>
      </c>
      <c r="DZ246">
        <f>'Raw Data'!DM246</f>
        <v>0</v>
      </c>
      <c r="EA246">
        <f>'Raw Data'!DN246</f>
        <v>830</v>
      </c>
      <c r="EB246">
        <f>'Raw Data'!DO246</f>
        <v>11.9</v>
      </c>
      <c r="EC246">
        <f>'Raw Data'!DP246</f>
        <v>1170</v>
      </c>
      <c r="ED246">
        <f>'Raw Data'!DQ246</f>
        <v>13.1</v>
      </c>
      <c r="EE246">
        <f>'Raw Data'!DR246</f>
        <v>1110</v>
      </c>
      <c r="EF246">
        <f>'Raw Data'!DS246</f>
        <v>13.8</v>
      </c>
      <c r="EG246">
        <f>'Raw Data'!DT246</f>
        <v>1430</v>
      </c>
      <c r="EH246">
        <f>'Raw Data'!DU246</f>
        <v>9.1999999999999993</v>
      </c>
      <c r="EI246">
        <f>'Raw Data'!DV246</f>
        <v>1430</v>
      </c>
      <c r="EJ246">
        <f>'Raw Data'!DW246</f>
        <v>9.1999999999999993</v>
      </c>
      <c r="EK246">
        <f>'Raw Data'!DX246</f>
        <v>1260</v>
      </c>
      <c r="EL246">
        <f>'Raw Data'!DY246</f>
        <v>12.8</v>
      </c>
      <c r="EM246">
        <f>'Raw Data'!DZ246</f>
        <v>0</v>
      </c>
    </row>
    <row r="247" spans="1:143"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t="str">
        <f>VLOOKUP(DK247,'Curve Info'!$A$9:$P$76,16)</f>
        <v>High Crash Frequency</v>
      </c>
      <c r="DM247" s="1" t="str">
        <f>VLOOKUP(DK247,'Curve Info'!$A$9:$P$76,14)</f>
        <v>Low AADT</v>
      </c>
      <c r="DN247" s="1">
        <f t="shared" si="37"/>
        <v>1663.3333333333333</v>
      </c>
      <c r="DO247" s="1">
        <f t="shared" si="38"/>
        <v>1135</v>
      </c>
      <c r="DP247" s="1">
        <f t="shared" si="39"/>
        <v>528.33333333333326</v>
      </c>
      <c r="DQ247" s="1">
        <f t="shared" si="40"/>
        <v>0.46549192364170333</v>
      </c>
      <c r="DR247" s="1">
        <f t="shared" si="41"/>
        <v>1399.1666666666665</v>
      </c>
      <c r="DS247">
        <f>'Raw Data'!DF247</f>
        <v>1620</v>
      </c>
      <c r="DT247">
        <f>'Raw Data'!DG247</f>
        <v>11.6</v>
      </c>
      <c r="DU247">
        <f>'Raw Data'!DH247</f>
        <v>1710</v>
      </c>
      <c r="DV247">
        <f>'Raw Data'!DI247</f>
        <v>11.6</v>
      </c>
      <c r="DW247">
        <f>'Raw Data'!DJ247</f>
        <v>1660</v>
      </c>
      <c r="DX247">
        <f>'Raw Data'!DK247</f>
        <v>11.6</v>
      </c>
      <c r="DY247">
        <f>'Raw Data'!DL247</f>
        <v>860</v>
      </c>
      <c r="DZ247">
        <f>'Raw Data'!DM247</f>
        <v>0</v>
      </c>
      <c r="EA247">
        <f>'Raw Data'!DN247</f>
        <v>830</v>
      </c>
      <c r="EB247">
        <f>'Raw Data'!DO247</f>
        <v>11.9</v>
      </c>
      <c r="EC247">
        <f>'Raw Data'!DP247</f>
        <v>1170</v>
      </c>
      <c r="ED247">
        <f>'Raw Data'!DQ247</f>
        <v>13.1</v>
      </c>
      <c r="EE247">
        <f>'Raw Data'!DR247</f>
        <v>1110</v>
      </c>
      <c r="EF247">
        <f>'Raw Data'!DS247</f>
        <v>13.8</v>
      </c>
      <c r="EG247">
        <f>'Raw Data'!DT247</f>
        <v>1430</v>
      </c>
      <c r="EH247">
        <f>'Raw Data'!DU247</f>
        <v>9.1999999999999993</v>
      </c>
      <c r="EI247">
        <f>'Raw Data'!DV247</f>
        <v>1430</v>
      </c>
      <c r="EJ247">
        <f>'Raw Data'!DW247</f>
        <v>9.1999999999999993</v>
      </c>
      <c r="EK247">
        <f>'Raw Data'!DX247</f>
        <v>1260</v>
      </c>
      <c r="EL247">
        <f>'Raw Data'!DY247</f>
        <v>12.8</v>
      </c>
      <c r="EM247">
        <f>'Raw Data'!DZ247</f>
        <v>0</v>
      </c>
    </row>
    <row r="248" spans="1:143"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t="str">
        <f>VLOOKUP(DK248,'Curve Info'!$A$9:$P$76,16)</f>
        <v>High Crash Frequency</v>
      </c>
      <c r="DM248" s="1" t="str">
        <f>VLOOKUP(DK248,'Curve Info'!$A$9:$P$76,14)</f>
        <v>Low AADT</v>
      </c>
      <c r="DN248" s="1">
        <f t="shared" si="37"/>
        <v>1663.3333333333333</v>
      </c>
      <c r="DO248" s="1">
        <f t="shared" si="38"/>
        <v>1135</v>
      </c>
      <c r="DP248" s="1">
        <f t="shared" si="39"/>
        <v>528.33333333333326</v>
      </c>
      <c r="DQ248" s="1">
        <f t="shared" si="40"/>
        <v>0.46549192364170333</v>
      </c>
      <c r="DR248" s="1">
        <f t="shared" si="41"/>
        <v>1399.1666666666665</v>
      </c>
      <c r="DS248">
        <f>'Raw Data'!DF248</f>
        <v>1620</v>
      </c>
      <c r="DT248">
        <f>'Raw Data'!DG248</f>
        <v>11.6</v>
      </c>
      <c r="DU248">
        <f>'Raw Data'!DH248</f>
        <v>1710</v>
      </c>
      <c r="DV248">
        <f>'Raw Data'!DI248</f>
        <v>11.6</v>
      </c>
      <c r="DW248">
        <f>'Raw Data'!DJ248</f>
        <v>1660</v>
      </c>
      <c r="DX248">
        <f>'Raw Data'!DK248</f>
        <v>11.6</v>
      </c>
      <c r="DY248">
        <f>'Raw Data'!DL248</f>
        <v>860</v>
      </c>
      <c r="DZ248">
        <f>'Raw Data'!DM248</f>
        <v>0</v>
      </c>
      <c r="EA248">
        <f>'Raw Data'!DN248</f>
        <v>830</v>
      </c>
      <c r="EB248">
        <f>'Raw Data'!DO248</f>
        <v>11.9</v>
      </c>
      <c r="EC248">
        <f>'Raw Data'!DP248</f>
        <v>1170</v>
      </c>
      <c r="ED248">
        <f>'Raw Data'!DQ248</f>
        <v>13.1</v>
      </c>
      <c r="EE248">
        <f>'Raw Data'!DR248</f>
        <v>1110</v>
      </c>
      <c r="EF248">
        <f>'Raw Data'!DS248</f>
        <v>13.8</v>
      </c>
      <c r="EG248">
        <f>'Raw Data'!DT248</f>
        <v>1430</v>
      </c>
      <c r="EH248">
        <f>'Raw Data'!DU248</f>
        <v>9.1999999999999993</v>
      </c>
      <c r="EI248">
        <f>'Raw Data'!DV248</f>
        <v>1430</v>
      </c>
      <c r="EJ248">
        <f>'Raw Data'!DW248</f>
        <v>9.1999999999999993</v>
      </c>
      <c r="EK248">
        <f>'Raw Data'!DX248</f>
        <v>1260</v>
      </c>
      <c r="EL248">
        <f>'Raw Data'!DY248</f>
        <v>12.8</v>
      </c>
      <c r="EM248">
        <f>'Raw Data'!DZ248</f>
        <v>0</v>
      </c>
    </row>
    <row r="249" spans="1:143"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t="str">
        <f>VLOOKUP(DK249,'Curve Info'!$A$9:$P$76,16)</f>
        <v>High Crash Frequency</v>
      </c>
      <c r="DM249" s="1" t="str">
        <f>VLOOKUP(DK249,'Curve Info'!$A$9:$P$76,14)</f>
        <v>Low AADT</v>
      </c>
      <c r="DN249" s="1">
        <f t="shared" si="37"/>
        <v>1663.3333333333333</v>
      </c>
      <c r="DO249" s="1">
        <f t="shared" si="38"/>
        <v>1135</v>
      </c>
      <c r="DP249" s="1">
        <f t="shared" si="39"/>
        <v>528.33333333333326</v>
      </c>
      <c r="DQ249" s="1">
        <f t="shared" si="40"/>
        <v>0.46549192364170333</v>
      </c>
      <c r="DR249" s="1">
        <f t="shared" si="41"/>
        <v>1399.1666666666665</v>
      </c>
      <c r="DS249">
        <f>'Raw Data'!DF249</f>
        <v>1620</v>
      </c>
      <c r="DT249">
        <f>'Raw Data'!DG249</f>
        <v>11.6</v>
      </c>
      <c r="DU249">
        <f>'Raw Data'!DH249</f>
        <v>1710</v>
      </c>
      <c r="DV249">
        <f>'Raw Data'!DI249</f>
        <v>11.6</v>
      </c>
      <c r="DW249">
        <f>'Raw Data'!DJ249</f>
        <v>1660</v>
      </c>
      <c r="DX249">
        <f>'Raw Data'!DK249</f>
        <v>11.6</v>
      </c>
      <c r="DY249">
        <f>'Raw Data'!DL249</f>
        <v>860</v>
      </c>
      <c r="DZ249">
        <f>'Raw Data'!DM249</f>
        <v>0</v>
      </c>
      <c r="EA249">
        <f>'Raw Data'!DN249</f>
        <v>830</v>
      </c>
      <c r="EB249">
        <f>'Raw Data'!DO249</f>
        <v>11.9</v>
      </c>
      <c r="EC249">
        <f>'Raw Data'!DP249</f>
        <v>1170</v>
      </c>
      <c r="ED249">
        <f>'Raw Data'!DQ249</f>
        <v>13.1</v>
      </c>
      <c r="EE249">
        <f>'Raw Data'!DR249</f>
        <v>1110</v>
      </c>
      <c r="EF249">
        <f>'Raw Data'!DS249</f>
        <v>13.8</v>
      </c>
      <c r="EG249">
        <f>'Raw Data'!DT249</f>
        <v>1430</v>
      </c>
      <c r="EH249">
        <f>'Raw Data'!DU249</f>
        <v>9.1999999999999993</v>
      </c>
      <c r="EI249">
        <f>'Raw Data'!DV249</f>
        <v>1430</v>
      </c>
      <c r="EJ249">
        <f>'Raw Data'!DW249</f>
        <v>9.1999999999999993</v>
      </c>
      <c r="EK249">
        <f>'Raw Data'!DX249</f>
        <v>1260</v>
      </c>
      <c r="EL249">
        <f>'Raw Data'!DY249</f>
        <v>12.8</v>
      </c>
      <c r="EM249">
        <f>'Raw Data'!DZ249</f>
        <v>0</v>
      </c>
    </row>
    <row r="250" spans="1:143"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t="str">
        <f>VLOOKUP(DK250,'Curve Info'!$A$9:$P$76,16)</f>
        <v>High Crash Frequency</v>
      </c>
      <c r="DM250" s="1" t="str">
        <f>VLOOKUP(DK250,'Curve Info'!$A$9:$P$76,14)</f>
        <v>Low AADT</v>
      </c>
      <c r="DN250" s="1">
        <f t="shared" si="37"/>
        <v>1663.3333333333333</v>
      </c>
      <c r="DO250" s="1">
        <f t="shared" si="38"/>
        <v>1135</v>
      </c>
      <c r="DP250" s="1">
        <f t="shared" si="39"/>
        <v>528.33333333333326</v>
      </c>
      <c r="DQ250" s="1">
        <f t="shared" si="40"/>
        <v>0.46549192364170333</v>
      </c>
      <c r="DR250" s="1">
        <f t="shared" si="41"/>
        <v>1399.1666666666665</v>
      </c>
      <c r="DS250">
        <f>'Raw Data'!DF250</f>
        <v>1620</v>
      </c>
      <c r="DT250">
        <f>'Raw Data'!DG250</f>
        <v>11.6</v>
      </c>
      <c r="DU250">
        <f>'Raw Data'!DH250</f>
        <v>1710</v>
      </c>
      <c r="DV250">
        <f>'Raw Data'!DI250</f>
        <v>11.6</v>
      </c>
      <c r="DW250">
        <f>'Raw Data'!DJ250</f>
        <v>1660</v>
      </c>
      <c r="DX250">
        <f>'Raw Data'!DK250</f>
        <v>11.6</v>
      </c>
      <c r="DY250">
        <f>'Raw Data'!DL250</f>
        <v>860</v>
      </c>
      <c r="DZ250">
        <f>'Raw Data'!DM250</f>
        <v>0</v>
      </c>
      <c r="EA250">
        <f>'Raw Data'!DN250</f>
        <v>830</v>
      </c>
      <c r="EB250">
        <f>'Raw Data'!DO250</f>
        <v>11.9</v>
      </c>
      <c r="EC250">
        <f>'Raw Data'!DP250</f>
        <v>1170</v>
      </c>
      <c r="ED250">
        <f>'Raw Data'!DQ250</f>
        <v>13.1</v>
      </c>
      <c r="EE250">
        <f>'Raw Data'!DR250</f>
        <v>1110</v>
      </c>
      <c r="EF250">
        <f>'Raw Data'!DS250</f>
        <v>13.8</v>
      </c>
      <c r="EG250">
        <f>'Raw Data'!DT250</f>
        <v>1430</v>
      </c>
      <c r="EH250">
        <f>'Raw Data'!DU250</f>
        <v>9.1999999999999993</v>
      </c>
      <c r="EI250">
        <f>'Raw Data'!DV250</f>
        <v>1430</v>
      </c>
      <c r="EJ250">
        <f>'Raw Data'!DW250</f>
        <v>9.1999999999999993</v>
      </c>
      <c r="EK250">
        <f>'Raw Data'!DX250</f>
        <v>1260</v>
      </c>
      <c r="EL250">
        <f>'Raw Data'!DY250</f>
        <v>12.8</v>
      </c>
      <c r="EM250">
        <f>'Raw Data'!DZ250</f>
        <v>0</v>
      </c>
    </row>
    <row r="251" spans="1:143"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t="str">
        <f>VLOOKUP(DK251,'Curve Info'!$A$9:$P$76,16)</f>
        <v>High Crash Frequency</v>
      </c>
      <c r="DM251" s="1" t="str">
        <f>VLOOKUP(DK251,'Curve Info'!$A$9:$P$76,14)</f>
        <v>Low AADT</v>
      </c>
      <c r="DN251" s="1">
        <f t="shared" si="37"/>
        <v>1663.3333333333333</v>
      </c>
      <c r="DO251" s="1">
        <f t="shared" si="38"/>
        <v>1135</v>
      </c>
      <c r="DP251" s="1">
        <f t="shared" si="39"/>
        <v>528.33333333333326</v>
      </c>
      <c r="DQ251" s="1">
        <f t="shared" si="40"/>
        <v>0.46549192364170333</v>
      </c>
      <c r="DR251" s="1">
        <f t="shared" si="41"/>
        <v>1399.1666666666665</v>
      </c>
      <c r="DS251">
        <f>'Raw Data'!DF251</f>
        <v>1620</v>
      </c>
      <c r="DT251">
        <f>'Raw Data'!DG251</f>
        <v>11.6</v>
      </c>
      <c r="DU251">
        <f>'Raw Data'!DH251</f>
        <v>1710</v>
      </c>
      <c r="DV251">
        <f>'Raw Data'!DI251</f>
        <v>11.6</v>
      </c>
      <c r="DW251">
        <f>'Raw Data'!DJ251</f>
        <v>1660</v>
      </c>
      <c r="DX251">
        <f>'Raw Data'!DK251</f>
        <v>11.6</v>
      </c>
      <c r="DY251">
        <f>'Raw Data'!DL251</f>
        <v>860</v>
      </c>
      <c r="DZ251">
        <f>'Raw Data'!DM251</f>
        <v>0</v>
      </c>
      <c r="EA251">
        <f>'Raw Data'!DN251</f>
        <v>830</v>
      </c>
      <c r="EB251">
        <f>'Raw Data'!DO251</f>
        <v>11.9</v>
      </c>
      <c r="EC251">
        <f>'Raw Data'!DP251</f>
        <v>1170</v>
      </c>
      <c r="ED251">
        <f>'Raw Data'!DQ251</f>
        <v>13.1</v>
      </c>
      <c r="EE251">
        <f>'Raw Data'!DR251</f>
        <v>1110</v>
      </c>
      <c r="EF251">
        <f>'Raw Data'!DS251</f>
        <v>13.8</v>
      </c>
      <c r="EG251">
        <f>'Raw Data'!DT251</f>
        <v>1430</v>
      </c>
      <c r="EH251">
        <f>'Raw Data'!DU251</f>
        <v>9.1999999999999993</v>
      </c>
      <c r="EI251">
        <f>'Raw Data'!DV251</f>
        <v>1430</v>
      </c>
      <c r="EJ251">
        <f>'Raw Data'!DW251</f>
        <v>9.1999999999999993</v>
      </c>
      <c r="EK251">
        <f>'Raw Data'!DX251</f>
        <v>1260</v>
      </c>
      <c r="EL251">
        <f>'Raw Data'!DY251</f>
        <v>12.8</v>
      </c>
      <c r="EM251">
        <f>'Raw Data'!DZ251</f>
        <v>0</v>
      </c>
    </row>
    <row r="252" spans="1:143"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t="str">
        <f>VLOOKUP(DK252,'Curve Info'!$A$9:$P$76,16)</f>
        <v>Low Crash Frequency</v>
      </c>
      <c r="DM252" s="1" t="str">
        <f>VLOOKUP(DK252,'Curve Info'!$A$9:$P$76,14)</f>
        <v>Low AADT</v>
      </c>
      <c r="DN252" s="1">
        <f t="shared" si="37"/>
        <v>1663.3333333333333</v>
      </c>
      <c r="DO252" s="1">
        <f t="shared" si="38"/>
        <v>1135</v>
      </c>
      <c r="DP252" s="1">
        <f t="shared" si="39"/>
        <v>528.33333333333326</v>
      </c>
      <c r="DQ252" s="1">
        <f t="shared" si="40"/>
        <v>0.46549192364170333</v>
      </c>
      <c r="DR252" s="1">
        <f t="shared" si="41"/>
        <v>1399.1666666666665</v>
      </c>
      <c r="DS252">
        <f>'Raw Data'!DF252</f>
        <v>1620</v>
      </c>
      <c r="DT252">
        <f>'Raw Data'!DG252</f>
        <v>11.6</v>
      </c>
      <c r="DU252">
        <f>'Raw Data'!DH252</f>
        <v>1710</v>
      </c>
      <c r="DV252">
        <f>'Raw Data'!DI252</f>
        <v>11.6</v>
      </c>
      <c r="DW252">
        <f>'Raw Data'!DJ252</f>
        <v>1660</v>
      </c>
      <c r="DX252">
        <f>'Raw Data'!DK252</f>
        <v>11.6</v>
      </c>
      <c r="DY252">
        <f>'Raw Data'!DL252</f>
        <v>860</v>
      </c>
      <c r="DZ252">
        <f>'Raw Data'!DM252</f>
        <v>0</v>
      </c>
      <c r="EA252">
        <f>'Raw Data'!DN252</f>
        <v>830</v>
      </c>
      <c r="EB252">
        <f>'Raw Data'!DO252</f>
        <v>11.9</v>
      </c>
      <c r="EC252">
        <f>'Raw Data'!DP252</f>
        <v>1170</v>
      </c>
      <c r="ED252">
        <f>'Raw Data'!DQ252</f>
        <v>13.1</v>
      </c>
      <c r="EE252">
        <f>'Raw Data'!DR252</f>
        <v>1110</v>
      </c>
      <c r="EF252">
        <f>'Raw Data'!DS252</f>
        <v>13.8</v>
      </c>
      <c r="EG252">
        <f>'Raw Data'!DT252</f>
        <v>1430</v>
      </c>
      <c r="EH252">
        <f>'Raw Data'!DU252</f>
        <v>9.1999999999999993</v>
      </c>
      <c r="EI252">
        <f>'Raw Data'!DV252</f>
        <v>1430</v>
      </c>
      <c r="EJ252">
        <f>'Raw Data'!DW252</f>
        <v>9.1999999999999993</v>
      </c>
      <c r="EK252">
        <f>'Raw Data'!DX252</f>
        <v>1260</v>
      </c>
      <c r="EL252">
        <f>'Raw Data'!DY252</f>
        <v>12.8</v>
      </c>
      <c r="EM252">
        <f>'Raw Data'!DZ252</f>
        <v>0</v>
      </c>
    </row>
    <row r="253" spans="1:143"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t="str">
        <f>VLOOKUP(DK253,'Curve Info'!$A$9:$P$76,16)</f>
        <v>Low Crash Frequency</v>
      </c>
      <c r="DM253" s="1" t="str">
        <f>VLOOKUP(DK253,'Curve Info'!$A$9:$P$76,14)</f>
        <v>Low AADT</v>
      </c>
      <c r="DN253" s="1">
        <f t="shared" si="37"/>
        <v>1663.3333333333333</v>
      </c>
      <c r="DO253" s="1">
        <f t="shared" si="38"/>
        <v>1135</v>
      </c>
      <c r="DP253" s="1">
        <f t="shared" si="39"/>
        <v>528.33333333333326</v>
      </c>
      <c r="DQ253" s="1">
        <f t="shared" si="40"/>
        <v>0.46549192364170333</v>
      </c>
      <c r="DR253" s="1">
        <f t="shared" si="41"/>
        <v>1399.1666666666665</v>
      </c>
      <c r="DS253">
        <f>'Raw Data'!DF253</f>
        <v>1620</v>
      </c>
      <c r="DT253">
        <f>'Raw Data'!DG253</f>
        <v>11.6</v>
      </c>
      <c r="DU253">
        <f>'Raw Data'!DH253</f>
        <v>1710</v>
      </c>
      <c r="DV253">
        <f>'Raw Data'!DI253</f>
        <v>11.6</v>
      </c>
      <c r="DW253">
        <f>'Raw Data'!DJ253</f>
        <v>1660</v>
      </c>
      <c r="DX253">
        <f>'Raw Data'!DK253</f>
        <v>11.6</v>
      </c>
      <c r="DY253">
        <f>'Raw Data'!DL253</f>
        <v>860</v>
      </c>
      <c r="DZ253">
        <f>'Raw Data'!DM253</f>
        <v>0</v>
      </c>
      <c r="EA253">
        <f>'Raw Data'!DN253</f>
        <v>830</v>
      </c>
      <c r="EB253">
        <f>'Raw Data'!DO253</f>
        <v>11.9</v>
      </c>
      <c r="EC253">
        <f>'Raw Data'!DP253</f>
        <v>1170</v>
      </c>
      <c r="ED253">
        <f>'Raw Data'!DQ253</f>
        <v>13.1</v>
      </c>
      <c r="EE253">
        <f>'Raw Data'!DR253</f>
        <v>1110</v>
      </c>
      <c r="EF253">
        <f>'Raw Data'!DS253</f>
        <v>13.8</v>
      </c>
      <c r="EG253">
        <f>'Raw Data'!DT253</f>
        <v>1430</v>
      </c>
      <c r="EH253">
        <f>'Raw Data'!DU253</f>
        <v>9.1999999999999993</v>
      </c>
      <c r="EI253">
        <f>'Raw Data'!DV253</f>
        <v>1430</v>
      </c>
      <c r="EJ253">
        <f>'Raw Data'!DW253</f>
        <v>9.1999999999999993</v>
      </c>
      <c r="EK253">
        <f>'Raw Data'!DX253</f>
        <v>1260</v>
      </c>
      <c r="EL253">
        <f>'Raw Data'!DY253</f>
        <v>12.8</v>
      </c>
      <c r="EM253">
        <f>'Raw Data'!DZ253</f>
        <v>0</v>
      </c>
    </row>
    <row r="254" spans="1:143"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t="str">
        <f>VLOOKUP(DK254,'Curve Info'!$A$9:$P$76,16)</f>
        <v>High Crash Frequency</v>
      </c>
      <c r="DM254" s="1" t="str">
        <f>VLOOKUP(DK254,'Curve Info'!$A$9:$P$76,14)</f>
        <v>Low AADT</v>
      </c>
      <c r="DN254" s="1">
        <f t="shared" si="37"/>
        <v>1663.3333333333333</v>
      </c>
      <c r="DO254" s="1">
        <f t="shared" si="38"/>
        <v>1135</v>
      </c>
      <c r="DP254" s="1">
        <f t="shared" si="39"/>
        <v>528.33333333333326</v>
      </c>
      <c r="DQ254" s="1">
        <f t="shared" si="40"/>
        <v>0.46549192364170333</v>
      </c>
      <c r="DR254" s="1">
        <f t="shared" si="41"/>
        <v>1399.1666666666665</v>
      </c>
      <c r="DS254">
        <f>'Raw Data'!DF254</f>
        <v>1620</v>
      </c>
      <c r="DT254">
        <f>'Raw Data'!DG254</f>
        <v>11.6</v>
      </c>
      <c r="DU254">
        <f>'Raw Data'!DH254</f>
        <v>1710</v>
      </c>
      <c r="DV254">
        <f>'Raw Data'!DI254</f>
        <v>11.6</v>
      </c>
      <c r="DW254">
        <f>'Raw Data'!DJ254</f>
        <v>1660</v>
      </c>
      <c r="DX254">
        <f>'Raw Data'!DK254</f>
        <v>11.6</v>
      </c>
      <c r="DY254">
        <f>'Raw Data'!DL254</f>
        <v>860</v>
      </c>
      <c r="DZ254">
        <f>'Raw Data'!DM254</f>
        <v>0</v>
      </c>
      <c r="EA254">
        <f>'Raw Data'!DN254</f>
        <v>830</v>
      </c>
      <c r="EB254">
        <f>'Raw Data'!DO254</f>
        <v>11.9</v>
      </c>
      <c r="EC254">
        <f>'Raw Data'!DP254</f>
        <v>1170</v>
      </c>
      <c r="ED254">
        <f>'Raw Data'!DQ254</f>
        <v>13.1</v>
      </c>
      <c r="EE254">
        <f>'Raw Data'!DR254</f>
        <v>1110</v>
      </c>
      <c r="EF254">
        <f>'Raw Data'!DS254</f>
        <v>13.8</v>
      </c>
      <c r="EG254">
        <f>'Raw Data'!DT254</f>
        <v>1430</v>
      </c>
      <c r="EH254">
        <f>'Raw Data'!DU254</f>
        <v>9.1999999999999993</v>
      </c>
      <c r="EI254">
        <f>'Raw Data'!DV254</f>
        <v>1430</v>
      </c>
      <c r="EJ254">
        <f>'Raw Data'!DW254</f>
        <v>9.1999999999999993</v>
      </c>
      <c r="EK254">
        <f>'Raw Data'!DX254</f>
        <v>1260</v>
      </c>
      <c r="EL254">
        <f>'Raw Data'!DY254</f>
        <v>12.8</v>
      </c>
      <c r="EM254">
        <f>'Raw Data'!DZ254</f>
        <v>0</v>
      </c>
    </row>
    <row r="255" spans="1:143"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t="str">
        <f>VLOOKUP(DK255,'Curve Info'!$A$9:$P$76,16)</f>
        <v>High Crash Frequency</v>
      </c>
      <c r="DM255" s="1" t="str">
        <f>VLOOKUP(DK255,'Curve Info'!$A$9:$P$76,14)</f>
        <v>Low AADT</v>
      </c>
      <c r="DN255" s="1">
        <f t="shared" si="37"/>
        <v>1663.3333333333333</v>
      </c>
      <c r="DO255" s="1">
        <f t="shared" si="38"/>
        <v>1135</v>
      </c>
      <c r="DP255" s="1">
        <f t="shared" si="39"/>
        <v>528.33333333333326</v>
      </c>
      <c r="DQ255" s="1">
        <f t="shared" si="40"/>
        <v>0.46549192364170333</v>
      </c>
      <c r="DR255" s="1">
        <f t="shared" si="41"/>
        <v>1399.1666666666665</v>
      </c>
      <c r="DS255">
        <f>'Raw Data'!DF255</f>
        <v>1620</v>
      </c>
      <c r="DT255">
        <f>'Raw Data'!DG255</f>
        <v>11.6</v>
      </c>
      <c r="DU255">
        <f>'Raw Data'!DH255</f>
        <v>1710</v>
      </c>
      <c r="DV255">
        <f>'Raw Data'!DI255</f>
        <v>11.6</v>
      </c>
      <c r="DW255">
        <f>'Raw Data'!DJ255</f>
        <v>1660</v>
      </c>
      <c r="DX255">
        <f>'Raw Data'!DK255</f>
        <v>11.6</v>
      </c>
      <c r="DY255">
        <f>'Raw Data'!DL255</f>
        <v>860</v>
      </c>
      <c r="DZ255">
        <f>'Raw Data'!DM255</f>
        <v>0</v>
      </c>
      <c r="EA255">
        <f>'Raw Data'!DN255</f>
        <v>830</v>
      </c>
      <c r="EB255">
        <f>'Raw Data'!DO255</f>
        <v>11.9</v>
      </c>
      <c r="EC255">
        <f>'Raw Data'!DP255</f>
        <v>1170</v>
      </c>
      <c r="ED255">
        <f>'Raw Data'!DQ255</f>
        <v>13.1</v>
      </c>
      <c r="EE255">
        <f>'Raw Data'!DR255</f>
        <v>1110</v>
      </c>
      <c r="EF255">
        <f>'Raw Data'!DS255</f>
        <v>13.8</v>
      </c>
      <c r="EG255">
        <f>'Raw Data'!DT255</f>
        <v>1430</v>
      </c>
      <c r="EH255">
        <f>'Raw Data'!DU255</f>
        <v>9.1999999999999993</v>
      </c>
      <c r="EI255">
        <f>'Raw Data'!DV255</f>
        <v>1430</v>
      </c>
      <c r="EJ255">
        <f>'Raw Data'!DW255</f>
        <v>9.1999999999999993</v>
      </c>
      <c r="EK255">
        <f>'Raw Data'!DX255</f>
        <v>1260</v>
      </c>
      <c r="EL255">
        <f>'Raw Data'!DY255</f>
        <v>12.8</v>
      </c>
      <c r="EM255">
        <f>'Raw Data'!DZ255</f>
        <v>0</v>
      </c>
    </row>
    <row r="256" spans="1:143"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t="str">
        <f>VLOOKUP(DK256,'Curve Info'!$A$9:$P$76,16)</f>
        <v>High Crash Frequency</v>
      </c>
      <c r="DM256" s="1" t="str">
        <f>VLOOKUP(DK256,'Curve Info'!$A$9:$P$76,14)</f>
        <v>Low AADT</v>
      </c>
      <c r="DN256" s="1">
        <f t="shared" si="37"/>
        <v>1663.3333333333333</v>
      </c>
      <c r="DO256" s="1">
        <f t="shared" si="38"/>
        <v>1135</v>
      </c>
      <c r="DP256" s="1">
        <f t="shared" si="39"/>
        <v>528.33333333333326</v>
      </c>
      <c r="DQ256" s="1">
        <f t="shared" si="40"/>
        <v>0.46549192364170333</v>
      </c>
      <c r="DR256" s="1">
        <f t="shared" si="41"/>
        <v>1399.1666666666665</v>
      </c>
      <c r="DS256">
        <f>'Raw Data'!DF256</f>
        <v>1620</v>
      </c>
      <c r="DT256">
        <f>'Raw Data'!DG256</f>
        <v>11.6</v>
      </c>
      <c r="DU256">
        <f>'Raw Data'!DH256</f>
        <v>1710</v>
      </c>
      <c r="DV256">
        <f>'Raw Data'!DI256</f>
        <v>11.6</v>
      </c>
      <c r="DW256">
        <f>'Raw Data'!DJ256</f>
        <v>1660</v>
      </c>
      <c r="DX256">
        <f>'Raw Data'!DK256</f>
        <v>11.6</v>
      </c>
      <c r="DY256">
        <f>'Raw Data'!DL256</f>
        <v>860</v>
      </c>
      <c r="DZ256">
        <f>'Raw Data'!DM256</f>
        <v>0</v>
      </c>
      <c r="EA256">
        <f>'Raw Data'!DN256</f>
        <v>830</v>
      </c>
      <c r="EB256">
        <f>'Raw Data'!DO256</f>
        <v>11.9</v>
      </c>
      <c r="EC256">
        <f>'Raw Data'!DP256</f>
        <v>1170</v>
      </c>
      <c r="ED256">
        <f>'Raw Data'!DQ256</f>
        <v>13.1</v>
      </c>
      <c r="EE256">
        <f>'Raw Data'!DR256</f>
        <v>1110</v>
      </c>
      <c r="EF256">
        <f>'Raw Data'!DS256</f>
        <v>13.8</v>
      </c>
      <c r="EG256">
        <f>'Raw Data'!DT256</f>
        <v>1430</v>
      </c>
      <c r="EH256">
        <f>'Raw Data'!DU256</f>
        <v>9.1999999999999993</v>
      </c>
      <c r="EI256">
        <f>'Raw Data'!DV256</f>
        <v>1430</v>
      </c>
      <c r="EJ256">
        <f>'Raw Data'!DW256</f>
        <v>9.1999999999999993</v>
      </c>
      <c r="EK256">
        <f>'Raw Data'!DX256</f>
        <v>1260</v>
      </c>
      <c r="EL256">
        <f>'Raw Data'!DY256</f>
        <v>12.8</v>
      </c>
      <c r="EM256">
        <f>'Raw Data'!DZ256</f>
        <v>0</v>
      </c>
    </row>
    <row r="257" spans="1:143"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t="str">
        <f>VLOOKUP(DK257,'Curve Info'!$A$9:$P$76,16)</f>
        <v>Low Crash Frequency</v>
      </c>
      <c r="DM257" s="1" t="str">
        <f>VLOOKUP(DK257,'Curve Info'!$A$9:$P$76,14)</f>
        <v>Medium AADT</v>
      </c>
      <c r="DN257" s="1">
        <f t="shared" si="37"/>
        <v>3493.3333333333335</v>
      </c>
      <c r="DO257" s="1">
        <f t="shared" si="38"/>
        <v>3170</v>
      </c>
      <c r="DP257" s="1">
        <f t="shared" si="39"/>
        <v>323.33333333333348</v>
      </c>
      <c r="DQ257" s="1">
        <f t="shared" si="40"/>
        <v>0.10199789695057838</v>
      </c>
      <c r="DR257" s="1">
        <f t="shared" si="41"/>
        <v>3331.666666666667</v>
      </c>
      <c r="DS257">
        <f>'Raw Data'!DF257</f>
        <v>3410</v>
      </c>
      <c r="DT257">
        <f>'Raw Data'!DG257</f>
        <v>0</v>
      </c>
      <c r="DU257">
        <f>'Raw Data'!DH257</f>
        <v>3550</v>
      </c>
      <c r="DV257">
        <f>'Raw Data'!DI257</f>
        <v>0</v>
      </c>
      <c r="DW257">
        <f>'Raw Data'!DJ257</f>
        <v>3520</v>
      </c>
      <c r="DX257">
        <f>'Raw Data'!DK257</f>
        <v>0</v>
      </c>
      <c r="DY257">
        <f>'Raw Data'!DL257</f>
        <v>3570</v>
      </c>
      <c r="DZ257">
        <f>'Raw Data'!DM257</f>
        <v>0</v>
      </c>
      <c r="EA257">
        <f>'Raw Data'!DN257</f>
        <v>3470</v>
      </c>
      <c r="EB257">
        <f>'Raw Data'!DO257</f>
        <v>10</v>
      </c>
      <c r="EC257">
        <f>'Raw Data'!DP257</f>
        <v>3300</v>
      </c>
      <c r="ED257">
        <f>'Raw Data'!DQ257</f>
        <v>10</v>
      </c>
      <c r="EE257">
        <f>'Raw Data'!DR257</f>
        <v>3150</v>
      </c>
      <c r="EF257">
        <f>'Raw Data'!DS257</f>
        <v>10</v>
      </c>
      <c r="EG257">
        <f>'Raw Data'!DT257</f>
        <v>2760</v>
      </c>
      <c r="EH257">
        <f>'Raw Data'!DU257</f>
        <v>10</v>
      </c>
      <c r="EI257">
        <f>'Raw Data'!DV257</f>
        <v>2780</v>
      </c>
      <c r="EJ257">
        <f>'Raw Data'!DW257</f>
        <v>10.3</v>
      </c>
      <c r="EK257">
        <f>'Raw Data'!DX257</f>
        <v>2950</v>
      </c>
      <c r="EL257">
        <f>'Raw Data'!DY257</f>
        <v>10.199999999999999</v>
      </c>
      <c r="EM257">
        <f>'Raw Data'!DZ257</f>
        <v>0</v>
      </c>
    </row>
    <row r="258" spans="1:143"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t="str">
        <f>VLOOKUP(DK258,'Curve Info'!$A$9:$P$76,16)</f>
        <v>High Crash Frequency</v>
      </c>
      <c r="DM258" s="1" t="str">
        <f>VLOOKUP(DK258,'Curve Info'!$A$9:$P$76,14)</f>
        <v>Medium AADT</v>
      </c>
      <c r="DN258" s="1">
        <f t="shared" si="37"/>
        <v>2526.6666666666665</v>
      </c>
      <c r="DO258" s="1">
        <f t="shared" si="38"/>
        <v>1977.5</v>
      </c>
      <c r="DP258" s="1">
        <f t="shared" si="39"/>
        <v>549.16666666666652</v>
      </c>
      <c r="DQ258" s="1">
        <f t="shared" si="40"/>
        <v>0.27770754319426877</v>
      </c>
      <c r="DR258" s="1">
        <f t="shared" si="41"/>
        <v>2252.083333333333</v>
      </c>
      <c r="DS258">
        <f>'Raw Data'!DF258</f>
        <v>2650</v>
      </c>
      <c r="DT258">
        <f>'Raw Data'!DG258</f>
        <v>0</v>
      </c>
      <c r="DU258">
        <f>'Raw Data'!DH258</f>
        <v>2760</v>
      </c>
      <c r="DV258">
        <f>'Raw Data'!DI258</f>
        <v>0</v>
      </c>
      <c r="DW258">
        <f>'Raw Data'!DJ258</f>
        <v>2170</v>
      </c>
      <c r="DX258">
        <f>'Raw Data'!DK258</f>
        <v>0</v>
      </c>
      <c r="DY258">
        <f>'Raw Data'!DL258</f>
        <v>2200</v>
      </c>
      <c r="DZ258">
        <f>'Raw Data'!DM258</f>
        <v>0</v>
      </c>
      <c r="EA258">
        <f>'Raw Data'!DN258</f>
        <v>2140</v>
      </c>
      <c r="EB258">
        <f>'Raw Data'!DO258</f>
        <v>24.1</v>
      </c>
      <c r="EC258">
        <f>'Raw Data'!DP258</f>
        <v>2030</v>
      </c>
      <c r="ED258">
        <f>'Raw Data'!DQ258</f>
        <v>24.1</v>
      </c>
      <c r="EE258">
        <f>'Raw Data'!DR258</f>
        <v>1940</v>
      </c>
      <c r="EF258">
        <f>'Raw Data'!DS258</f>
        <v>24.1</v>
      </c>
      <c r="EG258">
        <f>'Raw Data'!DT258</f>
        <v>1800</v>
      </c>
      <c r="EH258">
        <f>'Raw Data'!DU258</f>
        <v>24</v>
      </c>
      <c r="EI258">
        <f>'Raw Data'!DV258</f>
        <v>1810</v>
      </c>
      <c r="EJ258">
        <f>'Raw Data'!DW258</f>
        <v>23.9</v>
      </c>
      <c r="EK258">
        <f>'Raw Data'!DX258</f>
        <v>1570</v>
      </c>
      <c r="EL258">
        <f>'Raw Data'!DY258</f>
        <v>23.9</v>
      </c>
      <c r="EM258">
        <f>'Raw Data'!DZ258</f>
        <v>0</v>
      </c>
    </row>
    <row r="259" spans="1:143"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t="str">
        <f>VLOOKUP(DK259,'Curve Info'!$A$9:$P$76,16)</f>
        <v>High Crash Frequency</v>
      </c>
      <c r="DM259" s="1" t="str">
        <f>VLOOKUP(DK259,'Curve Info'!$A$9:$P$76,14)</f>
        <v>Medium AADT</v>
      </c>
      <c r="DN259" s="1">
        <f t="shared" ref="DN259:DN314" si="47">AVERAGE(DU259,DW259,DS259)</f>
        <v>2526.6666666666665</v>
      </c>
      <c r="DO259" s="1">
        <f t="shared" ref="DO259:DO314" si="48">AVERAGE(EA259,EG259,EE259,EC259)</f>
        <v>1977.5</v>
      </c>
      <c r="DP259" s="1">
        <f t="shared" ref="DP259:DP314" si="49">DN259-DO259</f>
        <v>549.16666666666652</v>
      </c>
      <c r="DQ259" s="1">
        <f t="shared" ref="DQ259:DQ314" si="50">DP259/DO259</f>
        <v>0.27770754319426877</v>
      </c>
      <c r="DR259" s="1">
        <f t="shared" ref="DR259:DR314" si="51">AVERAGE(DN259,DO259)</f>
        <v>2252.083333333333</v>
      </c>
      <c r="DS259">
        <f>'Raw Data'!DF259</f>
        <v>2650</v>
      </c>
      <c r="DT259">
        <f>'Raw Data'!DG259</f>
        <v>0</v>
      </c>
      <c r="DU259">
        <f>'Raw Data'!DH259</f>
        <v>2760</v>
      </c>
      <c r="DV259">
        <f>'Raw Data'!DI259</f>
        <v>0</v>
      </c>
      <c r="DW259">
        <f>'Raw Data'!DJ259</f>
        <v>2170</v>
      </c>
      <c r="DX259">
        <f>'Raw Data'!DK259</f>
        <v>0</v>
      </c>
      <c r="DY259">
        <f>'Raw Data'!DL259</f>
        <v>2200</v>
      </c>
      <c r="DZ259">
        <f>'Raw Data'!DM259</f>
        <v>0</v>
      </c>
      <c r="EA259">
        <f>'Raw Data'!DN259</f>
        <v>2140</v>
      </c>
      <c r="EB259">
        <f>'Raw Data'!DO259</f>
        <v>24.1</v>
      </c>
      <c r="EC259">
        <f>'Raw Data'!DP259</f>
        <v>2030</v>
      </c>
      <c r="ED259">
        <f>'Raw Data'!DQ259</f>
        <v>24.1</v>
      </c>
      <c r="EE259">
        <f>'Raw Data'!DR259</f>
        <v>1940</v>
      </c>
      <c r="EF259">
        <f>'Raw Data'!DS259</f>
        <v>24.1</v>
      </c>
      <c r="EG259">
        <f>'Raw Data'!DT259</f>
        <v>1800</v>
      </c>
      <c r="EH259">
        <f>'Raw Data'!DU259</f>
        <v>24</v>
      </c>
      <c r="EI259">
        <f>'Raw Data'!DV259</f>
        <v>1810</v>
      </c>
      <c r="EJ259">
        <f>'Raw Data'!DW259</f>
        <v>23.9</v>
      </c>
      <c r="EK259">
        <f>'Raw Data'!DX259</f>
        <v>1570</v>
      </c>
      <c r="EL259">
        <f>'Raw Data'!DY259</f>
        <v>23.9</v>
      </c>
      <c r="EM259">
        <f>'Raw Data'!DZ259</f>
        <v>0</v>
      </c>
    </row>
    <row r="260" spans="1:143"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t="str">
        <f>VLOOKUP(DK260,'Curve Info'!$A$9:$P$76,16)</f>
        <v>High Crash Frequency</v>
      </c>
      <c r="DM260" s="1" t="str">
        <f>VLOOKUP(DK260,'Curve Info'!$A$9:$P$76,14)</f>
        <v>Medium AADT</v>
      </c>
      <c r="DN260" s="1">
        <f t="shared" si="47"/>
        <v>2526.6666666666665</v>
      </c>
      <c r="DO260" s="1">
        <f t="shared" si="48"/>
        <v>1977.5</v>
      </c>
      <c r="DP260" s="1">
        <f t="shared" si="49"/>
        <v>549.16666666666652</v>
      </c>
      <c r="DQ260" s="1">
        <f t="shared" si="50"/>
        <v>0.27770754319426877</v>
      </c>
      <c r="DR260" s="1">
        <f t="shared" si="51"/>
        <v>2252.083333333333</v>
      </c>
      <c r="DS260">
        <f>'Raw Data'!DF260</f>
        <v>2650</v>
      </c>
      <c r="DT260">
        <f>'Raw Data'!DG260</f>
        <v>0</v>
      </c>
      <c r="DU260">
        <f>'Raw Data'!DH260</f>
        <v>2760</v>
      </c>
      <c r="DV260">
        <f>'Raw Data'!DI260</f>
        <v>0</v>
      </c>
      <c r="DW260">
        <f>'Raw Data'!DJ260</f>
        <v>2170</v>
      </c>
      <c r="DX260">
        <f>'Raw Data'!DK260</f>
        <v>0</v>
      </c>
      <c r="DY260">
        <f>'Raw Data'!DL260</f>
        <v>2200</v>
      </c>
      <c r="DZ260">
        <f>'Raw Data'!DM260</f>
        <v>0</v>
      </c>
      <c r="EA260">
        <f>'Raw Data'!DN260</f>
        <v>2140</v>
      </c>
      <c r="EB260">
        <f>'Raw Data'!DO260</f>
        <v>24.1</v>
      </c>
      <c r="EC260">
        <f>'Raw Data'!DP260</f>
        <v>2030</v>
      </c>
      <c r="ED260">
        <f>'Raw Data'!DQ260</f>
        <v>24.1</v>
      </c>
      <c r="EE260">
        <f>'Raw Data'!DR260</f>
        <v>1940</v>
      </c>
      <c r="EF260">
        <f>'Raw Data'!DS260</f>
        <v>24.1</v>
      </c>
      <c r="EG260">
        <f>'Raw Data'!DT260</f>
        <v>1800</v>
      </c>
      <c r="EH260">
        <f>'Raw Data'!DU260</f>
        <v>24</v>
      </c>
      <c r="EI260">
        <f>'Raw Data'!DV260</f>
        <v>1810</v>
      </c>
      <c r="EJ260">
        <f>'Raw Data'!DW260</f>
        <v>23.9</v>
      </c>
      <c r="EK260">
        <f>'Raw Data'!DX260</f>
        <v>1570</v>
      </c>
      <c r="EL260">
        <f>'Raw Data'!DY260</f>
        <v>23.9</v>
      </c>
      <c r="EM260">
        <f>'Raw Data'!DZ260</f>
        <v>0</v>
      </c>
    </row>
    <row r="261" spans="1:143"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t="str">
        <f>VLOOKUP(DK261,'Curve Info'!$A$9:$P$76,16)</f>
        <v>High Crash Frequency</v>
      </c>
      <c r="DM261" s="1" t="str">
        <f>VLOOKUP(DK261,'Curve Info'!$A$9:$P$76,14)</f>
        <v>Medium AADT</v>
      </c>
      <c r="DN261" s="1">
        <f t="shared" si="47"/>
        <v>2526.6666666666665</v>
      </c>
      <c r="DO261" s="1">
        <f t="shared" si="48"/>
        <v>1977.5</v>
      </c>
      <c r="DP261" s="1">
        <f t="shared" si="49"/>
        <v>549.16666666666652</v>
      </c>
      <c r="DQ261" s="1">
        <f t="shared" si="50"/>
        <v>0.27770754319426877</v>
      </c>
      <c r="DR261" s="1">
        <f t="shared" si="51"/>
        <v>2252.083333333333</v>
      </c>
      <c r="DS261">
        <f>'Raw Data'!DF261</f>
        <v>2650</v>
      </c>
      <c r="DT261">
        <f>'Raw Data'!DG261</f>
        <v>0</v>
      </c>
      <c r="DU261">
        <f>'Raw Data'!DH261</f>
        <v>2760</v>
      </c>
      <c r="DV261">
        <f>'Raw Data'!DI261</f>
        <v>0</v>
      </c>
      <c r="DW261">
        <f>'Raw Data'!DJ261</f>
        <v>2170</v>
      </c>
      <c r="DX261">
        <f>'Raw Data'!DK261</f>
        <v>0</v>
      </c>
      <c r="DY261">
        <f>'Raw Data'!DL261</f>
        <v>2200</v>
      </c>
      <c r="DZ261">
        <f>'Raw Data'!DM261</f>
        <v>0</v>
      </c>
      <c r="EA261">
        <f>'Raw Data'!DN261</f>
        <v>2140</v>
      </c>
      <c r="EB261">
        <f>'Raw Data'!DO261</f>
        <v>24.1</v>
      </c>
      <c r="EC261">
        <f>'Raw Data'!DP261</f>
        <v>2030</v>
      </c>
      <c r="ED261">
        <f>'Raw Data'!DQ261</f>
        <v>24.1</v>
      </c>
      <c r="EE261">
        <f>'Raw Data'!DR261</f>
        <v>1940</v>
      </c>
      <c r="EF261">
        <f>'Raw Data'!DS261</f>
        <v>24.1</v>
      </c>
      <c r="EG261">
        <f>'Raw Data'!DT261</f>
        <v>1800</v>
      </c>
      <c r="EH261">
        <f>'Raw Data'!DU261</f>
        <v>24</v>
      </c>
      <c r="EI261">
        <f>'Raw Data'!DV261</f>
        <v>1810</v>
      </c>
      <c r="EJ261">
        <f>'Raw Data'!DW261</f>
        <v>23.9</v>
      </c>
      <c r="EK261">
        <f>'Raw Data'!DX261</f>
        <v>1570</v>
      </c>
      <c r="EL261">
        <f>'Raw Data'!DY261</f>
        <v>23.9</v>
      </c>
      <c r="EM261">
        <f>'Raw Data'!DZ261</f>
        <v>0</v>
      </c>
    </row>
    <row r="262" spans="1:143"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t="str">
        <f>VLOOKUP(DK262,'Curve Info'!$A$9:$P$76,16)</f>
        <v>High Crash Frequency</v>
      </c>
      <c r="DM262" s="1" t="str">
        <f>VLOOKUP(DK262,'Curve Info'!$A$9:$P$76,14)</f>
        <v>Medium AADT</v>
      </c>
      <c r="DN262" s="1">
        <f t="shared" si="47"/>
        <v>2990</v>
      </c>
      <c r="DO262" s="1">
        <f t="shared" si="48"/>
        <v>2582.5</v>
      </c>
      <c r="DP262" s="1">
        <f t="shared" si="49"/>
        <v>407.5</v>
      </c>
      <c r="DQ262" s="1">
        <f t="shared" si="50"/>
        <v>0.15779283639883834</v>
      </c>
      <c r="DR262" s="1">
        <f t="shared" si="51"/>
        <v>2786.25</v>
      </c>
      <c r="DS262">
        <f>'Raw Data'!DF262</f>
        <v>3020</v>
      </c>
      <c r="DT262">
        <f>'Raw Data'!DG262</f>
        <v>20.2</v>
      </c>
      <c r="DU262">
        <f>'Raw Data'!DH262</f>
        <v>3190</v>
      </c>
      <c r="DV262">
        <f>'Raw Data'!DI262</f>
        <v>20.100000000000001</v>
      </c>
      <c r="DW262">
        <f>'Raw Data'!DJ262</f>
        <v>2760</v>
      </c>
      <c r="DX262">
        <f>'Raw Data'!DK262</f>
        <v>0</v>
      </c>
      <c r="DY262">
        <f>'Raw Data'!DL262</f>
        <v>2750</v>
      </c>
      <c r="DZ262">
        <f>'Raw Data'!DM262</f>
        <v>0</v>
      </c>
      <c r="EA262">
        <f>'Raw Data'!DN262</f>
        <v>2670</v>
      </c>
      <c r="EB262">
        <f>'Raw Data'!DO262</f>
        <v>13.4</v>
      </c>
      <c r="EC262">
        <f>'Raw Data'!DP262</f>
        <v>2560</v>
      </c>
      <c r="ED262">
        <f>'Raw Data'!DQ262</f>
        <v>13.4</v>
      </c>
      <c r="EE262">
        <f>'Raw Data'!DR262</f>
        <v>2550</v>
      </c>
      <c r="EF262">
        <f>'Raw Data'!DS262</f>
        <v>13.4</v>
      </c>
      <c r="EG262">
        <f>'Raw Data'!DT262</f>
        <v>2550</v>
      </c>
      <c r="EH262">
        <f>'Raw Data'!DU262</f>
        <v>13.4</v>
      </c>
      <c r="EI262">
        <f>'Raw Data'!DV262</f>
        <v>2370</v>
      </c>
      <c r="EJ262">
        <f>'Raw Data'!DW262</f>
        <v>16.8</v>
      </c>
      <c r="EK262">
        <f>'Raw Data'!DX262</f>
        <v>2380</v>
      </c>
      <c r="EL262">
        <f>'Raw Data'!DY262</f>
        <v>16.8</v>
      </c>
      <c r="EM262">
        <f>'Raw Data'!DZ262</f>
        <v>0</v>
      </c>
    </row>
    <row r="263" spans="1:143"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t="str">
        <f>VLOOKUP(DK263,'Curve Info'!$A$9:$P$76,16)</f>
        <v>High Crash Frequency</v>
      </c>
      <c r="DM263" s="1" t="str">
        <f>VLOOKUP(DK263,'Curve Info'!$A$9:$P$76,14)</f>
        <v>Medium AADT</v>
      </c>
      <c r="DN263" s="1">
        <f t="shared" si="47"/>
        <v>2990</v>
      </c>
      <c r="DO263" s="1">
        <f t="shared" si="48"/>
        <v>2582.5</v>
      </c>
      <c r="DP263" s="1">
        <f t="shared" si="49"/>
        <v>407.5</v>
      </c>
      <c r="DQ263" s="1">
        <f t="shared" si="50"/>
        <v>0.15779283639883834</v>
      </c>
      <c r="DR263" s="1">
        <f t="shared" si="51"/>
        <v>2786.25</v>
      </c>
      <c r="DS263">
        <f>'Raw Data'!DF263</f>
        <v>3020</v>
      </c>
      <c r="DT263">
        <f>'Raw Data'!DG263</f>
        <v>20.2</v>
      </c>
      <c r="DU263">
        <f>'Raw Data'!DH263</f>
        <v>3190</v>
      </c>
      <c r="DV263">
        <f>'Raw Data'!DI263</f>
        <v>20.100000000000001</v>
      </c>
      <c r="DW263">
        <f>'Raw Data'!DJ263</f>
        <v>2760</v>
      </c>
      <c r="DX263">
        <f>'Raw Data'!DK263</f>
        <v>0</v>
      </c>
      <c r="DY263">
        <f>'Raw Data'!DL263</f>
        <v>2750</v>
      </c>
      <c r="DZ263">
        <f>'Raw Data'!DM263</f>
        <v>0</v>
      </c>
      <c r="EA263">
        <f>'Raw Data'!DN263</f>
        <v>2670</v>
      </c>
      <c r="EB263">
        <f>'Raw Data'!DO263</f>
        <v>13.4</v>
      </c>
      <c r="EC263">
        <f>'Raw Data'!DP263</f>
        <v>2560</v>
      </c>
      <c r="ED263">
        <f>'Raw Data'!DQ263</f>
        <v>13.4</v>
      </c>
      <c r="EE263">
        <f>'Raw Data'!DR263</f>
        <v>2550</v>
      </c>
      <c r="EF263">
        <f>'Raw Data'!DS263</f>
        <v>13.4</v>
      </c>
      <c r="EG263">
        <f>'Raw Data'!DT263</f>
        <v>2550</v>
      </c>
      <c r="EH263">
        <f>'Raw Data'!DU263</f>
        <v>13.4</v>
      </c>
      <c r="EI263">
        <f>'Raw Data'!DV263</f>
        <v>2370</v>
      </c>
      <c r="EJ263">
        <f>'Raw Data'!DW263</f>
        <v>16.8</v>
      </c>
      <c r="EK263">
        <f>'Raw Data'!DX263</f>
        <v>2380</v>
      </c>
      <c r="EL263">
        <f>'Raw Data'!DY263</f>
        <v>16.8</v>
      </c>
      <c r="EM263">
        <f>'Raw Data'!DZ263</f>
        <v>0</v>
      </c>
    </row>
    <row r="264" spans="1:143"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t="str">
        <f>VLOOKUP(DK264,'Curve Info'!$A$9:$P$76,16)</f>
        <v>High Crash Frequency</v>
      </c>
      <c r="DM264" s="1" t="str">
        <f>VLOOKUP(DK264,'Curve Info'!$A$9:$P$76,14)</f>
        <v>Medium AADT</v>
      </c>
      <c r="DN264" s="1">
        <f t="shared" si="47"/>
        <v>2990</v>
      </c>
      <c r="DO264" s="1">
        <f t="shared" si="48"/>
        <v>2582.5</v>
      </c>
      <c r="DP264" s="1">
        <f t="shared" si="49"/>
        <v>407.5</v>
      </c>
      <c r="DQ264" s="1">
        <f t="shared" si="50"/>
        <v>0.15779283639883834</v>
      </c>
      <c r="DR264" s="1">
        <f t="shared" si="51"/>
        <v>2786.25</v>
      </c>
      <c r="DS264">
        <f>'Raw Data'!DF264</f>
        <v>3020</v>
      </c>
      <c r="DT264">
        <f>'Raw Data'!DG264</f>
        <v>20.2</v>
      </c>
      <c r="DU264">
        <f>'Raw Data'!DH264</f>
        <v>3190</v>
      </c>
      <c r="DV264">
        <f>'Raw Data'!DI264</f>
        <v>20.100000000000001</v>
      </c>
      <c r="DW264">
        <f>'Raw Data'!DJ264</f>
        <v>2760</v>
      </c>
      <c r="DX264">
        <f>'Raw Data'!DK264</f>
        <v>0</v>
      </c>
      <c r="DY264">
        <f>'Raw Data'!DL264</f>
        <v>2750</v>
      </c>
      <c r="DZ264">
        <f>'Raw Data'!DM264</f>
        <v>0</v>
      </c>
      <c r="EA264">
        <f>'Raw Data'!DN264</f>
        <v>2670</v>
      </c>
      <c r="EB264">
        <f>'Raw Data'!DO264</f>
        <v>13.4</v>
      </c>
      <c r="EC264">
        <f>'Raw Data'!DP264</f>
        <v>2560</v>
      </c>
      <c r="ED264">
        <f>'Raw Data'!DQ264</f>
        <v>13.4</v>
      </c>
      <c r="EE264">
        <f>'Raw Data'!DR264</f>
        <v>2550</v>
      </c>
      <c r="EF264">
        <f>'Raw Data'!DS264</f>
        <v>13.4</v>
      </c>
      <c r="EG264">
        <f>'Raw Data'!DT264</f>
        <v>2550</v>
      </c>
      <c r="EH264">
        <f>'Raw Data'!DU264</f>
        <v>13.4</v>
      </c>
      <c r="EI264">
        <f>'Raw Data'!DV264</f>
        <v>2370</v>
      </c>
      <c r="EJ264">
        <f>'Raw Data'!DW264</f>
        <v>16.8</v>
      </c>
      <c r="EK264">
        <f>'Raw Data'!DX264</f>
        <v>2380</v>
      </c>
      <c r="EL264">
        <f>'Raw Data'!DY264</f>
        <v>16.8</v>
      </c>
      <c r="EM264">
        <f>'Raw Data'!DZ264</f>
        <v>0</v>
      </c>
    </row>
    <row r="265" spans="1:143"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t="str">
        <f>VLOOKUP(DK265,'Curve Info'!$A$9:$P$76,16)</f>
        <v>High Crash Frequency</v>
      </c>
      <c r="DM265" s="1" t="str">
        <f>VLOOKUP(DK265,'Curve Info'!$A$9:$P$76,14)</f>
        <v>Medium AADT</v>
      </c>
      <c r="DN265" s="1">
        <f t="shared" si="47"/>
        <v>2990</v>
      </c>
      <c r="DO265" s="1">
        <f t="shared" si="48"/>
        <v>2582.5</v>
      </c>
      <c r="DP265" s="1">
        <f t="shared" si="49"/>
        <v>407.5</v>
      </c>
      <c r="DQ265" s="1">
        <f t="shared" si="50"/>
        <v>0.15779283639883834</v>
      </c>
      <c r="DR265" s="1">
        <f t="shared" si="51"/>
        <v>2786.25</v>
      </c>
      <c r="DS265">
        <f>'Raw Data'!DF265</f>
        <v>3020</v>
      </c>
      <c r="DT265">
        <f>'Raw Data'!DG265</f>
        <v>20.2</v>
      </c>
      <c r="DU265">
        <f>'Raw Data'!DH265</f>
        <v>3190</v>
      </c>
      <c r="DV265">
        <f>'Raw Data'!DI265</f>
        <v>20.100000000000001</v>
      </c>
      <c r="DW265">
        <f>'Raw Data'!DJ265</f>
        <v>2760</v>
      </c>
      <c r="DX265">
        <f>'Raw Data'!DK265</f>
        <v>0</v>
      </c>
      <c r="DY265">
        <f>'Raw Data'!DL265</f>
        <v>2750</v>
      </c>
      <c r="DZ265">
        <f>'Raw Data'!DM265</f>
        <v>0</v>
      </c>
      <c r="EA265">
        <f>'Raw Data'!DN265</f>
        <v>2670</v>
      </c>
      <c r="EB265">
        <f>'Raw Data'!DO265</f>
        <v>13.4</v>
      </c>
      <c r="EC265">
        <f>'Raw Data'!DP265</f>
        <v>2560</v>
      </c>
      <c r="ED265">
        <f>'Raw Data'!DQ265</f>
        <v>13.4</v>
      </c>
      <c r="EE265">
        <f>'Raw Data'!DR265</f>
        <v>2550</v>
      </c>
      <c r="EF265">
        <f>'Raw Data'!DS265</f>
        <v>13.4</v>
      </c>
      <c r="EG265">
        <f>'Raw Data'!DT265</f>
        <v>2550</v>
      </c>
      <c r="EH265">
        <f>'Raw Data'!DU265</f>
        <v>13.4</v>
      </c>
      <c r="EI265">
        <f>'Raw Data'!DV265</f>
        <v>2370</v>
      </c>
      <c r="EJ265">
        <f>'Raw Data'!DW265</f>
        <v>16.8</v>
      </c>
      <c r="EK265">
        <f>'Raw Data'!DX265</f>
        <v>2380</v>
      </c>
      <c r="EL265">
        <f>'Raw Data'!DY265</f>
        <v>16.8</v>
      </c>
      <c r="EM265">
        <f>'Raw Data'!DZ265</f>
        <v>2.2959999999999999E-3</v>
      </c>
    </row>
    <row r="266" spans="1:143"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t="str">
        <f>VLOOKUP(DK266,'Curve Info'!$A$9:$P$76,16)</f>
        <v>High Crash Frequency</v>
      </c>
      <c r="DM266" s="1" t="str">
        <f>VLOOKUP(DK266,'Curve Info'!$A$9:$P$76,14)</f>
        <v>Medium AADT</v>
      </c>
      <c r="DN266" s="1">
        <f t="shared" si="47"/>
        <v>2990</v>
      </c>
      <c r="DO266" s="1">
        <f t="shared" si="48"/>
        <v>2582.5</v>
      </c>
      <c r="DP266" s="1">
        <f t="shared" si="49"/>
        <v>407.5</v>
      </c>
      <c r="DQ266" s="1">
        <f t="shared" si="50"/>
        <v>0.15779283639883834</v>
      </c>
      <c r="DR266" s="1">
        <f t="shared" si="51"/>
        <v>2786.25</v>
      </c>
      <c r="DS266">
        <f>'Raw Data'!DF266</f>
        <v>3020</v>
      </c>
      <c r="DT266">
        <f>'Raw Data'!DG266</f>
        <v>20.2</v>
      </c>
      <c r="DU266">
        <f>'Raw Data'!DH266</f>
        <v>3190</v>
      </c>
      <c r="DV266">
        <f>'Raw Data'!DI266</f>
        <v>20.100000000000001</v>
      </c>
      <c r="DW266">
        <f>'Raw Data'!DJ266</f>
        <v>2760</v>
      </c>
      <c r="DX266">
        <f>'Raw Data'!DK266</f>
        <v>0</v>
      </c>
      <c r="DY266">
        <f>'Raw Data'!DL266</f>
        <v>2750</v>
      </c>
      <c r="DZ266">
        <f>'Raw Data'!DM266</f>
        <v>0</v>
      </c>
      <c r="EA266">
        <f>'Raw Data'!DN266</f>
        <v>2670</v>
      </c>
      <c r="EB266">
        <f>'Raw Data'!DO266</f>
        <v>13.4</v>
      </c>
      <c r="EC266">
        <f>'Raw Data'!DP266</f>
        <v>2560</v>
      </c>
      <c r="ED266">
        <f>'Raw Data'!DQ266</f>
        <v>13.4</v>
      </c>
      <c r="EE266">
        <f>'Raw Data'!DR266</f>
        <v>2550</v>
      </c>
      <c r="EF266">
        <f>'Raw Data'!DS266</f>
        <v>13.4</v>
      </c>
      <c r="EG266">
        <f>'Raw Data'!DT266</f>
        <v>2550</v>
      </c>
      <c r="EH266">
        <f>'Raw Data'!DU266</f>
        <v>13.4</v>
      </c>
      <c r="EI266">
        <f>'Raw Data'!DV266</f>
        <v>2370</v>
      </c>
      <c r="EJ266">
        <f>'Raw Data'!DW266</f>
        <v>16.8</v>
      </c>
      <c r="EK266">
        <f>'Raw Data'!DX266</f>
        <v>2380</v>
      </c>
      <c r="EL266">
        <f>'Raw Data'!DY266</f>
        <v>16.8</v>
      </c>
      <c r="EM266">
        <f>'Raw Data'!DZ266</f>
        <v>1.9100000000000001E-4</v>
      </c>
    </row>
    <row r="267" spans="1:143"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t="str">
        <f>VLOOKUP(DK267,'Curve Info'!$A$9:$P$76,16)</f>
        <v>High Crash Frequency</v>
      </c>
      <c r="DM267" s="1" t="str">
        <f>VLOOKUP(DK267,'Curve Info'!$A$9:$P$76,14)</f>
        <v>Medium AADT</v>
      </c>
      <c r="DN267" s="1">
        <f t="shared" si="47"/>
        <v>2990</v>
      </c>
      <c r="DO267" s="1">
        <f t="shared" si="48"/>
        <v>2582.5</v>
      </c>
      <c r="DP267" s="1">
        <f t="shared" si="49"/>
        <v>407.5</v>
      </c>
      <c r="DQ267" s="1">
        <f t="shared" si="50"/>
        <v>0.15779283639883834</v>
      </c>
      <c r="DR267" s="1">
        <f t="shared" si="51"/>
        <v>2786.25</v>
      </c>
      <c r="DS267">
        <f>'Raw Data'!DF267</f>
        <v>3020</v>
      </c>
      <c r="DT267">
        <f>'Raw Data'!DG267</f>
        <v>20.2</v>
      </c>
      <c r="DU267">
        <f>'Raw Data'!DH267</f>
        <v>3190</v>
      </c>
      <c r="DV267">
        <f>'Raw Data'!DI267</f>
        <v>20.100000000000001</v>
      </c>
      <c r="DW267">
        <f>'Raw Data'!DJ267</f>
        <v>2760</v>
      </c>
      <c r="DX267">
        <f>'Raw Data'!DK267</f>
        <v>0</v>
      </c>
      <c r="DY267">
        <f>'Raw Data'!DL267</f>
        <v>2750</v>
      </c>
      <c r="DZ267">
        <f>'Raw Data'!DM267</f>
        <v>0</v>
      </c>
      <c r="EA267">
        <f>'Raw Data'!DN267</f>
        <v>2670</v>
      </c>
      <c r="EB267">
        <f>'Raw Data'!DO267</f>
        <v>13.4</v>
      </c>
      <c r="EC267">
        <f>'Raw Data'!DP267</f>
        <v>2560</v>
      </c>
      <c r="ED267">
        <f>'Raw Data'!DQ267</f>
        <v>13.4</v>
      </c>
      <c r="EE267">
        <f>'Raw Data'!DR267</f>
        <v>2550</v>
      </c>
      <c r="EF267">
        <f>'Raw Data'!DS267</f>
        <v>13.4</v>
      </c>
      <c r="EG267">
        <f>'Raw Data'!DT267</f>
        <v>2550</v>
      </c>
      <c r="EH267">
        <f>'Raw Data'!DU267</f>
        <v>13.4</v>
      </c>
      <c r="EI267">
        <f>'Raw Data'!DV267</f>
        <v>2370</v>
      </c>
      <c r="EJ267">
        <f>'Raw Data'!DW267</f>
        <v>16.8</v>
      </c>
      <c r="EK267">
        <f>'Raw Data'!DX267</f>
        <v>2380</v>
      </c>
      <c r="EL267">
        <f>'Raw Data'!DY267</f>
        <v>16.8</v>
      </c>
      <c r="EM267">
        <f>'Raw Data'!DZ267</f>
        <v>0</v>
      </c>
    </row>
    <row r="268" spans="1:143"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t="str">
        <f>VLOOKUP(DK268,'Curve Info'!$A$9:$P$76,16)</f>
        <v>High Crash Frequency</v>
      </c>
      <c r="DM268" s="1" t="str">
        <f>VLOOKUP(DK268,'Curve Info'!$A$9:$P$76,14)</f>
        <v>Medium AADT</v>
      </c>
      <c r="DN268" s="1">
        <f t="shared" si="47"/>
        <v>2990</v>
      </c>
      <c r="DO268" s="1">
        <f t="shared" si="48"/>
        <v>2582.5</v>
      </c>
      <c r="DP268" s="1">
        <f t="shared" si="49"/>
        <v>407.5</v>
      </c>
      <c r="DQ268" s="1">
        <f t="shared" si="50"/>
        <v>0.15779283639883834</v>
      </c>
      <c r="DR268" s="1">
        <f t="shared" si="51"/>
        <v>2786.25</v>
      </c>
      <c r="DS268">
        <f>'Raw Data'!DF268</f>
        <v>3020</v>
      </c>
      <c r="DT268">
        <f>'Raw Data'!DG268</f>
        <v>20.2</v>
      </c>
      <c r="DU268">
        <f>'Raw Data'!DH268</f>
        <v>3190</v>
      </c>
      <c r="DV268">
        <f>'Raw Data'!DI268</f>
        <v>20.100000000000001</v>
      </c>
      <c r="DW268">
        <f>'Raw Data'!DJ268</f>
        <v>2760</v>
      </c>
      <c r="DX268">
        <f>'Raw Data'!DK268</f>
        <v>0</v>
      </c>
      <c r="DY268">
        <f>'Raw Data'!DL268</f>
        <v>2750</v>
      </c>
      <c r="DZ268">
        <f>'Raw Data'!DM268</f>
        <v>0</v>
      </c>
      <c r="EA268">
        <f>'Raw Data'!DN268</f>
        <v>2670</v>
      </c>
      <c r="EB268">
        <f>'Raw Data'!DO268</f>
        <v>13.4</v>
      </c>
      <c r="EC268">
        <f>'Raw Data'!DP268</f>
        <v>2560</v>
      </c>
      <c r="ED268">
        <f>'Raw Data'!DQ268</f>
        <v>13.4</v>
      </c>
      <c r="EE268">
        <f>'Raw Data'!DR268</f>
        <v>2550</v>
      </c>
      <c r="EF268">
        <f>'Raw Data'!DS268</f>
        <v>13.4</v>
      </c>
      <c r="EG268">
        <f>'Raw Data'!DT268</f>
        <v>2550</v>
      </c>
      <c r="EH268">
        <f>'Raw Data'!DU268</f>
        <v>13.4</v>
      </c>
      <c r="EI268">
        <f>'Raw Data'!DV268</f>
        <v>2370</v>
      </c>
      <c r="EJ268">
        <f>'Raw Data'!DW268</f>
        <v>16.8</v>
      </c>
      <c r="EK268">
        <f>'Raw Data'!DX268</f>
        <v>2380</v>
      </c>
      <c r="EL268">
        <f>'Raw Data'!DY268</f>
        <v>16.8</v>
      </c>
      <c r="EM268">
        <f>'Raw Data'!DZ268</f>
        <v>1.9100000000000001E-4</v>
      </c>
    </row>
    <row r="269" spans="1:143"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t="str">
        <f>VLOOKUP(DK269,'Curve Info'!$A$9:$P$76,16)</f>
        <v>High Crash Frequency</v>
      </c>
      <c r="DM269" s="1" t="str">
        <f>VLOOKUP(DK269,'Curve Info'!$A$9:$P$76,14)</f>
        <v>Medium AADT</v>
      </c>
      <c r="DN269" s="1">
        <f t="shared" si="47"/>
        <v>2990</v>
      </c>
      <c r="DO269" s="1">
        <f t="shared" si="48"/>
        <v>2582.5</v>
      </c>
      <c r="DP269" s="1">
        <f t="shared" si="49"/>
        <v>407.5</v>
      </c>
      <c r="DQ269" s="1">
        <f t="shared" si="50"/>
        <v>0.15779283639883834</v>
      </c>
      <c r="DR269" s="1">
        <f t="shared" si="51"/>
        <v>2786.25</v>
      </c>
      <c r="DS269">
        <f>'Raw Data'!DF269</f>
        <v>3020</v>
      </c>
      <c r="DT269">
        <f>'Raw Data'!DG269</f>
        <v>20.2</v>
      </c>
      <c r="DU269">
        <f>'Raw Data'!DH269</f>
        <v>3190</v>
      </c>
      <c r="DV269">
        <f>'Raw Data'!DI269</f>
        <v>20.100000000000001</v>
      </c>
      <c r="DW269">
        <f>'Raw Data'!DJ269</f>
        <v>2760</v>
      </c>
      <c r="DX269">
        <f>'Raw Data'!DK269</f>
        <v>0</v>
      </c>
      <c r="DY269">
        <f>'Raw Data'!DL269</f>
        <v>2750</v>
      </c>
      <c r="DZ269">
        <f>'Raw Data'!DM269</f>
        <v>0</v>
      </c>
      <c r="EA269">
        <f>'Raw Data'!DN269</f>
        <v>2670</v>
      </c>
      <c r="EB269">
        <f>'Raw Data'!DO269</f>
        <v>13.4</v>
      </c>
      <c r="EC269">
        <f>'Raw Data'!DP269</f>
        <v>2560</v>
      </c>
      <c r="ED269">
        <f>'Raw Data'!DQ269</f>
        <v>13.4</v>
      </c>
      <c r="EE269">
        <f>'Raw Data'!DR269</f>
        <v>2550</v>
      </c>
      <c r="EF269">
        <f>'Raw Data'!DS269</f>
        <v>13.4</v>
      </c>
      <c r="EG269">
        <f>'Raw Data'!DT269</f>
        <v>2550</v>
      </c>
      <c r="EH269">
        <f>'Raw Data'!DU269</f>
        <v>13.4</v>
      </c>
      <c r="EI269">
        <f>'Raw Data'!DV269</f>
        <v>2370</v>
      </c>
      <c r="EJ269">
        <f>'Raw Data'!DW269</f>
        <v>16.8</v>
      </c>
      <c r="EK269">
        <f>'Raw Data'!DX269</f>
        <v>2380</v>
      </c>
      <c r="EL269">
        <f>'Raw Data'!DY269</f>
        <v>16.8</v>
      </c>
      <c r="EM269">
        <f>'Raw Data'!DZ269</f>
        <v>0</v>
      </c>
    </row>
    <row r="270" spans="1:143"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t="str">
        <f>VLOOKUP(DK270,'Curve Info'!$A$9:$P$76,16)</f>
        <v>High Crash Frequency</v>
      </c>
      <c r="DM270" s="1" t="str">
        <f>VLOOKUP(DK270,'Curve Info'!$A$9:$P$76,14)</f>
        <v>Medium AADT</v>
      </c>
      <c r="DN270" s="1">
        <f t="shared" si="47"/>
        <v>2990</v>
      </c>
      <c r="DO270" s="1">
        <f t="shared" si="48"/>
        <v>2582.5</v>
      </c>
      <c r="DP270" s="1">
        <f t="shared" si="49"/>
        <v>407.5</v>
      </c>
      <c r="DQ270" s="1">
        <f t="shared" si="50"/>
        <v>0.15779283639883834</v>
      </c>
      <c r="DR270" s="1">
        <f t="shared" si="51"/>
        <v>2786.25</v>
      </c>
      <c r="DS270">
        <f>'Raw Data'!DF270</f>
        <v>3020</v>
      </c>
      <c r="DT270">
        <f>'Raw Data'!DG270</f>
        <v>20.2</v>
      </c>
      <c r="DU270">
        <f>'Raw Data'!DH270</f>
        <v>3190</v>
      </c>
      <c r="DV270">
        <f>'Raw Data'!DI270</f>
        <v>20.100000000000001</v>
      </c>
      <c r="DW270">
        <f>'Raw Data'!DJ270</f>
        <v>2760</v>
      </c>
      <c r="DX270">
        <f>'Raw Data'!DK270</f>
        <v>0</v>
      </c>
      <c r="DY270">
        <f>'Raw Data'!DL270</f>
        <v>2750</v>
      </c>
      <c r="DZ270">
        <f>'Raw Data'!DM270</f>
        <v>0</v>
      </c>
      <c r="EA270">
        <f>'Raw Data'!DN270</f>
        <v>2670</v>
      </c>
      <c r="EB270">
        <f>'Raw Data'!DO270</f>
        <v>13.4</v>
      </c>
      <c r="EC270">
        <f>'Raw Data'!DP270</f>
        <v>2560</v>
      </c>
      <c r="ED270">
        <f>'Raw Data'!DQ270</f>
        <v>13.4</v>
      </c>
      <c r="EE270">
        <f>'Raw Data'!DR270</f>
        <v>2550</v>
      </c>
      <c r="EF270">
        <f>'Raw Data'!DS270</f>
        <v>13.4</v>
      </c>
      <c r="EG270">
        <f>'Raw Data'!DT270</f>
        <v>2550</v>
      </c>
      <c r="EH270">
        <f>'Raw Data'!DU270</f>
        <v>13.4</v>
      </c>
      <c r="EI270">
        <f>'Raw Data'!DV270</f>
        <v>2370</v>
      </c>
      <c r="EJ270">
        <f>'Raw Data'!DW270</f>
        <v>16.8</v>
      </c>
      <c r="EK270">
        <f>'Raw Data'!DX270</f>
        <v>2380</v>
      </c>
      <c r="EL270">
        <f>'Raw Data'!DY270</f>
        <v>16.8</v>
      </c>
      <c r="EM270">
        <f>'Raw Data'!DZ270</f>
        <v>0</v>
      </c>
    </row>
    <row r="271" spans="1:143"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t="str">
        <f>VLOOKUP(DK271,'Curve Info'!$A$9:$P$76,16)</f>
        <v>High Crash Frequency</v>
      </c>
      <c r="DM271" s="1" t="str">
        <f>VLOOKUP(DK271,'Curve Info'!$A$9:$P$76,14)</f>
        <v>Medium AADT</v>
      </c>
      <c r="DN271" s="1">
        <f t="shared" si="47"/>
        <v>2990</v>
      </c>
      <c r="DO271" s="1">
        <f t="shared" si="48"/>
        <v>2582.5</v>
      </c>
      <c r="DP271" s="1">
        <f t="shared" si="49"/>
        <v>407.5</v>
      </c>
      <c r="DQ271" s="1">
        <f t="shared" si="50"/>
        <v>0.15779283639883834</v>
      </c>
      <c r="DR271" s="1">
        <f t="shared" si="51"/>
        <v>2786.25</v>
      </c>
      <c r="DS271">
        <f>'Raw Data'!DF271</f>
        <v>3020</v>
      </c>
      <c r="DT271">
        <f>'Raw Data'!DG271</f>
        <v>20.2</v>
      </c>
      <c r="DU271">
        <f>'Raw Data'!DH271</f>
        <v>3190</v>
      </c>
      <c r="DV271">
        <f>'Raw Data'!DI271</f>
        <v>20.100000000000001</v>
      </c>
      <c r="DW271">
        <f>'Raw Data'!DJ271</f>
        <v>2760</v>
      </c>
      <c r="DX271">
        <f>'Raw Data'!DK271</f>
        <v>0</v>
      </c>
      <c r="DY271">
        <f>'Raw Data'!DL271</f>
        <v>2750</v>
      </c>
      <c r="DZ271">
        <f>'Raw Data'!DM271</f>
        <v>0</v>
      </c>
      <c r="EA271">
        <f>'Raw Data'!DN271</f>
        <v>2670</v>
      </c>
      <c r="EB271">
        <f>'Raw Data'!DO271</f>
        <v>13.4</v>
      </c>
      <c r="EC271">
        <f>'Raw Data'!DP271</f>
        <v>2560</v>
      </c>
      <c r="ED271">
        <f>'Raw Data'!DQ271</f>
        <v>13.4</v>
      </c>
      <c r="EE271">
        <f>'Raw Data'!DR271</f>
        <v>2550</v>
      </c>
      <c r="EF271">
        <f>'Raw Data'!DS271</f>
        <v>13.4</v>
      </c>
      <c r="EG271">
        <f>'Raw Data'!DT271</f>
        <v>2550</v>
      </c>
      <c r="EH271">
        <f>'Raw Data'!DU271</f>
        <v>13.4</v>
      </c>
      <c r="EI271">
        <f>'Raw Data'!DV271</f>
        <v>2370</v>
      </c>
      <c r="EJ271">
        <f>'Raw Data'!DW271</f>
        <v>16.8</v>
      </c>
      <c r="EK271">
        <f>'Raw Data'!DX271</f>
        <v>2380</v>
      </c>
      <c r="EL271">
        <f>'Raw Data'!DY271</f>
        <v>16.8</v>
      </c>
      <c r="EM271">
        <f>'Raw Data'!DZ271</f>
        <v>0</v>
      </c>
    </row>
    <row r="272" spans="1:143"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t="str">
        <f>VLOOKUP(DK272,'Curve Info'!$A$9:$P$76,16)</f>
        <v>Low Crash Frequency</v>
      </c>
      <c r="DM272" s="1" t="str">
        <f>VLOOKUP(DK272,'Curve Info'!$A$9:$P$76,14)</f>
        <v>Low AADT</v>
      </c>
      <c r="DN272" s="1">
        <f t="shared" si="47"/>
        <v>476.66666666666669</v>
      </c>
      <c r="DO272" s="1">
        <f t="shared" si="48"/>
        <v>430</v>
      </c>
      <c r="DP272" s="1">
        <f t="shared" si="49"/>
        <v>46.666666666666686</v>
      </c>
      <c r="DQ272" s="1">
        <f t="shared" si="50"/>
        <v>0.10852713178294578</v>
      </c>
      <c r="DR272" s="1">
        <f t="shared" si="51"/>
        <v>453.33333333333337</v>
      </c>
      <c r="DS272">
        <f>'Raw Data'!DF272</f>
        <v>470</v>
      </c>
      <c r="DT272">
        <f>'Raw Data'!DG272</f>
        <v>0</v>
      </c>
      <c r="DU272">
        <f>'Raw Data'!DH272</f>
        <v>490</v>
      </c>
      <c r="DV272">
        <f>'Raw Data'!DI272</f>
        <v>0</v>
      </c>
      <c r="DW272">
        <f>'Raw Data'!DJ272</f>
        <v>470</v>
      </c>
      <c r="DX272">
        <f>'Raw Data'!DK272</f>
        <v>0</v>
      </c>
      <c r="DY272">
        <f>'Raw Data'!DL272</f>
        <v>480</v>
      </c>
      <c r="DZ272">
        <f>'Raw Data'!DM272</f>
        <v>0</v>
      </c>
      <c r="EA272">
        <f>'Raw Data'!DN272</f>
        <v>470</v>
      </c>
      <c r="EB272">
        <f>'Raw Data'!DO272</f>
        <v>10.199999999999999</v>
      </c>
      <c r="EC272">
        <f>'Raw Data'!DP272</f>
        <v>450</v>
      </c>
      <c r="ED272">
        <f>'Raw Data'!DQ272</f>
        <v>10</v>
      </c>
      <c r="EE272">
        <f>'Raw Data'!DR272</f>
        <v>400</v>
      </c>
      <c r="EF272">
        <f>'Raw Data'!DS272</f>
        <v>10</v>
      </c>
      <c r="EG272">
        <f>'Raw Data'!DT272</f>
        <v>400</v>
      </c>
      <c r="EH272">
        <f>'Raw Data'!DU272</f>
        <v>10</v>
      </c>
      <c r="EI272">
        <f>'Raw Data'!DV272</f>
        <v>480</v>
      </c>
      <c r="EJ272">
        <f>'Raw Data'!DW272</f>
        <v>14.2</v>
      </c>
      <c r="EK272">
        <f>'Raw Data'!DX272</f>
        <v>490</v>
      </c>
      <c r="EL272">
        <f>'Raw Data'!DY272</f>
        <v>14.1</v>
      </c>
      <c r="EM272">
        <f>'Raw Data'!DZ272</f>
        <v>1.1559999999999999E-3</v>
      </c>
    </row>
    <row r="273" spans="1:143"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t="str">
        <f>VLOOKUP(DK273,'Curve Info'!$A$9:$P$76,16)</f>
        <v>High Crash Frequency</v>
      </c>
      <c r="DM273" s="1" t="str">
        <f>VLOOKUP(DK273,'Curve Info'!$A$9:$P$76,14)</f>
        <v>Medium AADT</v>
      </c>
      <c r="DN273" s="1">
        <f t="shared" si="47"/>
        <v>2913.3333333333335</v>
      </c>
      <c r="DO273" s="1">
        <f t="shared" si="48"/>
        <v>2650</v>
      </c>
      <c r="DP273" s="1">
        <f t="shared" si="49"/>
        <v>263.33333333333348</v>
      </c>
      <c r="DQ273" s="1">
        <f t="shared" si="50"/>
        <v>9.9371069182389998E-2</v>
      </c>
      <c r="DR273" s="1">
        <f t="shared" si="51"/>
        <v>2781.666666666667</v>
      </c>
      <c r="DS273">
        <f>'Raw Data'!DF273</f>
        <v>2930</v>
      </c>
      <c r="DT273">
        <f>'Raw Data'!DG273</f>
        <v>23.2</v>
      </c>
      <c r="DU273">
        <f>'Raw Data'!DH273</f>
        <v>2950</v>
      </c>
      <c r="DV273">
        <f>'Raw Data'!DI273</f>
        <v>24.4</v>
      </c>
      <c r="DW273">
        <f>'Raw Data'!DJ273</f>
        <v>2860</v>
      </c>
      <c r="DX273">
        <f>'Raw Data'!DK273</f>
        <v>24.4</v>
      </c>
      <c r="DY273">
        <f>'Raw Data'!DL273</f>
        <v>2700</v>
      </c>
      <c r="DZ273">
        <f>'Raw Data'!DM273</f>
        <v>0</v>
      </c>
      <c r="EA273">
        <f>'Raw Data'!DN273</f>
        <v>2620</v>
      </c>
      <c r="EB273">
        <f>'Raw Data'!DO273</f>
        <v>22.2</v>
      </c>
      <c r="EC273">
        <f>'Raw Data'!DP273</f>
        <v>2920</v>
      </c>
      <c r="ED273">
        <f>'Raw Data'!DQ273</f>
        <v>14</v>
      </c>
      <c r="EE273">
        <f>'Raw Data'!DR273</f>
        <v>2780</v>
      </c>
      <c r="EF273">
        <f>'Raw Data'!DS273</f>
        <v>14</v>
      </c>
      <c r="EG273">
        <f>'Raw Data'!DT273</f>
        <v>2280</v>
      </c>
      <c r="EH273">
        <f>'Raw Data'!DU273</f>
        <v>14</v>
      </c>
      <c r="EI273">
        <f>'Raw Data'!DV273</f>
        <v>2280</v>
      </c>
      <c r="EJ273">
        <f>'Raw Data'!DW273</f>
        <v>0</v>
      </c>
      <c r="EK273">
        <f>'Raw Data'!DX273</f>
        <v>2620</v>
      </c>
      <c r="EL273">
        <f>'Raw Data'!DY273</f>
        <v>0</v>
      </c>
      <c r="EM273">
        <f>'Raw Data'!DZ273</f>
        <v>0</v>
      </c>
    </row>
    <row r="274" spans="1:143"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t="str">
        <f>VLOOKUP(DK274,'Curve Info'!$A$9:$P$76,16)</f>
        <v>High Crash Frequency</v>
      </c>
      <c r="DM274" s="1" t="str">
        <f>VLOOKUP(DK274,'Curve Info'!$A$9:$P$76,14)</f>
        <v>Medium AADT</v>
      </c>
      <c r="DN274" s="1">
        <f t="shared" si="47"/>
        <v>2913.3333333333335</v>
      </c>
      <c r="DO274" s="1">
        <f t="shared" si="48"/>
        <v>2650</v>
      </c>
      <c r="DP274" s="1">
        <f t="shared" si="49"/>
        <v>263.33333333333348</v>
      </c>
      <c r="DQ274" s="1">
        <f t="shared" si="50"/>
        <v>9.9371069182389998E-2</v>
      </c>
      <c r="DR274" s="1">
        <f t="shared" si="51"/>
        <v>2781.666666666667</v>
      </c>
      <c r="DS274">
        <f>'Raw Data'!DF274</f>
        <v>2930</v>
      </c>
      <c r="DT274">
        <f>'Raw Data'!DG274</f>
        <v>23.2</v>
      </c>
      <c r="DU274">
        <f>'Raw Data'!DH274</f>
        <v>2950</v>
      </c>
      <c r="DV274">
        <f>'Raw Data'!DI274</f>
        <v>24.4</v>
      </c>
      <c r="DW274">
        <f>'Raw Data'!DJ274</f>
        <v>2860</v>
      </c>
      <c r="DX274">
        <f>'Raw Data'!DK274</f>
        <v>24.4</v>
      </c>
      <c r="DY274">
        <f>'Raw Data'!DL274</f>
        <v>2700</v>
      </c>
      <c r="DZ274">
        <f>'Raw Data'!DM274</f>
        <v>0</v>
      </c>
      <c r="EA274">
        <f>'Raw Data'!DN274</f>
        <v>2620</v>
      </c>
      <c r="EB274">
        <f>'Raw Data'!DO274</f>
        <v>22.2</v>
      </c>
      <c r="EC274">
        <f>'Raw Data'!DP274</f>
        <v>2920</v>
      </c>
      <c r="ED274">
        <f>'Raw Data'!DQ274</f>
        <v>14</v>
      </c>
      <c r="EE274">
        <f>'Raw Data'!DR274</f>
        <v>2780</v>
      </c>
      <c r="EF274">
        <f>'Raw Data'!DS274</f>
        <v>14</v>
      </c>
      <c r="EG274">
        <f>'Raw Data'!DT274</f>
        <v>2280</v>
      </c>
      <c r="EH274">
        <f>'Raw Data'!DU274</f>
        <v>14</v>
      </c>
      <c r="EI274">
        <f>'Raw Data'!DV274</f>
        <v>2280</v>
      </c>
      <c r="EJ274">
        <f>'Raw Data'!DW274</f>
        <v>0</v>
      </c>
      <c r="EK274">
        <f>'Raw Data'!DX274</f>
        <v>2620</v>
      </c>
      <c r="EL274">
        <f>'Raw Data'!DY274</f>
        <v>0</v>
      </c>
      <c r="EM274">
        <f>'Raw Data'!DZ274</f>
        <v>0</v>
      </c>
    </row>
    <row r="275" spans="1:143"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t="str">
        <f>VLOOKUP(DK275,'Curve Info'!$A$9:$P$76,16)</f>
        <v>High Crash Frequency</v>
      </c>
      <c r="DM275" s="1" t="str">
        <f>VLOOKUP(DK275,'Curve Info'!$A$9:$P$76,14)</f>
        <v>Medium AADT</v>
      </c>
      <c r="DN275" s="1">
        <f t="shared" si="47"/>
        <v>2913.3333333333335</v>
      </c>
      <c r="DO275" s="1">
        <f t="shared" si="48"/>
        <v>2650</v>
      </c>
      <c r="DP275" s="1">
        <f t="shared" si="49"/>
        <v>263.33333333333348</v>
      </c>
      <c r="DQ275" s="1">
        <f t="shared" si="50"/>
        <v>9.9371069182389998E-2</v>
      </c>
      <c r="DR275" s="1">
        <f t="shared" si="51"/>
        <v>2781.666666666667</v>
      </c>
      <c r="DS275">
        <f>'Raw Data'!DF275</f>
        <v>2930</v>
      </c>
      <c r="DT275">
        <f>'Raw Data'!DG275</f>
        <v>23.2</v>
      </c>
      <c r="DU275">
        <f>'Raw Data'!DH275</f>
        <v>2950</v>
      </c>
      <c r="DV275">
        <f>'Raw Data'!DI275</f>
        <v>24.4</v>
      </c>
      <c r="DW275">
        <f>'Raw Data'!DJ275</f>
        <v>2860</v>
      </c>
      <c r="DX275">
        <f>'Raw Data'!DK275</f>
        <v>24.4</v>
      </c>
      <c r="DY275">
        <f>'Raw Data'!DL275</f>
        <v>2700</v>
      </c>
      <c r="DZ275">
        <f>'Raw Data'!DM275</f>
        <v>0</v>
      </c>
      <c r="EA275">
        <f>'Raw Data'!DN275</f>
        <v>2620</v>
      </c>
      <c r="EB275">
        <f>'Raw Data'!DO275</f>
        <v>22.2</v>
      </c>
      <c r="EC275">
        <f>'Raw Data'!DP275</f>
        <v>2920</v>
      </c>
      <c r="ED275">
        <f>'Raw Data'!DQ275</f>
        <v>14</v>
      </c>
      <c r="EE275">
        <f>'Raw Data'!DR275</f>
        <v>2780</v>
      </c>
      <c r="EF275">
        <f>'Raw Data'!DS275</f>
        <v>14</v>
      </c>
      <c r="EG275">
        <f>'Raw Data'!DT275</f>
        <v>2280</v>
      </c>
      <c r="EH275">
        <f>'Raw Data'!DU275</f>
        <v>14</v>
      </c>
      <c r="EI275">
        <f>'Raw Data'!DV275</f>
        <v>2280</v>
      </c>
      <c r="EJ275">
        <f>'Raw Data'!DW275</f>
        <v>0</v>
      </c>
      <c r="EK275">
        <f>'Raw Data'!DX275</f>
        <v>2620</v>
      </c>
      <c r="EL275">
        <f>'Raw Data'!DY275</f>
        <v>0</v>
      </c>
      <c r="EM275">
        <f>'Raw Data'!DZ275</f>
        <v>0</v>
      </c>
    </row>
    <row r="276" spans="1:143"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t="str">
        <f>VLOOKUP(DK276,'Curve Info'!$A$9:$P$76,16)</f>
        <v>High Crash Frequency</v>
      </c>
      <c r="DM276" s="1" t="str">
        <f>VLOOKUP(DK276,'Curve Info'!$A$9:$P$76,14)</f>
        <v>Medium AADT</v>
      </c>
      <c r="DN276" s="1">
        <f t="shared" si="47"/>
        <v>2913.3333333333335</v>
      </c>
      <c r="DO276" s="1">
        <f t="shared" si="48"/>
        <v>2650</v>
      </c>
      <c r="DP276" s="1">
        <f t="shared" si="49"/>
        <v>263.33333333333348</v>
      </c>
      <c r="DQ276" s="1">
        <f t="shared" si="50"/>
        <v>9.9371069182389998E-2</v>
      </c>
      <c r="DR276" s="1">
        <f t="shared" si="51"/>
        <v>2781.666666666667</v>
      </c>
      <c r="DS276">
        <f>'Raw Data'!DF276</f>
        <v>2930</v>
      </c>
      <c r="DT276">
        <f>'Raw Data'!DG276</f>
        <v>23.2</v>
      </c>
      <c r="DU276">
        <f>'Raw Data'!DH276</f>
        <v>2950</v>
      </c>
      <c r="DV276">
        <f>'Raw Data'!DI276</f>
        <v>24.4</v>
      </c>
      <c r="DW276">
        <f>'Raw Data'!DJ276</f>
        <v>2860</v>
      </c>
      <c r="DX276">
        <f>'Raw Data'!DK276</f>
        <v>24.4</v>
      </c>
      <c r="DY276">
        <f>'Raw Data'!DL276</f>
        <v>2700</v>
      </c>
      <c r="DZ276">
        <f>'Raw Data'!DM276</f>
        <v>0</v>
      </c>
      <c r="EA276">
        <f>'Raw Data'!DN276</f>
        <v>2620</v>
      </c>
      <c r="EB276">
        <f>'Raw Data'!DO276</f>
        <v>22.2</v>
      </c>
      <c r="EC276">
        <f>'Raw Data'!DP276</f>
        <v>2920</v>
      </c>
      <c r="ED276">
        <f>'Raw Data'!DQ276</f>
        <v>14</v>
      </c>
      <c r="EE276">
        <f>'Raw Data'!DR276</f>
        <v>2780</v>
      </c>
      <c r="EF276">
        <f>'Raw Data'!DS276</f>
        <v>14</v>
      </c>
      <c r="EG276">
        <f>'Raw Data'!DT276</f>
        <v>2280</v>
      </c>
      <c r="EH276">
        <f>'Raw Data'!DU276</f>
        <v>14</v>
      </c>
      <c r="EI276">
        <f>'Raw Data'!DV276</f>
        <v>2280</v>
      </c>
      <c r="EJ276">
        <f>'Raw Data'!DW276</f>
        <v>0</v>
      </c>
      <c r="EK276">
        <f>'Raw Data'!DX276</f>
        <v>2620</v>
      </c>
      <c r="EL276">
        <f>'Raw Data'!DY276</f>
        <v>0</v>
      </c>
      <c r="EM276">
        <f>'Raw Data'!DZ276</f>
        <v>0</v>
      </c>
    </row>
    <row r="277" spans="1:143"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t="str">
        <f>VLOOKUP(DK277,'Curve Info'!$A$9:$P$76,16)</f>
        <v>High Crash Frequency</v>
      </c>
      <c r="DM277" s="1" t="str">
        <f>VLOOKUP(DK277,'Curve Info'!$A$9:$P$76,14)</f>
        <v>Medium AADT</v>
      </c>
      <c r="DN277" s="1">
        <f t="shared" si="47"/>
        <v>2913.3333333333335</v>
      </c>
      <c r="DO277" s="1">
        <f t="shared" si="48"/>
        <v>2650</v>
      </c>
      <c r="DP277" s="1">
        <f t="shared" si="49"/>
        <v>263.33333333333348</v>
      </c>
      <c r="DQ277" s="1">
        <f t="shared" si="50"/>
        <v>9.9371069182389998E-2</v>
      </c>
      <c r="DR277" s="1">
        <f t="shared" si="51"/>
        <v>2781.666666666667</v>
      </c>
      <c r="DS277">
        <f>'Raw Data'!DF277</f>
        <v>2930</v>
      </c>
      <c r="DT277">
        <f>'Raw Data'!DG277</f>
        <v>23.2</v>
      </c>
      <c r="DU277">
        <f>'Raw Data'!DH277</f>
        <v>2950</v>
      </c>
      <c r="DV277">
        <f>'Raw Data'!DI277</f>
        <v>24.4</v>
      </c>
      <c r="DW277">
        <f>'Raw Data'!DJ277</f>
        <v>2860</v>
      </c>
      <c r="DX277">
        <f>'Raw Data'!DK277</f>
        <v>24.4</v>
      </c>
      <c r="DY277">
        <f>'Raw Data'!DL277</f>
        <v>2700</v>
      </c>
      <c r="DZ277">
        <f>'Raw Data'!DM277</f>
        <v>0</v>
      </c>
      <c r="EA277">
        <f>'Raw Data'!DN277</f>
        <v>2620</v>
      </c>
      <c r="EB277">
        <f>'Raw Data'!DO277</f>
        <v>22.2</v>
      </c>
      <c r="EC277">
        <f>'Raw Data'!DP277</f>
        <v>2920</v>
      </c>
      <c r="ED277">
        <f>'Raw Data'!DQ277</f>
        <v>14</v>
      </c>
      <c r="EE277">
        <f>'Raw Data'!DR277</f>
        <v>2780</v>
      </c>
      <c r="EF277">
        <f>'Raw Data'!DS277</f>
        <v>14</v>
      </c>
      <c r="EG277">
        <f>'Raw Data'!DT277</f>
        <v>2280</v>
      </c>
      <c r="EH277">
        <f>'Raw Data'!DU277</f>
        <v>14</v>
      </c>
      <c r="EI277">
        <f>'Raw Data'!DV277</f>
        <v>2280</v>
      </c>
      <c r="EJ277">
        <f>'Raw Data'!DW277</f>
        <v>0</v>
      </c>
      <c r="EK277">
        <f>'Raw Data'!DX277</f>
        <v>2620</v>
      </c>
      <c r="EL277">
        <f>'Raw Data'!DY277</f>
        <v>0</v>
      </c>
      <c r="EM277">
        <f>'Raw Data'!DZ277</f>
        <v>0</v>
      </c>
    </row>
    <row r="278" spans="1:143"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t="str">
        <f>VLOOKUP(DK278,'Curve Info'!$A$9:$P$76,16)</f>
        <v>High Crash Frequency</v>
      </c>
      <c r="DM278" s="1" t="str">
        <f>VLOOKUP(DK278,'Curve Info'!$A$9:$P$76,14)</f>
        <v>Medium AADT</v>
      </c>
      <c r="DN278" s="1">
        <f t="shared" si="47"/>
        <v>2913.3333333333335</v>
      </c>
      <c r="DO278" s="1">
        <f t="shared" si="48"/>
        <v>2650</v>
      </c>
      <c r="DP278" s="1">
        <f t="shared" si="49"/>
        <v>263.33333333333348</v>
      </c>
      <c r="DQ278" s="1">
        <f t="shared" si="50"/>
        <v>9.9371069182389998E-2</v>
      </c>
      <c r="DR278" s="1">
        <f t="shared" si="51"/>
        <v>2781.666666666667</v>
      </c>
      <c r="DS278">
        <f>'Raw Data'!DF278</f>
        <v>2930</v>
      </c>
      <c r="DT278">
        <f>'Raw Data'!DG278</f>
        <v>23.2</v>
      </c>
      <c r="DU278">
        <f>'Raw Data'!DH278</f>
        <v>2950</v>
      </c>
      <c r="DV278">
        <f>'Raw Data'!DI278</f>
        <v>24.4</v>
      </c>
      <c r="DW278">
        <f>'Raw Data'!DJ278</f>
        <v>2860</v>
      </c>
      <c r="DX278">
        <f>'Raw Data'!DK278</f>
        <v>24.4</v>
      </c>
      <c r="DY278">
        <f>'Raw Data'!DL278</f>
        <v>2700</v>
      </c>
      <c r="DZ278">
        <f>'Raw Data'!DM278</f>
        <v>0</v>
      </c>
      <c r="EA278">
        <f>'Raw Data'!DN278</f>
        <v>2620</v>
      </c>
      <c r="EB278">
        <f>'Raw Data'!DO278</f>
        <v>22.2</v>
      </c>
      <c r="EC278">
        <f>'Raw Data'!DP278</f>
        <v>2920</v>
      </c>
      <c r="ED278">
        <f>'Raw Data'!DQ278</f>
        <v>14</v>
      </c>
      <c r="EE278">
        <f>'Raw Data'!DR278</f>
        <v>2780</v>
      </c>
      <c r="EF278">
        <f>'Raw Data'!DS278</f>
        <v>14</v>
      </c>
      <c r="EG278">
        <f>'Raw Data'!DT278</f>
        <v>2280</v>
      </c>
      <c r="EH278">
        <f>'Raw Data'!DU278</f>
        <v>14</v>
      </c>
      <c r="EI278">
        <f>'Raw Data'!DV278</f>
        <v>2280</v>
      </c>
      <c r="EJ278">
        <f>'Raw Data'!DW278</f>
        <v>0</v>
      </c>
      <c r="EK278">
        <f>'Raw Data'!DX278</f>
        <v>2620</v>
      </c>
      <c r="EL278">
        <f>'Raw Data'!DY278</f>
        <v>0</v>
      </c>
      <c r="EM278">
        <f>'Raw Data'!DZ278</f>
        <v>2.8400000000000002E-4</v>
      </c>
    </row>
    <row r="279" spans="1:143"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t="str">
        <f>VLOOKUP(DK279,'Curve Info'!$A$9:$P$76,16)</f>
        <v>High Crash Frequency</v>
      </c>
      <c r="DM279" s="1" t="str">
        <f>VLOOKUP(DK279,'Curve Info'!$A$9:$P$76,14)</f>
        <v>Medium AADT</v>
      </c>
      <c r="DN279" s="1">
        <f t="shared" si="47"/>
        <v>2913.3333333333335</v>
      </c>
      <c r="DO279" s="1">
        <f t="shared" si="48"/>
        <v>2650</v>
      </c>
      <c r="DP279" s="1">
        <f t="shared" si="49"/>
        <v>263.33333333333348</v>
      </c>
      <c r="DQ279" s="1">
        <f t="shared" si="50"/>
        <v>9.9371069182389998E-2</v>
      </c>
      <c r="DR279" s="1">
        <f t="shared" si="51"/>
        <v>2781.666666666667</v>
      </c>
      <c r="DS279">
        <f>'Raw Data'!DF279</f>
        <v>2930</v>
      </c>
      <c r="DT279">
        <f>'Raw Data'!DG279</f>
        <v>23.2</v>
      </c>
      <c r="DU279">
        <f>'Raw Data'!DH279</f>
        <v>2950</v>
      </c>
      <c r="DV279">
        <f>'Raw Data'!DI279</f>
        <v>24.4</v>
      </c>
      <c r="DW279">
        <f>'Raw Data'!DJ279</f>
        <v>2860</v>
      </c>
      <c r="DX279">
        <f>'Raw Data'!DK279</f>
        <v>24.4</v>
      </c>
      <c r="DY279">
        <f>'Raw Data'!DL279</f>
        <v>2700</v>
      </c>
      <c r="DZ279">
        <f>'Raw Data'!DM279</f>
        <v>0</v>
      </c>
      <c r="EA279">
        <f>'Raw Data'!DN279</f>
        <v>2620</v>
      </c>
      <c r="EB279">
        <f>'Raw Data'!DO279</f>
        <v>22.2</v>
      </c>
      <c r="EC279">
        <f>'Raw Data'!DP279</f>
        <v>2920</v>
      </c>
      <c r="ED279">
        <f>'Raw Data'!DQ279</f>
        <v>14</v>
      </c>
      <c r="EE279">
        <f>'Raw Data'!DR279</f>
        <v>2780</v>
      </c>
      <c r="EF279">
        <f>'Raw Data'!DS279</f>
        <v>14</v>
      </c>
      <c r="EG279">
        <f>'Raw Data'!DT279</f>
        <v>2280</v>
      </c>
      <c r="EH279">
        <f>'Raw Data'!DU279</f>
        <v>14</v>
      </c>
      <c r="EI279">
        <f>'Raw Data'!DV279</f>
        <v>2280</v>
      </c>
      <c r="EJ279">
        <f>'Raw Data'!DW279</f>
        <v>0</v>
      </c>
      <c r="EK279">
        <f>'Raw Data'!DX279</f>
        <v>2620</v>
      </c>
      <c r="EL279">
        <f>'Raw Data'!DY279</f>
        <v>0</v>
      </c>
      <c r="EM279">
        <f>'Raw Data'!DZ279</f>
        <v>1.84E-4</v>
      </c>
    </row>
    <row r="280" spans="1:143"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t="str">
        <f>VLOOKUP(DK280,'Curve Info'!$A$9:$P$76,16)</f>
        <v>High Crash Frequency</v>
      </c>
      <c r="DM280" s="1" t="str">
        <f>VLOOKUP(DK280,'Curve Info'!$A$9:$P$76,14)</f>
        <v>Medium AADT</v>
      </c>
      <c r="DN280" s="1">
        <f t="shared" si="47"/>
        <v>2913.3333333333335</v>
      </c>
      <c r="DO280" s="1">
        <f t="shared" si="48"/>
        <v>2650</v>
      </c>
      <c r="DP280" s="1">
        <f t="shared" si="49"/>
        <v>263.33333333333348</v>
      </c>
      <c r="DQ280" s="1">
        <f t="shared" si="50"/>
        <v>9.9371069182389998E-2</v>
      </c>
      <c r="DR280" s="1">
        <f t="shared" si="51"/>
        <v>2781.666666666667</v>
      </c>
      <c r="DS280">
        <f>'Raw Data'!DF280</f>
        <v>2930</v>
      </c>
      <c r="DT280">
        <f>'Raw Data'!DG280</f>
        <v>23.2</v>
      </c>
      <c r="DU280">
        <f>'Raw Data'!DH280</f>
        <v>2950</v>
      </c>
      <c r="DV280">
        <f>'Raw Data'!DI280</f>
        <v>24.4</v>
      </c>
      <c r="DW280">
        <f>'Raw Data'!DJ280</f>
        <v>2860</v>
      </c>
      <c r="DX280">
        <f>'Raw Data'!DK280</f>
        <v>24.4</v>
      </c>
      <c r="DY280">
        <f>'Raw Data'!DL280</f>
        <v>2700</v>
      </c>
      <c r="DZ280">
        <f>'Raw Data'!DM280</f>
        <v>0</v>
      </c>
      <c r="EA280">
        <f>'Raw Data'!DN280</f>
        <v>2620</v>
      </c>
      <c r="EB280">
        <f>'Raw Data'!DO280</f>
        <v>22.2</v>
      </c>
      <c r="EC280">
        <f>'Raw Data'!DP280</f>
        <v>2920</v>
      </c>
      <c r="ED280">
        <f>'Raw Data'!DQ280</f>
        <v>14</v>
      </c>
      <c r="EE280">
        <f>'Raw Data'!DR280</f>
        <v>2780</v>
      </c>
      <c r="EF280">
        <f>'Raw Data'!DS280</f>
        <v>14</v>
      </c>
      <c r="EG280">
        <f>'Raw Data'!DT280</f>
        <v>2280</v>
      </c>
      <c r="EH280">
        <f>'Raw Data'!DU280</f>
        <v>14</v>
      </c>
      <c r="EI280">
        <f>'Raw Data'!DV280</f>
        <v>2280</v>
      </c>
      <c r="EJ280">
        <f>'Raw Data'!DW280</f>
        <v>0</v>
      </c>
      <c r="EK280">
        <f>'Raw Data'!DX280</f>
        <v>2620</v>
      </c>
      <c r="EL280">
        <f>'Raw Data'!DY280</f>
        <v>0</v>
      </c>
      <c r="EM280">
        <f>'Raw Data'!DZ280</f>
        <v>0</v>
      </c>
    </row>
    <row r="281" spans="1:143"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t="str">
        <f>VLOOKUP(DK281,'Curve Info'!$A$9:$P$76,16)</f>
        <v>High Crash Frequency</v>
      </c>
      <c r="DM281" s="1" t="str">
        <f>VLOOKUP(DK281,'Curve Info'!$A$9:$P$76,14)</f>
        <v>Medium AADT</v>
      </c>
      <c r="DN281" s="1">
        <f t="shared" si="47"/>
        <v>2913.3333333333335</v>
      </c>
      <c r="DO281" s="1">
        <f t="shared" si="48"/>
        <v>2650</v>
      </c>
      <c r="DP281" s="1">
        <f t="shared" si="49"/>
        <v>263.33333333333348</v>
      </c>
      <c r="DQ281" s="1">
        <f t="shared" si="50"/>
        <v>9.9371069182389998E-2</v>
      </c>
      <c r="DR281" s="1">
        <f t="shared" si="51"/>
        <v>2781.666666666667</v>
      </c>
      <c r="DS281">
        <f>'Raw Data'!DF281</f>
        <v>2930</v>
      </c>
      <c r="DT281">
        <f>'Raw Data'!DG281</f>
        <v>23.2</v>
      </c>
      <c r="DU281">
        <f>'Raw Data'!DH281</f>
        <v>2950</v>
      </c>
      <c r="DV281">
        <f>'Raw Data'!DI281</f>
        <v>24.4</v>
      </c>
      <c r="DW281">
        <f>'Raw Data'!DJ281</f>
        <v>2860</v>
      </c>
      <c r="DX281">
        <f>'Raw Data'!DK281</f>
        <v>24.4</v>
      </c>
      <c r="DY281">
        <f>'Raw Data'!DL281</f>
        <v>2700</v>
      </c>
      <c r="DZ281">
        <f>'Raw Data'!DM281</f>
        <v>0</v>
      </c>
      <c r="EA281">
        <f>'Raw Data'!DN281</f>
        <v>2620</v>
      </c>
      <c r="EB281">
        <f>'Raw Data'!DO281</f>
        <v>22.2</v>
      </c>
      <c r="EC281">
        <f>'Raw Data'!DP281</f>
        <v>2920</v>
      </c>
      <c r="ED281">
        <f>'Raw Data'!DQ281</f>
        <v>14</v>
      </c>
      <c r="EE281">
        <f>'Raw Data'!DR281</f>
        <v>2780</v>
      </c>
      <c r="EF281">
        <f>'Raw Data'!DS281</f>
        <v>14</v>
      </c>
      <c r="EG281">
        <f>'Raw Data'!DT281</f>
        <v>2280</v>
      </c>
      <c r="EH281">
        <f>'Raw Data'!DU281</f>
        <v>14</v>
      </c>
      <c r="EI281">
        <f>'Raw Data'!DV281</f>
        <v>2280</v>
      </c>
      <c r="EJ281">
        <f>'Raw Data'!DW281</f>
        <v>0</v>
      </c>
      <c r="EK281">
        <f>'Raw Data'!DX281</f>
        <v>2620</v>
      </c>
      <c r="EL281">
        <f>'Raw Data'!DY281</f>
        <v>0</v>
      </c>
      <c r="EM281">
        <f>'Raw Data'!DZ281</f>
        <v>1.1E-4</v>
      </c>
    </row>
    <row r="282" spans="1:143"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t="str">
        <f>VLOOKUP(DK282,'Curve Info'!$A$9:$P$76,16)</f>
        <v>High Crash Frequency</v>
      </c>
      <c r="DM282" s="1" t="str">
        <f>VLOOKUP(DK282,'Curve Info'!$A$9:$P$76,14)</f>
        <v>Medium AADT</v>
      </c>
      <c r="DN282" s="1">
        <f t="shared" si="47"/>
        <v>2913.3333333333335</v>
      </c>
      <c r="DO282" s="1">
        <f t="shared" si="48"/>
        <v>2650</v>
      </c>
      <c r="DP282" s="1">
        <f t="shared" si="49"/>
        <v>263.33333333333348</v>
      </c>
      <c r="DQ282" s="1">
        <f t="shared" si="50"/>
        <v>9.9371069182389998E-2</v>
      </c>
      <c r="DR282" s="1">
        <f t="shared" si="51"/>
        <v>2781.666666666667</v>
      </c>
      <c r="DS282">
        <f>'Raw Data'!DF282</f>
        <v>2930</v>
      </c>
      <c r="DT282">
        <f>'Raw Data'!DG282</f>
        <v>23.2</v>
      </c>
      <c r="DU282">
        <f>'Raw Data'!DH282</f>
        <v>2950</v>
      </c>
      <c r="DV282">
        <f>'Raw Data'!DI282</f>
        <v>24.4</v>
      </c>
      <c r="DW282">
        <f>'Raw Data'!DJ282</f>
        <v>2860</v>
      </c>
      <c r="DX282">
        <f>'Raw Data'!DK282</f>
        <v>24.4</v>
      </c>
      <c r="DY282">
        <f>'Raw Data'!DL282</f>
        <v>2700</v>
      </c>
      <c r="DZ282">
        <f>'Raw Data'!DM282</f>
        <v>0</v>
      </c>
      <c r="EA282">
        <f>'Raw Data'!DN282</f>
        <v>2620</v>
      </c>
      <c r="EB282">
        <f>'Raw Data'!DO282</f>
        <v>22.2</v>
      </c>
      <c r="EC282">
        <f>'Raw Data'!DP282</f>
        <v>2920</v>
      </c>
      <c r="ED282">
        <f>'Raw Data'!DQ282</f>
        <v>14</v>
      </c>
      <c r="EE282">
        <f>'Raw Data'!DR282</f>
        <v>2780</v>
      </c>
      <c r="EF282">
        <f>'Raw Data'!DS282</f>
        <v>14</v>
      </c>
      <c r="EG282">
        <f>'Raw Data'!DT282</f>
        <v>2280</v>
      </c>
      <c r="EH282">
        <f>'Raw Data'!DU282</f>
        <v>14</v>
      </c>
      <c r="EI282">
        <f>'Raw Data'!DV282</f>
        <v>2280</v>
      </c>
      <c r="EJ282">
        <f>'Raw Data'!DW282</f>
        <v>0</v>
      </c>
      <c r="EK282">
        <f>'Raw Data'!DX282</f>
        <v>2620</v>
      </c>
      <c r="EL282">
        <f>'Raw Data'!DY282</f>
        <v>0</v>
      </c>
      <c r="EM282">
        <f>'Raw Data'!DZ282</f>
        <v>2.1699999999999999E-4</v>
      </c>
    </row>
    <row r="283" spans="1:143"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t="str">
        <f>VLOOKUP(DK283,'Curve Info'!$A$9:$P$76,16)</f>
        <v>High Crash Frequency</v>
      </c>
      <c r="DM283" s="1" t="str">
        <f>VLOOKUP(DK283,'Curve Info'!$A$9:$P$76,14)</f>
        <v>Medium AADT</v>
      </c>
      <c r="DN283" s="1">
        <f t="shared" si="47"/>
        <v>2913.3333333333335</v>
      </c>
      <c r="DO283" s="1">
        <f t="shared" si="48"/>
        <v>2650</v>
      </c>
      <c r="DP283" s="1">
        <f t="shared" si="49"/>
        <v>263.33333333333348</v>
      </c>
      <c r="DQ283" s="1">
        <f t="shared" si="50"/>
        <v>9.9371069182389998E-2</v>
      </c>
      <c r="DR283" s="1">
        <f t="shared" si="51"/>
        <v>2781.666666666667</v>
      </c>
      <c r="DS283">
        <f>'Raw Data'!DF283</f>
        <v>2930</v>
      </c>
      <c r="DT283">
        <f>'Raw Data'!DG283</f>
        <v>23.2</v>
      </c>
      <c r="DU283">
        <f>'Raw Data'!DH283</f>
        <v>2950</v>
      </c>
      <c r="DV283">
        <f>'Raw Data'!DI283</f>
        <v>24.4</v>
      </c>
      <c r="DW283">
        <f>'Raw Data'!DJ283</f>
        <v>2860</v>
      </c>
      <c r="DX283">
        <f>'Raw Data'!DK283</f>
        <v>24.4</v>
      </c>
      <c r="DY283">
        <f>'Raw Data'!DL283</f>
        <v>2700</v>
      </c>
      <c r="DZ283">
        <f>'Raw Data'!DM283</f>
        <v>0</v>
      </c>
      <c r="EA283">
        <f>'Raw Data'!DN283</f>
        <v>2620</v>
      </c>
      <c r="EB283">
        <f>'Raw Data'!DO283</f>
        <v>22.2</v>
      </c>
      <c r="EC283">
        <f>'Raw Data'!DP283</f>
        <v>2920</v>
      </c>
      <c r="ED283">
        <f>'Raw Data'!DQ283</f>
        <v>14</v>
      </c>
      <c r="EE283">
        <f>'Raw Data'!DR283</f>
        <v>2780</v>
      </c>
      <c r="EF283">
        <f>'Raw Data'!DS283</f>
        <v>14</v>
      </c>
      <c r="EG283">
        <f>'Raw Data'!DT283</f>
        <v>2280</v>
      </c>
      <c r="EH283">
        <f>'Raw Data'!DU283</f>
        <v>14</v>
      </c>
      <c r="EI283">
        <f>'Raw Data'!DV283</f>
        <v>2280</v>
      </c>
      <c r="EJ283">
        <f>'Raw Data'!DW283</f>
        <v>0</v>
      </c>
      <c r="EK283">
        <f>'Raw Data'!DX283</f>
        <v>2620</v>
      </c>
      <c r="EL283">
        <f>'Raw Data'!DY283</f>
        <v>0</v>
      </c>
      <c r="EM283">
        <f>'Raw Data'!DZ283</f>
        <v>0</v>
      </c>
    </row>
    <row r="284" spans="1:143"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t="str">
        <f>VLOOKUP(DK284,'Curve Info'!$A$9:$P$76,16)</f>
        <v>High Crash Frequency</v>
      </c>
      <c r="DM284" s="1" t="str">
        <f>VLOOKUP(DK284,'Curve Info'!$A$9:$P$76,14)</f>
        <v>Medium AADT</v>
      </c>
      <c r="DN284" s="1">
        <f t="shared" si="47"/>
        <v>2070</v>
      </c>
      <c r="DO284" s="1">
        <f t="shared" si="48"/>
        <v>1612.5</v>
      </c>
      <c r="DP284" s="1">
        <f t="shared" si="49"/>
        <v>457.5</v>
      </c>
      <c r="DQ284" s="1">
        <f t="shared" si="50"/>
        <v>0.28372093023255812</v>
      </c>
      <c r="DR284" s="1">
        <f t="shared" si="51"/>
        <v>1841.25</v>
      </c>
      <c r="DS284">
        <f>'Raw Data'!DF284</f>
        <v>2090</v>
      </c>
      <c r="DT284">
        <f>'Raw Data'!DG284</f>
        <v>0</v>
      </c>
      <c r="DU284">
        <f>'Raw Data'!DH284</f>
        <v>2210</v>
      </c>
      <c r="DV284">
        <f>'Raw Data'!DI284</f>
        <v>0</v>
      </c>
      <c r="DW284">
        <f>'Raw Data'!DJ284</f>
        <v>1910</v>
      </c>
      <c r="DX284">
        <f>'Raw Data'!DK284</f>
        <v>0</v>
      </c>
      <c r="DY284">
        <f>'Raw Data'!DL284</f>
        <v>1900</v>
      </c>
      <c r="DZ284">
        <f>'Raw Data'!DM284</f>
        <v>0</v>
      </c>
      <c r="EA284">
        <f>'Raw Data'!DN284</f>
        <v>1840</v>
      </c>
      <c r="EB284">
        <f>'Raw Data'!DO284</f>
        <v>36.4</v>
      </c>
      <c r="EC284">
        <f>'Raw Data'!DP284</f>
        <v>1770</v>
      </c>
      <c r="ED284">
        <f>'Raw Data'!DQ284</f>
        <v>36.299999999999997</v>
      </c>
      <c r="EE284">
        <f>'Raw Data'!DR284</f>
        <v>1420</v>
      </c>
      <c r="EF284">
        <f>'Raw Data'!DS284</f>
        <v>19.5</v>
      </c>
      <c r="EG284">
        <f>'Raw Data'!DT284</f>
        <v>1420</v>
      </c>
      <c r="EH284">
        <f>'Raw Data'!DU284</f>
        <v>19.5</v>
      </c>
      <c r="EI284">
        <f>'Raw Data'!DV284</f>
        <v>1570</v>
      </c>
      <c r="EJ284">
        <f>'Raw Data'!DW284</f>
        <v>19.2</v>
      </c>
      <c r="EK284">
        <f>'Raw Data'!DX284</f>
        <v>1590</v>
      </c>
      <c r="EL284">
        <f>'Raw Data'!DY284</f>
        <v>19.2</v>
      </c>
      <c r="EM284">
        <f>'Raw Data'!DZ284</f>
        <v>0</v>
      </c>
    </row>
    <row r="285" spans="1:143"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t="str">
        <f>VLOOKUP(DK285,'Curve Info'!$A$9:$P$76,16)</f>
        <v>High Crash Frequency</v>
      </c>
      <c r="DM285" s="1" t="str">
        <f>VLOOKUP(DK285,'Curve Info'!$A$9:$P$76,14)</f>
        <v>Medium AADT</v>
      </c>
      <c r="DN285" s="1">
        <f t="shared" si="47"/>
        <v>2070</v>
      </c>
      <c r="DO285" s="1">
        <f t="shared" si="48"/>
        <v>1612.5</v>
      </c>
      <c r="DP285" s="1">
        <f t="shared" si="49"/>
        <v>457.5</v>
      </c>
      <c r="DQ285" s="1">
        <f t="shared" si="50"/>
        <v>0.28372093023255812</v>
      </c>
      <c r="DR285" s="1">
        <f t="shared" si="51"/>
        <v>1841.25</v>
      </c>
      <c r="DS285">
        <f>'Raw Data'!DF285</f>
        <v>2090</v>
      </c>
      <c r="DT285">
        <f>'Raw Data'!DG285</f>
        <v>0</v>
      </c>
      <c r="DU285">
        <f>'Raw Data'!DH285</f>
        <v>2210</v>
      </c>
      <c r="DV285">
        <f>'Raw Data'!DI285</f>
        <v>0</v>
      </c>
      <c r="DW285">
        <f>'Raw Data'!DJ285</f>
        <v>1910</v>
      </c>
      <c r="DX285">
        <f>'Raw Data'!DK285</f>
        <v>0</v>
      </c>
      <c r="DY285">
        <f>'Raw Data'!DL285</f>
        <v>1900</v>
      </c>
      <c r="DZ285">
        <f>'Raw Data'!DM285</f>
        <v>0</v>
      </c>
      <c r="EA285">
        <f>'Raw Data'!DN285</f>
        <v>1840</v>
      </c>
      <c r="EB285">
        <f>'Raw Data'!DO285</f>
        <v>36.4</v>
      </c>
      <c r="EC285">
        <f>'Raw Data'!DP285</f>
        <v>1770</v>
      </c>
      <c r="ED285">
        <f>'Raw Data'!DQ285</f>
        <v>36.299999999999997</v>
      </c>
      <c r="EE285">
        <f>'Raw Data'!DR285</f>
        <v>1420</v>
      </c>
      <c r="EF285">
        <f>'Raw Data'!DS285</f>
        <v>19.5</v>
      </c>
      <c r="EG285">
        <f>'Raw Data'!DT285</f>
        <v>1420</v>
      </c>
      <c r="EH285">
        <f>'Raw Data'!DU285</f>
        <v>19.5</v>
      </c>
      <c r="EI285">
        <f>'Raw Data'!DV285</f>
        <v>1570</v>
      </c>
      <c r="EJ285">
        <f>'Raw Data'!DW285</f>
        <v>19.2</v>
      </c>
      <c r="EK285">
        <f>'Raw Data'!DX285</f>
        <v>1590</v>
      </c>
      <c r="EL285">
        <f>'Raw Data'!DY285</f>
        <v>19.2</v>
      </c>
      <c r="EM285">
        <f>'Raw Data'!DZ285</f>
        <v>3.2260000000000001E-3</v>
      </c>
    </row>
    <row r="286" spans="1:143"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t="str">
        <f>VLOOKUP(DK286,'Curve Info'!$A$9:$P$76,16)</f>
        <v>High Crash Frequency</v>
      </c>
      <c r="DM286" s="1" t="str">
        <f>VLOOKUP(DK286,'Curve Info'!$A$9:$P$76,14)</f>
        <v>Medium AADT</v>
      </c>
      <c r="DN286" s="1">
        <f t="shared" si="47"/>
        <v>2070</v>
      </c>
      <c r="DO286" s="1">
        <f t="shared" si="48"/>
        <v>1612.5</v>
      </c>
      <c r="DP286" s="1">
        <f t="shared" si="49"/>
        <v>457.5</v>
      </c>
      <c r="DQ286" s="1">
        <f t="shared" si="50"/>
        <v>0.28372093023255812</v>
      </c>
      <c r="DR286" s="1">
        <f t="shared" si="51"/>
        <v>1841.25</v>
      </c>
      <c r="DS286">
        <f>'Raw Data'!DF286</f>
        <v>2090</v>
      </c>
      <c r="DT286">
        <f>'Raw Data'!DG286</f>
        <v>0</v>
      </c>
      <c r="DU286">
        <f>'Raw Data'!DH286</f>
        <v>2210</v>
      </c>
      <c r="DV286">
        <f>'Raw Data'!DI286</f>
        <v>0</v>
      </c>
      <c r="DW286">
        <f>'Raw Data'!DJ286</f>
        <v>1910</v>
      </c>
      <c r="DX286">
        <f>'Raw Data'!DK286</f>
        <v>0</v>
      </c>
      <c r="DY286">
        <f>'Raw Data'!DL286</f>
        <v>1900</v>
      </c>
      <c r="DZ286">
        <f>'Raw Data'!DM286</f>
        <v>0</v>
      </c>
      <c r="EA286">
        <f>'Raw Data'!DN286</f>
        <v>1840</v>
      </c>
      <c r="EB286">
        <f>'Raw Data'!DO286</f>
        <v>36.4</v>
      </c>
      <c r="EC286">
        <f>'Raw Data'!DP286</f>
        <v>1770</v>
      </c>
      <c r="ED286">
        <f>'Raw Data'!DQ286</f>
        <v>36.299999999999997</v>
      </c>
      <c r="EE286">
        <f>'Raw Data'!DR286</f>
        <v>1420</v>
      </c>
      <c r="EF286">
        <f>'Raw Data'!DS286</f>
        <v>19.5</v>
      </c>
      <c r="EG286">
        <f>'Raw Data'!DT286</f>
        <v>1420</v>
      </c>
      <c r="EH286">
        <f>'Raw Data'!DU286</f>
        <v>19.5</v>
      </c>
      <c r="EI286">
        <f>'Raw Data'!DV286</f>
        <v>1570</v>
      </c>
      <c r="EJ286">
        <f>'Raw Data'!DW286</f>
        <v>19.2</v>
      </c>
      <c r="EK286">
        <f>'Raw Data'!DX286</f>
        <v>1590</v>
      </c>
      <c r="EL286">
        <f>'Raw Data'!DY286</f>
        <v>19.2</v>
      </c>
      <c r="EM286">
        <f>'Raw Data'!DZ286</f>
        <v>2.565E-3</v>
      </c>
    </row>
    <row r="287" spans="1:143"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t="str">
        <f>VLOOKUP(DK287,'Curve Info'!$A$9:$P$76,16)</f>
        <v>High Crash Frequency</v>
      </c>
      <c r="DM287" s="1" t="str">
        <f>VLOOKUP(DK287,'Curve Info'!$A$9:$P$76,14)</f>
        <v>Medium AADT</v>
      </c>
      <c r="DN287" s="1">
        <f t="shared" si="47"/>
        <v>2070</v>
      </c>
      <c r="DO287" s="1">
        <f t="shared" si="48"/>
        <v>1612.5</v>
      </c>
      <c r="DP287" s="1">
        <f t="shared" si="49"/>
        <v>457.5</v>
      </c>
      <c r="DQ287" s="1">
        <f t="shared" si="50"/>
        <v>0.28372093023255812</v>
      </c>
      <c r="DR287" s="1">
        <f t="shared" si="51"/>
        <v>1841.25</v>
      </c>
      <c r="DS287">
        <f>'Raw Data'!DF287</f>
        <v>2090</v>
      </c>
      <c r="DT287">
        <f>'Raw Data'!DG287</f>
        <v>0</v>
      </c>
      <c r="DU287">
        <f>'Raw Data'!DH287</f>
        <v>2210</v>
      </c>
      <c r="DV287">
        <f>'Raw Data'!DI287</f>
        <v>0</v>
      </c>
      <c r="DW287">
        <f>'Raw Data'!DJ287</f>
        <v>1910</v>
      </c>
      <c r="DX287">
        <f>'Raw Data'!DK287</f>
        <v>0</v>
      </c>
      <c r="DY287">
        <f>'Raw Data'!DL287</f>
        <v>1900</v>
      </c>
      <c r="DZ287">
        <f>'Raw Data'!DM287</f>
        <v>0</v>
      </c>
      <c r="EA287">
        <f>'Raw Data'!DN287</f>
        <v>1840</v>
      </c>
      <c r="EB287">
        <f>'Raw Data'!DO287</f>
        <v>36.4</v>
      </c>
      <c r="EC287">
        <f>'Raw Data'!DP287</f>
        <v>1770</v>
      </c>
      <c r="ED287">
        <f>'Raw Data'!DQ287</f>
        <v>36.299999999999997</v>
      </c>
      <c r="EE287">
        <f>'Raw Data'!DR287</f>
        <v>1420</v>
      </c>
      <c r="EF287">
        <f>'Raw Data'!DS287</f>
        <v>19.5</v>
      </c>
      <c r="EG287">
        <f>'Raw Data'!DT287</f>
        <v>1420</v>
      </c>
      <c r="EH287">
        <f>'Raw Data'!DU287</f>
        <v>19.5</v>
      </c>
      <c r="EI287">
        <f>'Raw Data'!DV287</f>
        <v>1570</v>
      </c>
      <c r="EJ287">
        <f>'Raw Data'!DW287</f>
        <v>19.2</v>
      </c>
      <c r="EK287">
        <f>'Raw Data'!DX287</f>
        <v>1590</v>
      </c>
      <c r="EL287">
        <f>'Raw Data'!DY287</f>
        <v>19.2</v>
      </c>
      <c r="EM287">
        <f>'Raw Data'!DZ287</f>
        <v>0</v>
      </c>
    </row>
    <row r="288" spans="1:143"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t="str">
        <f>VLOOKUP(DK288,'Curve Info'!$A$9:$P$76,16)</f>
        <v>High Crash Frequency</v>
      </c>
      <c r="DM288" s="1" t="str">
        <f>VLOOKUP(DK288,'Curve Info'!$A$9:$P$76,14)</f>
        <v>Medium AADT</v>
      </c>
      <c r="DN288" s="1">
        <f t="shared" si="47"/>
        <v>2070</v>
      </c>
      <c r="DO288" s="1">
        <f t="shared" si="48"/>
        <v>1612.5</v>
      </c>
      <c r="DP288" s="1">
        <f t="shared" si="49"/>
        <v>457.5</v>
      </c>
      <c r="DQ288" s="1">
        <f t="shared" si="50"/>
        <v>0.28372093023255812</v>
      </c>
      <c r="DR288" s="1">
        <f t="shared" si="51"/>
        <v>1841.25</v>
      </c>
      <c r="DS288">
        <f>'Raw Data'!DF288</f>
        <v>2090</v>
      </c>
      <c r="DT288">
        <f>'Raw Data'!DG288</f>
        <v>0</v>
      </c>
      <c r="DU288">
        <f>'Raw Data'!DH288</f>
        <v>2210</v>
      </c>
      <c r="DV288">
        <f>'Raw Data'!DI288</f>
        <v>0</v>
      </c>
      <c r="DW288">
        <f>'Raw Data'!DJ288</f>
        <v>1910</v>
      </c>
      <c r="DX288">
        <f>'Raw Data'!DK288</f>
        <v>0</v>
      </c>
      <c r="DY288">
        <f>'Raw Data'!DL288</f>
        <v>1900</v>
      </c>
      <c r="DZ288">
        <f>'Raw Data'!DM288</f>
        <v>0</v>
      </c>
      <c r="EA288">
        <f>'Raw Data'!DN288</f>
        <v>1840</v>
      </c>
      <c r="EB288">
        <f>'Raw Data'!DO288</f>
        <v>36.4</v>
      </c>
      <c r="EC288">
        <f>'Raw Data'!DP288</f>
        <v>1770</v>
      </c>
      <c r="ED288">
        <f>'Raw Data'!DQ288</f>
        <v>36.299999999999997</v>
      </c>
      <c r="EE288">
        <f>'Raw Data'!DR288</f>
        <v>1420</v>
      </c>
      <c r="EF288">
        <f>'Raw Data'!DS288</f>
        <v>19.5</v>
      </c>
      <c r="EG288">
        <f>'Raw Data'!DT288</f>
        <v>1420</v>
      </c>
      <c r="EH288">
        <f>'Raw Data'!DU288</f>
        <v>19.5</v>
      </c>
      <c r="EI288">
        <f>'Raw Data'!DV288</f>
        <v>1570</v>
      </c>
      <c r="EJ288">
        <f>'Raw Data'!DW288</f>
        <v>19.2</v>
      </c>
      <c r="EK288">
        <f>'Raw Data'!DX288</f>
        <v>1590</v>
      </c>
      <c r="EL288">
        <f>'Raw Data'!DY288</f>
        <v>19.2</v>
      </c>
      <c r="EM288">
        <f>'Raw Data'!DZ288</f>
        <v>9.9999999999999995E-7</v>
      </c>
    </row>
    <row r="289" spans="1:143"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t="str">
        <f>VLOOKUP(DK289,'Curve Info'!$A$9:$P$76,16)</f>
        <v>High Crash Frequency</v>
      </c>
      <c r="DM289" s="1" t="str">
        <f>VLOOKUP(DK289,'Curve Info'!$A$9:$P$76,14)</f>
        <v>Medium AADT</v>
      </c>
      <c r="DN289" s="1">
        <f t="shared" si="47"/>
        <v>2070</v>
      </c>
      <c r="DO289" s="1">
        <f t="shared" si="48"/>
        <v>1612.5</v>
      </c>
      <c r="DP289" s="1">
        <f t="shared" si="49"/>
        <v>457.5</v>
      </c>
      <c r="DQ289" s="1">
        <f t="shared" si="50"/>
        <v>0.28372093023255812</v>
      </c>
      <c r="DR289" s="1">
        <f t="shared" si="51"/>
        <v>1841.25</v>
      </c>
      <c r="DS289">
        <f>'Raw Data'!DF289</f>
        <v>2090</v>
      </c>
      <c r="DT289">
        <f>'Raw Data'!DG289</f>
        <v>0</v>
      </c>
      <c r="DU289">
        <f>'Raw Data'!DH289</f>
        <v>2210</v>
      </c>
      <c r="DV289">
        <f>'Raw Data'!DI289</f>
        <v>0</v>
      </c>
      <c r="DW289">
        <f>'Raw Data'!DJ289</f>
        <v>1910</v>
      </c>
      <c r="DX289">
        <f>'Raw Data'!DK289</f>
        <v>0</v>
      </c>
      <c r="DY289">
        <f>'Raw Data'!DL289</f>
        <v>1900</v>
      </c>
      <c r="DZ289">
        <f>'Raw Data'!DM289</f>
        <v>0</v>
      </c>
      <c r="EA289">
        <f>'Raw Data'!DN289</f>
        <v>1840</v>
      </c>
      <c r="EB289">
        <f>'Raw Data'!DO289</f>
        <v>36.4</v>
      </c>
      <c r="EC289">
        <f>'Raw Data'!DP289</f>
        <v>1770</v>
      </c>
      <c r="ED289">
        <f>'Raw Data'!DQ289</f>
        <v>36.299999999999997</v>
      </c>
      <c r="EE289">
        <f>'Raw Data'!DR289</f>
        <v>1420</v>
      </c>
      <c r="EF289">
        <f>'Raw Data'!DS289</f>
        <v>19.5</v>
      </c>
      <c r="EG289">
        <f>'Raw Data'!DT289</f>
        <v>1420</v>
      </c>
      <c r="EH289">
        <f>'Raw Data'!DU289</f>
        <v>19.5</v>
      </c>
      <c r="EI289">
        <f>'Raw Data'!DV289</f>
        <v>1570</v>
      </c>
      <c r="EJ289">
        <f>'Raw Data'!DW289</f>
        <v>19.2</v>
      </c>
      <c r="EK289">
        <f>'Raw Data'!DX289</f>
        <v>1590</v>
      </c>
      <c r="EL289">
        <f>'Raw Data'!DY289</f>
        <v>19.2</v>
      </c>
      <c r="EM289">
        <f>'Raw Data'!DZ289</f>
        <v>0</v>
      </c>
    </row>
    <row r="290" spans="1:143"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t="str">
        <f>VLOOKUP(DK290,'Curve Info'!$A$9:$P$76,16)</f>
        <v>High Crash Frequency</v>
      </c>
      <c r="DM290" s="1" t="str">
        <f>VLOOKUP(DK290,'Curve Info'!$A$9:$P$76,14)</f>
        <v>Medium AADT</v>
      </c>
      <c r="DN290" s="1">
        <f t="shared" si="47"/>
        <v>2070</v>
      </c>
      <c r="DO290" s="1">
        <f t="shared" si="48"/>
        <v>1612.5</v>
      </c>
      <c r="DP290" s="1">
        <f t="shared" si="49"/>
        <v>457.5</v>
      </c>
      <c r="DQ290" s="1">
        <f t="shared" si="50"/>
        <v>0.28372093023255812</v>
      </c>
      <c r="DR290" s="1">
        <f t="shared" si="51"/>
        <v>1841.25</v>
      </c>
      <c r="DS290">
        <f>'Raw Data'!DF290</f>
        <v>2090</v>
      </c>
      <c r="DT290">
        <f>'Raw Data'!DG290</f>
        <v>0</v>
      </c>
      <c r="DU290">
        <f>'Raw Data'!DH290</f>
        <v>2210</v>
      </c>
      <c r="DV290">
        <f>'Raw Data'!DI290</f>
        <v>0</v>
      </c>
      <c r="DW290">
        <f>'Raw Data'!DJ290</f>
        <v>1910</v>
      </c>
      <c r="DX290">
        <f>'Raw Data'!DK290</f>
        <v>0</v>
      </c>
      <c r="DY290">
        <f>'Raw Data'!DL290</f>
        <v>1900</v>
      </c>
      <c r="DZ290">
        <f>'Raw Data'!DM290</f>
        <v>0</v>
      </c>
      <c r="EA290">
        <f>'Raw Data'!DN290</f>
        <v>1840</v>
      </c>
      <c r="EB290">
        <f>'Raw Data'!DO290</f>
        <v>36.4</v>
      </c>
      <c r="EC290">
        <f>'Raw Data'!DP290</f>
        <v>1770</v>
      </c>
      <c r="ED290">
        <f>'Raw Data'!DQ290</f>
        <v>36.299999999999997</v>
      </c>
      <c r="EE290">
        <f>'Raw Data'!DR290</f>
        <v>1420</v>
      </c>
      <c r="EF290">
        <f>'Raw Data'!DS290</f>
        <v>19.5</v>
      </c>
      <c r="EG290">
        <f>'Raw Data'!DT290</f>
        <v>1420</v>
      </c>
      <c r="EH290">
        <f>'Raw Data'!DU290</f>
        <v>19.5</v>
      </c>
      <c r="EI290">
        <f>'Raw Data'!DV290</f>
        <v>1570</v>
      </c>
      <c r="EJ290">
        <f>'Raw Data'!DW290</f>
        <v>19.2</v>
      </c>
      <c r="EK290">
        <f>'Raw Data'!DX290</f>
        <v>1590</v>
      </c>
      <c r="EL290">
        <f>'Raw Data'!DY290</f>
        <v>19.2</v>
      </c>
      <c r="EM290">
        <f>'Raw Data'!DZ290</f>
        <v>1.94E-4</v>
      </c>
    </row>
    <row r="291" spans="1:143"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t="str">
        <f>VLOOKUP(DK291,'Curve Info'!$A$9:$P$76,16)</f>
        <v>High Crash Frequency</v>
      </c>
      <c r="DM291" s="1" t="str">
        <f>VLOOKUP(DK291,'Curve Info'!$A$9:$P$76,14)</f>
        <v>Medium AADT</v>
      </c>
      <c r="DN291" s="1">
        <f t="shared" si="47"/>
        <v>2070</v>
      </c>
      <c r="DO291" s="1">
        <f t="shared" si="48"/>
        <v>1612.5</v>
      </c>
      <c r="DP291" s="1">
        <f t="shared" si="49"/>
        <v>457.5</v>
      </c>
      <c r="DQ291" s="1">
        <f t="shared" si="50"/>
        <v>0.28372093023255812</v>
      </c>
      <c r="DR291" s="1">
        <f t="shared" si="51"/>
        <v>1841.25</v>
      </c>
      <c r="DS291">
        <f>'Raw Data'!DF291</f>
        <v>2090</v>
      </c>
      <c r="DT291">
        <f>'Raw Data'!DG291</f>
        <v>0</v>
      </c>
      <c r="DU291">
        <f>'Raw Data'!DH291</f>
        <v>2210</v>
      </c>
      <c r="DV291">
        <f>'Raw Data'!DI291</f>
        <v>0</v>
      </c>
      <c r="DW291">
        <f>'Raw Data'!DJ291</f>
        <v>1910</v>
      </c>
      <c r="DX291">
        <f>'Raw Data'!DK291</f>
        <v>0</v>
      </c>
      <c r="DY291">
        <f>'Raw Data'!DL291</f>
        <v>1900</v>
      </c>
      <c r="DZ291">
        <f>'Raw Data'!DM291</f>
        <v>0</v>
      </c>
      <c r="EA291">
        <f>'Raw Data'!DN291</f>
        <v>1840</v>
      </c>
      <c r="EB291">
        <f>'Raw Data'!DO291</f>
        <v>36.4</v>
      </c>
      <c r="EC291">
        <f>'Raw Data'!DP291</f>
        <v>1770</v>
      </c>
      <c r="ED291">
        <f>'Raw Data'!DQ291</f>
        <v>36.299999999999997</v>
      </c>
      <c r="EE291">
        <f>'Raw Data'!DR291</f>
        <v>1420</v>
      </c>
      <c r="EF291">
        <f>'Raw Data'!DS291</f>
        <v>19.5</v>
      </c>
      <c r="EG291">
        <f>'Raw Data'!DT291</f>
        <v>1420</v>
      </c>
      <c r="EH291">
        <f>'Raw Data'!DU291</f>
        <v>19.5</v>
      </c>
      <c r="EI291">
        <f>'Raw Data'!DV291</f>
        <v>1570</v>
      </c>
      <c r="EJ291">
        <f>'Raw Data'!DW291</f>
        <v>19.2</v>
      </c>
      <c r="EK291">
        <f>'Raw Data'!DX291</f>
        <v>1590</v>
      </c>
      <c r="EL291">
        <f>'Raw Data'!DY291</f>
        <v>19.2</v>
      </c>
      <c r="EM291">
        <f>'Raw Data'!DZ291</f>
        <v>0</v>
      </c>
    </row>
    <row r="292" spans="1:143"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t="str">
        <f>VLOOKUP(DK292,'Curve Info'!$A$9:$P$76,16)</f>
        <v>High Crash Frequency</v>
      </c>
      <c r="DM292" s="1" t="str">
        <f>VLOOKUP(DK292,'Curve Info'!$A$9:$P$76,14)</f>
        <v>Medium AADT</v>
      </c>
      <c r="DN292" s="1">
        <f t="shared" si="47"/>
        <v>3906.6666666666665</v>
      </c>
      <c r="DO292" s="1">
        <f t="shared" si="48"/>
        <v>3442.5</v>
      </c>
      <c r="DP292" s="1">
        <f t="shared" si="49"/>
        <v>464.16666666666652</v>
      </c>
      <c r="DQ292" s="1">
        <f t="shared" si="50"/>
        <v>0.13483418058581453</v>
      </c>
      <c r="DR292" s="1">
        <f t="shared" si="51"/>
        <v>3674.583333333333</v>
      </c>
      <c r="DS292">
        <f>'Raw Data'!DF292</f>
        <v>3860</v>
      </c>
      <c r="DT292">
        <f>'Raw Data'!DG292</f>
        <v>11.9</v>
      </c>
      <c r="DU292">
        <f>'Raw Data'!DH292</f>
        <v>4030</v>
      </c>
      <c r="DV292">
        <f>'Raw Data'!DI292</f>
        <v>11.8</v>
      </c>
      <c r="DW292">
        <f>'Raw Data'!DJ292</f>
        <v>3830</v>
      </c>
      <c r="DX292">
        <f>'Raw Data'!DK292</f>
        <v>0</v>
      </c>
      <c r="DY292">
        <f>'Raw Data'!DL292</f>
        <v>3880</v>
      </c>
      <c r="DZ292">
        <f>'Raw Data'!DM292</f>
        <v>0</v>
      </c>
      <c r="EA292">
        <f>'Raw Data'!DN292</f>
        <v>3770</v>
      </c>
      <c r="EB292">
        <f>'Raw Data'!DO292</f>
        <v>14</v>
      </c>
      <c r="EC292">
        <f>'Raw Data'!DP292</f>
        <v>3580</v>
      </c>
      <c r="ED292">
        <f>'Raw Data'!DQ292</f>
        <v>14</v>
      </c>
      <c r="EE292">
        <f>'Raw Data'!DR292</f>
        <v>3420</v>
      </c>
      <c r="EF292">
        <f>'Raw Data'!DS292</f>
        <v>14</v>
      </c>
      <c r="EG292">
        <f>'Raw Data'!DT292</f>
        <v>3000</v>
      </c>
      <c r="EH292">
        <f>'Raw Data'!DU292</f>
        <v>14</v>
      </c>
      <c r="EI292">
        <f>'Raw Data'!DV292</f>
        <v>3020</v>
      </c>
      <c r="EJ292">
        <f>'Raw Data'!DW292</f>
        <v>13.8</v>
      </c>
      <c r="EK292">
        <f>'Raw Data'!DX292</f>
        <v>2990</v>
      </c>
      <c r="EL292">
        <f>'Raw Data'!DY292</f>
        <v>13.8</v>
      </c>
      <c r="EM292">
        <f>'Raw Data'!DZ292</f>
        <v>2.9300000000000002E-4</v>
      </c>
    </row>
    <row r="293" spans="1:143"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t="str">
        <f>VLOOKUP(DK293,'Curve Info'!$A$9:$P$76,16)</f>
        <v>High Crash Frequency</v>
      </c>
      <c r="DM293" s="1" t="str">
        <f>VLOOKUP(DK293,'Curve Info'!$A$9:$P$76,14)</f>
        <v>Medium AADT</v>
      </c>
      <c r="DN293" s="1">
        <f t="shared" si="47"/>
        <v>3906.6666666666665</v>
      </c>
      <c r="DO293" s="1">
        <f t="shared" si="48"/>
        <v>3442.5</v>
      </c>
      <c r="DP293" s="1">
        <f t="shared" si="49"/>
        <v>464.16666666666652</v>
      </c>
      <c r="DQ293" s="1">
        <f t="shared" si="50"/>
        <v>0.13483418058581453</v>
      </c>
      <c r="DR293" s="1">
        <f t="shared" si="51"/>
        <v>3674.583333333333</v>
      </c>
      <c r="DS293">
        <f>'Raw Data'!DF293</f>
        <v>3860</v>
      </c>
      <c r="DT293">
        <f>'Raw Data'!DG293</f>
        <v>11.9</v>
      </c>
      <c r="DU293">
        <f>'Raw Data'!DH293</f>
        <v>4030</v>
      </c>
      <c r="DV293">
        <f>'Raw Data'!DI293</f>
        <v>11.8</v>
      </c>
      <c r="DW293">
        <f>'Raw Data'!DJ293</f>
        <v>3830</v>
      </c>
      <c r="DX293">
        <f>'Raw Data'!DK293</f>
        <v>0</v>
      </c>
      <c r="DY293">
        <f>'Raw Data'!DL293</f>
        <v>3880</v>
      </c>
      <c r="DZ293">
        <f>'Raw Data'!DM293</f>
        <v>0</v>
      </c>
      <c r="EA293">
        <f>'Raw Data'!DN293</f>
        <v>3770</v>
      </c>
      <c r="EB293">
        <f>'Raw Data'!DO293</f>
        <v>14</v>
      </c>
      <c r="EC293">
        <f>'Raw Data'!DP293</f>
        <v>3580</v>
      </c>
      <c r="ED293">
        <f>'Raw Data'!DQ293</f>
        <v>14</v>
      </c>
      <c r="EE293">
        <f>'Raw Data'!DR293</f>
        <v>3420</v>
      </c>
      <c r="EF293">
        <f>'Raw Data'!DS293</f>
        <v>14</v>
      </c>
      <c r="EG293">
        <f>'Raw Data'!DT293</f>
        <v>3000</v>
      </c>
      <c r="EH293">
        <f>'Raw Data'!DU293</f>
        <v>14</v>
      </c>
      <c r="EI293">
        <f>'Raw Data'!DV293</f>
        <v>3020</v>
      </c>
      <c r="EJ293">
        <f>'Raw Data'!DW293</f>
        <v>13.8</v>
      </c>
      <c r="EK293">
        <f>'Raw Data'!DX293</f>
        <v>2990</v>
      </c>
      <c r="EL293">
        <f>'Raw Data'!DY293</f>
        <v>13.8</v>
      </c>
      <c r="EM293">
        <f>'Raw Data'!DZ293</f>
        <v>0</v>
      </c>
    </row>
    <row r="294" spans="1:143"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t="str">
        <f>VLOOKUP(DK294,'Curve Info'!$A$9:$P$76,16)</f>
        <v>High Crash Frequency</v>
      </c>
      <c r="DM294" s="1" t="str">
        <f>VLOOKUP(DK294,'Curve Info'!$A$9:$P$76,14)</f>
        <v>Medium AADT</v>
      </c>
      <c r="DN294" s="1">
        <f t="shared" si="47"/>
        <v>3906.6666666666665</v>
      </c>
      <c r="DO294" s="1">
        <f t="shared" si="48"/>
        <v>3442.5</v>
      </c>
      <c r="DP294" s="1">
        <f t="shared" si="49"/>
        <v>464.16666666666652</v>
      </c>
      <c r="DQ294" s="1">
        <f t="shared" si="50"/>
        <v>0.13483418058581453</v>
      </c>
      <c r="DR294" s="1">
        <f t="shared" si="51"/>
        <v>3674.583333333333</v>
      </c>
      <c r="DS294">
        <f>'Raw Data'!DF294</f>
        <v>3860</v>
      </c>
      <c r="DT294">
        <f>'Raw Data'!DG294</f>
        <v>11.9</v>
      </c>
      <c r="DU294">
        <f>'Raw Data'!DH294</f>
        <v>4030</v>
      </c>
      <c r="DV294">
        <f>'Raw Data'!DI294</f>
        <v>11.8</v>
      </c>
      <c r="DW294">
        <f>'Raw Data'!DJ294</f>
        <v>3830</v>
      </c>
      <c r="DX294">
        <f>'Raw Data'!DK294</f>
        <v>0</v>
      </c>
      <c r="DY294">
        <f>'Raw Data'!DL294</f>
        <v>3880</v>
      </c>
      <c r="DZ294">
        <f>'Raw Data'!DM294</f>
        <v>0</v>
      </c>
      <c r="EA294">
        <f>'Raw Data'!DN294</f>
        <v>3770</v>
      </c>
      <c r="EB294">
        <f>'Raw Data'!DO294</f>
        <v>14</v>
      </c>
      <c r="EC294">
        <f>'Raw Data'!DP294</f>
        <v>3580</v>
      </c>
      <c r="ED294">
        <f>'Raw Data'!DQ294</f>
        <v>14</v>
      </c>
      <c r="EE294">
        <f>'Raw Data'!DR294</f>
        <v>3420</v>
      </c>
      <c r="EF294">
        <f>'Raw Data'!DS294</f>
        <v>14</v>
      </c>
      <c r="EG294">
        <f>'Raw Data'!DT294</f>
        <v>3000</v>
      </c>
      <c r="EH294">
        <f>'Raw Data'!DU294</f>
        <v>14</v>
      </c>
      <c r="EI294">
        <f>'Raw Data'!DV294</f>
        <v>3020</v>
      </c>
      <c r="EJ294">
        <f>'Raw Data'!DW294</f>
        <v>13.8</v>
      </c>
      <c r="EK294">
        <f>'Raw Data'!DX294</f>
        <v>2990</v>
      </c>
      <c r="EL294">
        <f>'Raw Data'!DY294</f>
        <v>13.8</v>
      </c>
      <c r="EM294">
        <f>'Raw Data'!DZ294</f>
        <v>2.6899999999999998E-4</v>
      </c>
    </row>
    <row r="295" spans="1:143"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t="str">
        <f>VLOOKUP(DK295,'Curve Info'!$A$9:$P$76,16)</f>
        <v>High Crash Frequency</v>
      </c>
      <c r="DM295" s="1" t="str">
        <f>VLOOKUP(DK295,'Curve Info'!$A$9:$P$76,14)</f>
        <v>Medium AADT</v>
      </c>
      <c r="DN295" s="1">
        <f t="shared" si="47"/>
        <v>3906.6666666666665</v>
      </c>
      <c r="DO295" s="1">
        <f t="shared" si="48"/>
        <v>3442.5</v>
      </c>
      <c r="DP295" s="1">
        <f t="shared" si="49"/>
        <v>464.16666666666652</v>
      </c>
      <c r="DQ295" s="1">
        <f t="shared" si="50"/>
        <v>0.13483418058581453</v>
      </c>
      <c r="DR295" s="1">
        <f t="shared" si="51"/>
        <v>3674.583333333333</v>
      </c>
      <c r="DS295">
        <f>'Raw Data'!DF295</f>
        <v>3860</v>
      </c>
      <c r="DT295">
        <f>'Raw Data'!DG295</f>
        <v>11.9</v>
      </c>
      <c r="DU295">
        <f>'Raw Data'!DH295</f>
        <v>4030</v>
      </c>
      <c r="DV295">
        <f>'Raw Data'!DI295</f>
        <v>11.8</v>
      </c>
      <c r="DW295">
        <f>'Raw Data'!DJ295</f>
        <v>3830</v>
      </c>
      <c r="DX295">
        <f>'Raw Data'!DK295</f>
        <v>0</v>
      </c>
      <c r="DY295">
        <f>'Raw Data'!DL295</f>
        <v>3880</v>
      </c>
      <c r="DZ295">
        <f>'Raw Data'!DM295</f>
        <v>0</v>
      </c>
      <c r="EA295">
        <f>'Raw Data'!DN295</f>
        <v>3770</v>
      </c>
      <c r="EB295">
        <f>'Raw Data'!DO295</f>
        <v>14</v>
      </c>
      <c r="EC295">
        <f>'Raw Data'!DP295</f>
        <v>3580</v>
      </c>
      <c r="ED295">
        <f>'Raw Data'!DQ295</f>
        <v>14</v>
      </c>
      <c r="EE295">
        <f>'Raw Data'!DR295</f>
        <v>3420</v>
      </c>
      <c r="EF295">
        <f>'Raw Data'!DS295</f>
        <v>14</v>
      </c>
      <c r="EG295">
        <f>'Raw Data'!DT295</f>
        <v>3000</v>
      </c>
      <c r="EH295">
        <f>'Raw Data'!DU295</f>
        <v>14</v>
      </c>
      <c r="EI295">
        <f>'Raw Data'!DV295</f>
        <v>3020</v>
      </c>
      <c r="EJ295">
        <f>'Raw Data'!DW295</f>
        <v>13.8</v>
      </c>
      <c r="EK295">
        <f>'Raw Data'!DX295</f>
        <v>2990</v>
      </c>
      <c r="EL295">
        <f>'Raw Data'!DY295</f>
        <v>13.8</v>
      </c>
      <c r="EM295">
        <f>'Raw Data'!DZ295</f>
        <v>1.1659999999999999E-3</v>
      </c>
    </row>
    <row r="296" spans="1:143"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t="str">
        <f>VLOOKUP(DK296,'Curve Info'!$A$9:$P$76,16)</f>
        <v>High Crash Frequency</v>
      </c>
      <c r="DM296" s="1" t="str">
        <f>VLOOKUP(DK296,'Curve Info'!$A$9:$P$76,14)</f>
        <v>Medium AADT</v>
      </c>
      <c r="DN296" s="1">
        <f t="shared" si="47"/>
        <v>3906.6666666666665</v>
      </c>
      <c r="DO296" s="1">
        <f t="shared" si="48"/>
        <v>3442.5</v>
      </c>
      <c r="DP296" s="1">
        <f t="shared" si="49"/>
        <v>464.16666666666652</v>
      </c>
      <c r="DQ296" s="1">
        <f t="shared" si="50"/>
        <v>0.13483418058581453</v>
      </c>
      <c r="DR296" s="1">
        <f t="shared" si="51"/>
        <v>3674.583333333333</v>
      </c>
      <c r="DS296">
        <f>'Raw Data'!DF296</f>
        <v>3860</v>
      </c>
      <c r="DT296">
        <f>'Raw Data'!DG296</f>
        <v>11.9</v>
      </c>
      <c r="DU296">
        <f>'Raw Data'!DH296</f>
        <v>4030</v>
      </c>
      <c r="DV296">
        <f>'Raw Data'!DI296</f>
        <v>11.8</v>
      </c>
      <c r="DW296">
        <f>'Raw Data'!DJ296</f>
        <v>3830</v>
      </c>
      <c r="DX296">
        <f>'Raw Data'!DK296</f>
        <v>0</v>
      </c>
      <c r="DY296">
        <f>'Raw Data'!DL296</f>
        <v>3880</v>
      </c>
      <c r="DZ296">
        <f>'Raw Data'!DM296</f>
        <v>0</v>
      </c>
      <c r="EA296">
        <f>'Raw Data'!DN296</f>
        <v>3770</v>
      </c>
      <c r="EB296">
        <f>'Raw Data'!DO296</f>
        <v>14</v>
      </c>
      <c r="EC296">
        <f>'Raw Data'!DP296</f>
        <v>3580</v>
      </c>
      <c r="ED296">
        <f>'Raw Data'!DQ296</f>
        <v>14</v>
      </c>
      <c r="EE296">
        <f>'Raw Data'!DR296</f>
        <v>3420</v>
      </c>
      <c r="EF296">
        <f>'Raw Data'!DS296</f>
        <v>14</v>
      </c>
      <c r="EG296">
        <f>'Raw Data'!DT296</f>
        <v>3000</v>
      </c>
      <c r="EH296">
        <f>'Raw Data'!DU296</f>
        <v>14</v>
      </c>
      <c r="EI296">
        <f>'Raw Data'!DV296</f>
        <v>3020</v>
      </c>
      <c r="EJ296">
        <f>'Raw Data'!DW296</f>
        <v>13.8</v>
      </c>
      <c r="EK296">
        <f>'Raw Data'!DX296</f>
        <v>2990</v>
      </c>
      <c r="EL296">
        <f>'Raw Data'!DY296</f>
        <v>13.8</v>
      </c>
      <c r="EM296">
        <f>'Raw Data'!DZ296</f>
        <v>0</v>
      </c>
    </row>
    <row r="297" spans="1:143"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t="str">
        <f>VLOOKUP(DK297,'Curve Info'!$A$9:$P$76,16)</f>
        <v>High Crash Frequency</v>
      </c>
      <c r="DM297" s="1" t="str">
        <f>VLOOKUP(DK297,'Curve Info'!$A$9:$P$76,14)</f>
        <v>Medium AADT</v>
      </c>
      <c r="DN297" s="1">
        <f t="shared" si="47"/>
        <v>3906.6666666666665</v>
      </c>
      <c r="DO297" s="1">
        <f t="shared" si="48"/>
        <v>3442.5</v>
      </c>
      <c r="DP297" s="1">
        <f t="shared" si="49"/>
        <v>464.16666666666652</v>
      </c>
      <c r="DQ297" s="1">
        <f t="shared" si="50"/>
        <v>0.13483418058581453</v>
      </c>
      <c r="DR297" s="1">
        <f t="shared" si="51"/>
        <v>3674.583333333333</v>
      </c>
      <c r="DS297">
        <f>'Raw Data'!DF297</f>
        <v>3860</v>
      </c>
      <c r="DT297">
        <f>'Raw Data'!DG297</f>
        <v>11.9</v>
      </c>
      <c r="DU297">
        <f>'Raw Data'!DH297</f>
        <v>4030</v>
      </c>
      <c r="DV297">
        <f>'Raw Data'!DI297</f>
        <v>11.8</v>
      </c>
      <c r="DW297">
        <f>'Raw Data'!DJ297</f>
        <v>3830</v>
      </c>
      <c r="DX297">
        <f>'Raw Data'!DK297</f>
        <v>0</v>
      </c>
      <c r="DY297">
        <f>'Raw Data'!DL297</f>
        <v>3880</v>
      </c>
      <c r="DZ297">
        <f>'Raw Data'!DM297</f>
        <v>0</v>
      </c>
      <c r="EA297">
        <f>'Raw Data'!DN297</f>
        <v>3770</v>
      </c>
      <c r="EB297">
        <f>'Raw Data'!DO297</f>
        <v>14</v>
      </c>
      <c r="EC297">
        <f>'Raw Data'!DP297</f>
        <v>3580</v>
      </c>
      <c r="ED297">
        <f>'Raw Data'!DQ297</f>
        <v>14</v>
      </c>
      <c r="EE297">
        <f>'Raw Data'!DR297</f>
        <v>3420</v>
      </c>
      <c r="EF297">
        <f>'Raw Data'!DS297</f>
        <v>14</v>
      </c>
      <c r="EG297">
        <f>'Raw Data'!DT297</f>
        <v>3000</v>
      </c>
      <c r="EH297">
        <f>'Raw Data'!DU297</f>
        <v>14</v>
      </c>
      <c r="EI297">
        <f>'Raw Data'!DV297</f>
        <v>3020</v>
      </c>
      <c r="EJ297">
        <f>'Raw Data'!DW297</f>
        <v>13.8</v>
      </c>
      <c r="EK297">
        <f>'Raw Data'!DX297</f>
        <v>2990</v>
      </c>
      <c r="EL297">
        <f>'Raw Data'!DY297</f>
        <v>13.8</v>
      </c>
      <c r="EM297">
        <f>'Raw Data'!DZ297</f>
        <v>0</v>
      </c>
    </row>
    <row r="298" spans="1:143"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t="str">
        <f>VLOOKUP(DK298,'Curve Info'!$A$9:$P$76,16)</f>
        <v>High Crash Frequency</v>
      </c>
      <c r="DM298" s="1" t="str">
        <f>VLOOKUP(DK298,'Curve Info'!$A$9:$P$76,14)</f>
        <v>Medium AADT</v>
      </c>
      <c r="DN298" s="1">
        <f t="shared" si="47"/>
        <v>1640</v>
      </c>
      <c r="DO298" s="1">
        <f t="shared" si="48"/>
        <v>1610</v>
      </c>
      <c r="DP298" s="1">
        <f t="shared" si="49"/>
        <v>30</v>
      </c>
      <c r="DQ298" s="1">
        <f t="shared" si="50"/>
        <v>1.8633540372670808E-2</v>
      </c>
      <c r="DR298" s="1">
        <f t="shared" si="51"/>
        <v>1625</v>
      </c>
      <c r="DS298">
        <f>'Raw Data'!DF298</f>
        <v>1520</v>
      </c>
      <c r="DT298">
        <f>'Raw Data'!DG298</f>
        <v>0</v>
      </c>
      <c r="DU298">
        <f>'Raw Data'!DH298</f>
        <v>1590</v>
      </c>
      <c r="DV298">
        <f>'Raw Data'!DI298</f>
        <v>0</v>
      </c>
      <c r="DW298">
        <f>'Raw Data'!DJ298</f>
        <v>1810</v>
      </c>
      <c r="DX298">
        <f>'Raw Data'!DK298</f>
        <v>0</v>
      </c>
      <c r="DY298">
        <f>'Raw Data'!DL298</f>
        <v>1840</v>
      </c>
      <c r="DZ298">
        <f>'Raw Data'!DM298</f>
        <v>0</v>
      </c>
      <c r="EA298">
        <f>'Raw Data'!DN298</f>
        <v>1790</v>
      </c>
      <c r="EB298">
        <f>'Raw Data'!DO298</f>
        <v>8</v>
      </c>
      <c r="EC298">
        <f>'Raw Data'!DP298</f>
        <v>1700</v>
      </c>
      <c r="ED298">
        <f>'Raw Data'!DQ298</f>
        <v>7.9</v>
      </c>
      <c r="EE298">
        <f>'Raw Data'!DR298</f>
        <v>1620</v>
      </c>
      <c r="EF298">
        <f>'Raw Data'!DS298</f>
        <v>8</v>
      </c>
      <c r="EG298">
        <f>'Raw Data'!DT298</f>
        <v>1330</v>
      </c>
      <c r="EH298">
        <f>'Raw Data'!DU298</f>
        <v>8</v>
      </c>
      <c r="EI298">
        <f>'Raw Data'!DV298</f>
        <v>1340</v>
      </c>
      <c r="EJ298">
        <f>'Raw Data'!DW298</f>
        <v>8</v>
      </c>
      <c r="EK298">
        <f>'Raw Data'!DX298</f>
        <v>1450</v>
      </c>
      <c r="EL298">
        <f>'Raw Data'!DY298</f>
        <v>8</v>
      </c>
      <c r="EM298">
        <f>'Raw Data'!DZ298</f>
        <v>9.9099999999999991E-4</v>
      </c>
    </row>
    <row r="299" spans="1:143"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t="str">
        <f>VLOOKUP(DK299,'Curve Info'!$A$9:$P$76,16)</f>
        <v>High Crash Frequency</v>
      </c>
      <c r="DM299" s="1" t="str">
        <f>VLOOKUP(DK299,'Curve Info'!$A$9:$P$76,14)</f>
        <v>Medium AADT</v>
      </c>
      <c r="DN299" s="1">
        <f t="shared" si="47"/>
        <v>1640</v>
      </c>
      <c r="DO299" s="1">
        <f t="shared" si="48"/>
        <v>1610</v>
      </c>
      <c r="DP299" s="1">
        <f t="shared" si="49"/>
        <v>30</v>
      </c>
      <c r="DQ299" s="1">
        <f t="shared" si="50"/>
        <v>1.8633540372670808E-2</v>
      </c>
      <c r="DR299" s="1">
        <f t="shared" si="51"/>
        <v>1625</v>
      </c>
      <c r="DS299">
        <f>'Raw Data'!DF299</f>
        <v>1520</v>
      </c>
      <c r="DT299">
        <f>'Raw Data'!DG299</f>
        <v>0</v>
      </c>
      <c r="DU299">
        <f>'Raw Data'!DH299</f>
        <v>1590</v>
      </c>
      <c r="DV299">
        <f>'Raw Data'!DI299</f>
        <v>0</v>
      </c>
      <c r="DW299">
        <f>'Raw Data'!DJ299</f>
        <v>1810</v>
      </c>
      <c r="DX299">
        <f>'Raw Data'!DK299</f>
        <v>0</v>
      </c>
      <c r="DY299">
        <f>'Raw Data'!DL299</f>
        <v>1840</v>
      </c>
      <c r="DZ299">
        <f>'Raw Data'!DM299</f>
        <v>0</v>
      </c>
      <c r="EA299">
        <f>'Raw Data'!DN299</f>
        <v>1790</v>
      </c>
      <c r="EB299">
        <f>'Raw Data'!DO299</f>
        <v>8</v>
      </c>
      <c r="EC299">
        <f>'Raw Data'!DP299</f>
        <v>1700</v>
      </c>
      <c r="ED299">
        <f>'Raw Data'!DQ299</f>
        <v>7.9</v>
      </c>
      <c r="EE299">
        <f>'Raw Data'!DR299</f>
        <v>1620</v>
      </c>
      <c r="EF299">
        <f>'Raw Data'!DS299</f>
        <v>8</v>
      </c>
      <c r="EG299">
        <f>'Raw Data'!DT299</f>
        <v>1330</v>
      </c>
      <c r="EH299">
        <f>'Raw Data'!DU299</f>
        <v>8</v>
      </c>
      <c r="EI299">
        <f>'Raw Data'!DV299</f>
        <v>1340</v>
      </c>
      <c r="EJ299">
        <f>'Raw Data'!DW299</f>
        <v>8</v>
      </c>
      <c r="EK299">
        <f>'Raw Data'!DX299</f>
        <v>1450</v>
      </c>
      <c r="EL299">
        <f>'Raw Data'!DY299</f>
        <v>8</v>
      </c>
      <c r="EM299">
        <f>'Raw Data'!DZ299</f>
        <v>8.7799999999999998E-4</v>
      </c>
    </row>
    <row r="300" spans="1:143"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t="str">
        <f>VLOOKUP(DK300,'Curve Info'!$A$9:$P$76,16)</f>
        <v>High Crash Frequency</v>
      </c>
      <c r="DM300" s="1" t="str">
        <f>VLOOKUP(DK300,'Curve Info'!$A$9:$P$76,14)</f>
        <v>Medium AADT</v>
      </c>
      <c r="DN300" s="1">
        <f t="shared" si="47"/>
        <v>1640</v>
      </c>
      <c r="DO300" s="1">
        <f t="shared" si="48"/>
        <v>1610</v>
      </c>
      <c r="DP300" s="1">
        <f t="shared" si="49"/>
        <v>30</v>
      </c>
      <c r="DQ300" s="1">
        <f t="shared" si="50"/>
        <v>1.8633540372670808E-2</v>
      </c>
      <c r="DR300" s="1">
        <f t="shared" si="51"/>
        <v>1625</v>
      </c>
      <c r="DS300">
        <f>'Raw Data'!DF300</f>
        <v>1520</v>
      </c>
      <c r="DT300">
        <f>'Raw Data'!DG300</f>
        <v>0</v>
      </c>
      <c r="DU300">
        <f>'Raw Data'!DH300</f>
        <v>1590</v>
      </c>
      <c r="DV300">
        <f>'Raw Data'!DI300</f>
        <v>0</v>
      </c>
      <c r="DW300">
        <f>'Raw Data'!DJ300</f>
        <v>1810</v>
      </c>
      <c r="DX300">
        <f>'Raw Data'!DK300</f>
        <v>0</v>
      </c>
      <c r="DY300">
        <f>'Raw Data'!DL300</f>
        <v>1840</v>
      </c>
      <c r="DZ300">
        <f>'Raw Data'!DM300</f>
        <v>0</v>
      </c>
      <c r="EA300">
        <f>'Raw Data'!DN300</f>
        <v>1790</v>
      </c>
      <c r="EB300">
        <f>'Raw Data'!DO300</f>
        <v>8</v>
      </c>
      <c r="EC300">
        <f>'Raw Data'!DP300</f>
        <v>1700</v>
      </c>
      <c r="ED300">
        <f>'Raw Data'!DQ300</f>
        <v>7.9</v>
      </c>
      <c r="EE300">
        <f>'Raw Data'!DR300</f>
        <v>1620</v>
      </c>
      <c r="EF300">
        <f>'Raw Data'!DS300</f>
        <v>8</v>
      </c>
      <c r="EG300">
        <f>'Raw Data'!DT300</f>
        <v>1330</v>
      </c>
      <c r="EH300">
        <f>'Raw Data'!DU300</f>
        <v>8</v>
      </c>
      <c r="EI300">
        <f>'Raw Data'!DV300</f>
        <v>1340</v>
      </c>
      <c r="EJ300">
        <f>'Raw Data'!DW300</f>
        <v>8</v>
      </c>
      <c r="EK300">
        <f>'Raw Data'!DX300</f>
        <v>1450</v>
      </c>
      <c r="EL300">
        <f>'Raw Data'!DY300</f>
        <v>8</v>
      </c>
      <c r="EM300">
        <f>'Raw Data'!DZ300</f>
        <v>1.2869999999999999E-3</v>
      </c>
    </row>
    <row r="301" spans="1:143"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t="str">
        <f>VLOOKUP(DK301,'Curve Info'!$A$9:$P$76,16)</f>
        <v>High Crash Frequency</v>
      </c>
      <c r="DM301" s="1" t="str">
        <f>VLOOKUP(DK301,'Curve Info'!$A$9:$P$76,14)</f>
        <v>Medium AADT</v>
      </c>
      <c r="DN301" s="1">
        <f t="shared" si="47"/>
        <v>1640</v>
      </c>
      <c r="DO301" s="1">
        <f t="shared" si="48"/>
        <v>1610</v>
      </c>
      <c r="DP301" s="1">
        <f t="shared" si="49"/>
        <v>30</v>
      </c>
      <c r="DQ301" s="1">
        <f t="shared" si="50"/>
        <v>1.8633540372670808E-2</v>
      </c>
      <c r="DR301" s="1">
        <f t="shared" si="51"/>
        <v>1625</v>
      </c>
      <c r="DS301">
        <f>'Raw Data'!DF301</f>
        <v>1520</v>
      </c>
      <c r="DT301">
        <f>'Raw Data'!DG301</f>
        <v>0</v>
      </c>
      <c r="DU301">
        <f>'Raw Data'!DH301</f>
        <v>1590</v>
      </c>
      <c r="DV301">
        <f>'Raw Data'!DI301</f>
        <v>0</v>
      </c>
      <c r="DW301">
        <f>'Raw Data'!DJ301</f>
        <v>1810</v>
      </c>
      <c r="DX301">
        <f>'Raw Data'!DK301</f>
        <v>0</v>
      </c>
      <c r="DY301">
        <f>'Raw Data'!DL301</f>
        <v>1840</v>
      </c>
      <c r="DZ301">
        <f>'Raw Data'!DM301</f>
        <v>0</v>
      </c>
      <c r="EA301">
        <f>'Raw Data'!DN301</f>
        <v>1790</v>
      </c>
      <c r="EB301">
        <f>'Raw Data'!DO301</f>
        <v>8</v>
      </c>
      <c r="EC301">
        <f>'Raw Data'!DP301</f>
        <v>1700</v>
      </c>
      <c r="ED301">
        <f>'Raw Data'!DQ301</f>
        <v>7.9</v>
      </c>
      <c r="EE301">
        <f>'Raw Data'!DR301</f>
        <v>1620</v>
      </c>
      <c r="EF301">
        <f>'Raw Data'!DS301</f>
        <v>8</v>
      </c>
      <c r="EG301">
        <f>'Raw Data'!DT301</f>
        <v>1330</v>
      </c>
      <c r="EH301">
        <f>'Raw Data'!DU301</f>
        <v>8</v>
      </c>
      <c r="EI301">
        <f>'Raw Data'!DV301</f>
        <v>1340</v>
      </c>
      <c r="EJ301">
        <f>'Raw Data'!DW301</f>
        <v>8</v>
      </c>
      <c r="EK301">
        <f>'Raw Data'!DX301</f>
        <v>1450</v>
      </c>
      <c r="EL301">
        <f>'Raw Data'!DY301</f>
        <v>8</v>
      </c>
      <c r="EM301">
        <f>'Raw Data'!DZ301</f>
        <v>0</v>
      </c>
    </row>
    <row r="302" spans="1:143"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t="str">
        <f>VLOOKUP(DK302,'Curve Info'!$A$9:$P$76,16)</f>
        <v>High Crash Frequency</v>
      </c>
      <c r="DM302" s="1" t="str">
        <f>VLOOKUP(DK302,'Curve Info'!$A$9:$P$76,14)</f>
        <v>Medium AADT</v>
      </c>
      <c r="DN302" s="1">
        <f t="shared" si="47"/>
        <v>1640</v>
      </c>
      <c r="DO302" s="1">
        <f t="shared" si="48"/>
        <v>1610</v>
      </c>
      <c r="DP302" s="1">
        <f t="shared" si="49"/>
        <v>30</v>
      </c>
      <c r="DQ302" s="1">
        <f t="shared" si="50"/>
        <v>1.8633540372670808E-2</v>
      </c>
      <c r="DR302" s="1">
        <f t="shared" si="51"/>
        <v>1625</v>
      </c>
      <c r="DS302">
        <f>'Raw Data'!DF302</f>
        <v>1520</v>
      </c>
      <c r="DT302">
        <f>'Raw Data'!DG302</f>
        <v>0</v>
      </c>
      <c r="DU302">
        <f>'Raw Data'!DH302</f>
        <v>1590</v>
      </c>
      <c r="DV302">
        <f>'Raw Data'!DI302</f>
        <v>0</v>
      </c>
      <c r="DW302">
        <f>'Raw Data'!DJ302</f>
        <v>1810</v>
      </c>
      <c r="DX302">
        <f>'Raw Data'!DK302</f>
        <v>0</v>
      </c>
      <c r="DY302">
        <f>'Raw Data'!DL302</f>
        <v>1840</v>
      </c>
      <c r="DZ302">
        <f>'Raw Data'!DM302</f>
        <v>0</v>
      </c>
      <c r="EA302">
        <f>'Raw Data'!DN302</f>
        <v>1790</v>
      </c>
      <c r="EB302">
        <f>'Raw Data'!DO302</f>
        <v>8</v>
      </c>
      <c r="EC302">
        <f>'Raw Data'!DP302</f>
        <v>1700</v>
      </c>
      <c r="ED302">
        <f>'Raw Data'!DQ302</f>
        <v>7.9</v>
      </c>
      <c r="EE302">
        <f>'Raw Data'!DR302</f>
        <v>1620</v>
      </c>
      <c r="EF302">
        <f>'Raw Data'!DS302</f>
        <v>8</v>
      </c>
      <c r="EG302">
        <f>'Raw Data'!DT302</f>
        <v>1330</v>
      </c>
      <c r="EH302">
        <f>'Raw Data'!DU302</f>
        <v>8</v>
      </c>
      <c r="EI302">
        <f>'Raw Data'!DV302</f>
        <v>1340</v>
      </c>
      <c r="EJ302">
        <f>'Raw Data'!DW302</f>
        <v>8</v>
      </c>
      <c r="EK302">
        <f>'Raw Data'!DX302</f>
        <v>1450</v>
      </c>
      <c r="EL302">
        <f>'Raw Data'!DY302</f>
        <v>8</v>
      </c>
      <c r="EM302">
        <f>'Raw Data'!DZ302</f>
        <v>1.4400000000000001E-3</v>
      </c>
    </row>
    <row r="303" spans="1:143"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t="str">
        <f>VLOOKUP(DK303,'Curve Info'!$A$9:$P$76,16)</f>
        <v>Low Crash Frequency</v>
      </c>
      <c r="DM303" s="1" t="str">
        <f>VLOOKUP(DK303,'Curve Info'!$A$9:$P$76,14)</f>
        <v>Low AADT</v>
      </c>
      <c r="DN303" s="1">
        <f t="shared" si="47"/>
        <v>936.66666666666663</v>
      </c>
      <c r="DO303" s="1">
        <f t="shared" si="48"/>
        <v>865</v>
      </c>
      <c r="DP303" s="1">
        <f t="shared" si="49"/>
        <v>71.666666666666629</v>
      </c>
      <c r="DQ303" s="1">
        <f t="shared" si="50"/>
        <v>8.2851637764932512E-2</v>
      </c>
      <c r="DR303" s="1">
        <f t="shared" si="51"/>
        <v>900.83333333333326</v>
      </c>
      <c r="DS303">
        <f>'Raw Data'!DF303</f>
        <v>930</v>
      </c>
      <c r="DT303">
        <f>'Raw Data'!DG303</f>
        <v>0</v>
      </c>
      <c r="DU303">
        <f>'Raw Data'!DH303</f>
        <v>970</v>
      </c>
      <c r="DV303">
        <f>'Raw Data'!DI303</f>
        <v>0</v>
      </c>
      <c r="DW303">
        <f>'Raw Data'!DJ303</f>
        <v>910</v>
      </c>
      <c r="DX303">
        <f>'Raw Data'!DK303</f>
        <v>0</v>
      </c>
      <c r="DY303">
        <f>'Raw Data'!DL303</f>
        <v>920</v>
      </c>
      <c r="DZ303">
        <f>'Raw Data'!DM303</f>
        <v>0</v>
      </c>
      <c r="EA303">
        <f>'Raw Data'!DN303</f>
        <v>890</v>
      </c>
      <c r="EB303">
        <f>'Raw Data'!DO303</f>
        <v>0</v>
      </c>
      <c r="EC303">
        <f>'Raw Data'!DP303</f>
        <v>850</v>
      </c>
      <c r="ED303">
        <f>'Raw Data'!DQ303</f>
        <v>0</v>
      </c>
      <c r="EE303">
        <f>'Raw Data'!DR303</f>
        <v>860</v>
      </c>
      <c r="EF303">
        <f>'Raw Data'!DS303</f>
        <v>0</v>
      </c>
      <c r="EG303">
        <f>'Raw Data'!DT303</f>
        <v>860</v>
      </c>
      <c r="EH303">
        <f>'Raw Data'!DU303</f>
        <v>0</v>
      </c>
      <c r="EI303">
        <f>'Raw Data'!DV303</f>
        <v>880</v>
      </c>
      <c r="EJ303">
        <f>'Raw Data'!DW303</f>
        <v>0</v>
      </c>
      <c r="EK303">
        <f>'Raw Data'!DX303</f>
        <v>890</v>
      </c>
      <c r="EL303">
        <f>'Raw Data'!DY303</f>
        <v>0</v>
      </c>
      <c r="EM303">
        <f>'Raw Data'!DZ303</f>
        <v>0</v>
      </c>
    </row>
    <row r="304" spans="1:143"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t="str">
        <f>VLOOKUP(DK304,'Curve Info'!$A$9:$P$76,16)</f>
        <v>Low Crash Frequency</v>
      </c>
      <c r="DM304" s="1" t="str">
        <f>VLOOKUP(DK304,'Curve Info'!$A$9:$P$76,14)</f>
        <v>Low AADT</v>
      </c>
      <c r="DN304" s="1">
        <f t="shared" si="47"/>
        <v>936.66666666666663</v>
      </c>
      <c r="DO304" s="1">
        <f t="shared" si="48"/>
        <v>865</v>
      </c>
      <c r="DP304" s="1">
        <f t="shared" si="49"/>
        <v>71.666666666666629</v>
      </c>
      <c r="DQ304" s="1">
        <f t="shared" si="50"/>
        <v>8.2851637764932512E-2</v>
      </c>
      <c r="DR304" s="1">
        <f t="shared" si="51"/>
        <v>900.83333333333326</v>
      </c>
      <c r="DS304">
        <f>'Raw Data'!DF304</f>
        <v>930</v>
      </c>
      <c r="DT304">
        <f>'Raw Data'!DG304</f>
        <v>0</v>
      </c>
      <c r="DU304">
        <f>'Raw Data'!DH304</f>
        <v>970</v>
      </c>
      <c r="DV304">
        <f>'Raw Data'!DI304</f>
        <v>0</v>
      </c>
      <c r="DW304">
        <f>'Raw Data'!DJ304</f>
        <v>910</v>
      </c>
      <c r="DX304">
        <f>'Raw Data'!DK304</f>
        <v>0</v>
      </c>
      <c r="DY304">
        <f>'Raw Data'!DL304</f>
        <v>920</v>
      </c>
      <c r="DZ304">
        <f>'Raw Data'!DM304</f>
        <v>0</v>
      </c>
      <c r="EA304">
        <f>'Raw Data'!DN304</f>
        <v>890</v>
      </c>
      <c r="EB304">
        <f>'Raw Data'!DO304</f>
        <v>0</v>
      </c>
      <c r="EC304">
        <f>'Raw Data'!DP304</f>
        <v>850</v>
      </c>
      <c r="ED304">
        <f>'Raw Data'!DQ304</f>
        <v>0</v>
      </c>
      <c r="EE304">
        <f>'Raw Data'!DR304</f>
        <v>860</v>
      </c>
      <c r="EF304">
        <f>'Raw Data'!DS304</f>
        <v>0</v>
      </c>
      <c r="EG304">
        <f>'Raw Data'!DT304</f>
        <v>860</v>
      </c>
      <c r="EH304">
        <f>'Raw Data'!DU304</f>
        <v>0</v>
      </c>
      <c r="EI304">
        <f>'Raw Data'!DV304</f>
        <v>880</v>
      </c>
      <c r="EJ304">
        <f>'Raw Data'!DW304</f>
        <v>0</v>
      </c>
      <c r="EK304">
        <f>'Raw Data'!DX304</f>
        <v>890</v>
      </c>
      <c r="EL304">
        <f>'Raw Data'!DY304</f>
        <v>0</v>
      </c>
      <c r="EM304">
        <f>'Raw Data'!DZ304</f>
        <v>0</v>
      </c>
    </row>
    <row r="305" spans="1:143"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t="str">
        <f>VLOOKUP(DK305,'Curve Info'!$A$9:$P$76,16)</f>
        <v>Low Crash Frequency</v>
      </c>
      <c r="DM305" s="1" t="str">
        <f>VLOOKUP(DK305,'Curve Info'!$A$9:$P$76,14)</f>
        <v>Low AADT</v>
      </c>
      <c r="DN305" s="1">
        <f t="shared" si="47"/>
        <v>936.66666666666663</v>
      </c>
      <c r="DO305" s="1">
        <f t="shared" si="48"/>
        <v>865</v>
      </c>
      <c r="DP305" s="1">
        <f t="shared" si="49"/>
        <v>71.666666666666629</v>
      </c>
      <c r="DQ305" s="1">
        <f t="shared" si="50"/>
        <v>8.2851637764932512E-2</v>
      </c>
      <c r="DR305" s="1">
        <f t="shared" si="51"/>
        <v>900.83333333333326</v>
      </c>
      <c r="DS305">
        <f>'Raw Data'!DF305</f>
        <v>930</v>
      </c>
      <c r="DT305">
        <f>'Raw Data'!DG305</f>
        <v>0</v>
      </c>
      <c r="DU305">
        <f>'Raw Data'!DH305</f>
        <v>970</v>
      </c>
      <c r="DV305">
        <f>'Raw Data'!DI305</f>
        <v>0</v>
      </c>
      <c r="DW305">
        <f>'Raw Data'!DJ305</f>
        <v>910</v>
      </c>
      <c r="DX305">
        <f>'Raw Data'!DK305</f>
        <v>0</v>
      </c>
      <c r="DY305">
        <f>'Raw Data'!DL305</f>
        <v>920</v>
      </c>
      <c r="DZ305">
        <f>'Raw Data'!DM305</f>
        <v>0</v>
      </c>
      <c r="EA305">
        <f>'Raw Data'!DN305</f>
        <v>890</v>
      </c>
      <c r="EB305">
        <f>'Raw Data'!DO305</f>
        <v>0</v>
      </c>
      <c r="EC305">
        <f>'Raw Data'!DP305</f>
        <v>850</v>
      </c>
      <c r="ED305">
        <f>'Raw Data'!DQ305</f>
        <v>0</v>
      </c>
      <c r="EE305">
        <f>'Raw Data'!DR305</f>
        <v>860</v>
      </c>
      <c r="EF305">
        <f>'Raw Data'!DS305</f>
        <v>0</v>
      </c>
      <c r="EG305">
        <f>'Raw Data'!DT305</f>
        <v>860</v>
      </c>
      <c r="EH305">
        <f>'Raw Data'!DU305</f>
        <v>0</v>
      </c>
      <c r="EI305">
        <f>'Raw Data'!DV305</f>
        <v>880</v>
      </c>
      <c r="EJ305">
        <f>'Raw Data'!DW305</f>
        <v>0</v>
      </c>
      <c r="EK305">
        <f>'Raw Data'!DX305</f>
        <v>890</v>
      </c>
      <c r="EL305">
        <f>'Raw Data'!DY305</f>
        <v>0</v>
      </c>
      <c r="EM305">
        <f>'Raw Data'!DZ305</f>
        <v>7.3999999999999996E-5</v>
      </c>
    </row>
    <row r="306" spans="1:143"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t="str">
        <f>VLOOKUP(DK306,'Curve Info'!$A$9:$P$76,16)</f>
        <v>Low Crash Frequency</v>
      </c>
      <c r="DM306" s="1" t="str">
        <f>VLOOKUP(DK306,'Curve Info'!$A$9:$P$76,14)</f>
        <v>Medium AADT</v>
      </c>
      <c r="DN306" s="1">
        <f t="shared" si="47"/>
        <v>2856.6666666666665</v>
      </c>
      <c r="DO306" s="1">
        <f t="shared" si="48"/>
        <v>2585</v>
      </c>
      <c r="DP306" s="1">
        <f t="shared" si="49"/>
        <v>271.66666666666652</v>
      </c>
      <c r="DQ306" s="1">
        <f t="shared" si="50"/>
        <v>0.10509348807221142</v>
      </c>
      <c r="DR306" s="1">
        <f t="shared" si="51"/>
        <v>2720.833333333333</v>
      </c>
      <c r="DS306">
        <f>'Raw Data'!DF306</f>
        <v>2690</v>
      </c>
      <c r="DT306">
        <f>'Raw Data'!DG306</f>
        <v>12.7</v>
      </c>
      <c r="DU306">
        <f>'Raw Data'!DH306</f>
        <v>2940</v>
      </c>
      <c r="DV306">
        <f>'Raw Data'!DI306</f>
        <v>0</v>
      </c>
      <c r="DW306">
        <f>'Raw Data'!DJ306</f>
        <v>2940</v>
      </c>
      <c r="DX306">
        <f>'Raw Data'!DK306</f>
        <v>0</v>
      </c>
      <c r="DY306">
        <f>'Raw Data'!DL306</f>
        <v>2650</v>
      </c>
      <c r="DZ306">
        <f>'Raw Data'!DM306</f>
        <v>0</v>
      </c>
      <c r="EA306">
        <f>'Raw Data'!DN306</f>
        <v>2570</v>
      </c>
      <c r="EB306">
        <f>'Raw Data'!DO306</f>
        <v>10.8</v>
      </c>
      <c r="EC306">
        <f>'Raw Data'!DP306</f>
        <v>2780</v>
      </c>
      <c r="ED306">
        <f>'Raw Data'!DQ306</f>
        <v>23</v>
      </c>
      <c r="EE306">
        <f>'Raw Data'!DR306</f>
        <v>2650</v>
      </c>
      <c r="EF306">
        <f>'Raw Data'!DS306</f>
        <v>23</v>
      </c>
      <c r="EG306">
        <f>'Raw Data'!DT306</f>
        <v>2340</v>
      </c>
      <c r="EH306">
        <f>'Raw Data'!DU306</f>
        <v>23</v>
      </c>
      <c r="EI306">
        <f>'Raw Data'!DV306</f>
        <v>2350</v>
      </c>
      <c r="EJ306">
        <f>'Raw Data'!DW306</f>
        <v>23</v>
      </c>
      <c r="EK306">
        <f>'Raw Data'!DX306</f>
        <v>2380</v>
      </c>
      <c r="EL306">
        <f>'Raw Data'!DY306</f>
        <v>23</v>
      </c>
      <c r="EM306">
        <f>'Raw Data'!DZ306</f>
        <v>2.6699999999999998E-4</v>
      </c>
    </row>
    <row r="307" spans="1:143"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t="str">
        <f>VLOOKUP(DK307,'Curve Info'!$A$9:$P$76,16)</f>
        <v>Low Crash Frequency</v>
      </c>
      <c r="DM307" s="1" t="str">
        <f>VLOOKUP(DK307,'Curve Info'!$A$9:$P$76,14)</f>
        <v>Medium AADT</v>
      </c>
      <c r="DN307" s="1">
        <f t="shared" si="47"/>
        <v>2856.6666666666665</v>
      </c>
      <c r="DO307" s="1">
        <f t="shared" si="48"/>
        <v>2585</v>
      </c>
      <c r="DP307" s="1">
        <f t="shared" si="49"/>
        <v>271.66666666666652</v>
      </c>
      <c r="DQ307" s="1">
        <f t="shared" si="50"/>
        <v>0.10509348807221142</v>
      </c>
      <c r="DR307" s="1">
        <f t="shared" si="51"/>
        <v>2720.833333333333</v>
      </c>
      <c r="DS307">
        <f>'Raw Data'!DF307</f>
        <v>2690</v>
      </c>
      <c r="DT307">
        <f>'Raw Data'!DG307</f>
        <v>12.7</v>
      </c>
      <c r="DU307">
        <f>'Raw Data'!DH307</f>
        <v>2940</v>
      </c>
      <c r="DV307">
        <f>'Raw Data'!DI307</f>
        <v>0</v>
      </c>
      <c r="DW307">
        <f>'Raw Data'!DJ307</f>
        <v>2940</v>
      </c>
      <c r="DX307">
        <f>'Raw Data'!DK307</f>
        <v>0</v>
      </c>
      <c r="DY307">
        <f>'Raw Data'!DL307</f>
        <v>2650</v>
      </c>
      <c r="DZ307">
        <f>'Raw Data'!DM307</f>
        <v>0</v>
      </c>
      <c r="EA307">
        <f>'Raw Data'!DN307</f>
        <v>2570</v>
      </c>
      <c r="EB307">
        <f>'Raw Data'!DO307</f>
        <v>10.8</v>
      </c>
      <c r="EC307">
        <f>'Raw Data'!DP307</f>
        <v>2780</v>
      </c>
      <c r="ED307">
        <f>'Raw Data'!DQ307</f>
        <v>23</v>
      </c>
      <c r="EE307">
        <f>'Raw Data'!DR307</f>
        <v>2650</v>
      </c>
      <c r="EF307">
        <f>'Raw Data'!DS307</f>
        <v>23</v>
      </c>
      <c r="EG307">
        <f>'Raw Data'!DT307</f>
        <v>2340</v>
      </c>
      <c r="EH307">
        <f>'Raw Data'!DU307</f>
        <v>23</v>
      </c>
      <c r="EI307">
        <f>'Raw Data'!DV307</f>
        <v>2350</v>
      </c>
      <c r="EJ307">
        <f>'Raw Data'!DW307</f>
        <v>23</v>
      </c>
      <c r="EK307">
        <f>'Raw Data'!DX307</f>
        <v>2380</v>
      </c>
      <c r="EL307">
        <f>'Raw Data'!DY307</f>
        <v>23</v>
      </c>
      <c r="EM307">
        <f>'Raw Data'!DZ307</f>
        <v>0</v>
      </c>
    </row>
    <row r="308" spans="1:143"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t="str">
        <f>VLOOKUP(DK308,'Curve Info'!$A$9:$P$76,16)</f>
        <v>High Crash Frequency</v>
      </c>
      <c r="DM308" s="1" t="str">
        <f>VLOOKUP(DK308,'Curve Info'!$A$9:$P$76,14)</f>
        <v>Medium AADT</v>
      </c>
      <c r="DN308" s="1">
        <f t="shared" si="47"/>
        <v>2856.6666666666665</v>
      </c>
      <c r="DO308" s="1">
        <f t="shared" si="48"/>
        <v>2585</v>
      </c>
      <c r="DP308" s="1">
        <f t="shared" si="49"/>
        <v>271.66666666666652</v>
      </c>
      <c r="DQ308" s="1">
        <f t="shared" si="50"/>
        <v>0.10509348807221142</v>
      </c>
      <c r="DR308" s="1">
        <f t="shared" si="51"/>
        <v>2720.833333333333</v>
      </c>
      <c r="DS308">
        <f>'Raw Data'!DF308</f>
        <v>2690</v>
      </c>
      <c r="DT308">
        <f>'Raw Data'!DG308</f>
        <v>12.7</v>
      </c>
      <c r="DU308">
        <f>'Raw Data'!DH308</f>
        <v>2940</v>
      </c>
      <c r="DV308">
        <f>'Raw Data'!DI308</f>
        <v>0</v>
      </c>
      <c r="DW308">
        <f>'Raw Data'!DJ308</f>
        <v>2940</v>
      </c>
      <c r="DX308">
        <f>'Raw Data'!DK308</f>
        <v>0</v>
      </c>
      <c r="DY308">
        <f>'Raw Data'!DL308</f>
        <v>2650</v>
      </c>
      <c r="DZ308">
        <f>'Raw Data'!DM308</f>
        <v>0</v>
      </c>
      <c r="EA308">
        <f>'Raw Data'!DN308</f>
        <v>2570</v>
      </c>
      <c r="EB308">
        <f>'Raw Data'!DO308</f>
        <v>10.8</v>
      </c>
      <c r="EC308">
        <f>'Raw Data'!DP308</f>
        <v>2780</v>
      </c>
      <c r="ED308">
        <f>'Raw Data'!DQ308</f>
        <v>23</v>
      </c>
      <c r="EE308">
        <f>'Raw Data'!DR308</f>
        <v>2650</v>
      </c>
      <c r="EF308">
        <f>'Raw Data'!DS308</f>
        <v>23</v>
      </c>
      <c r="EG308">
        <f>'Raw Data'!DT308</f>
        <v>2340</v>
      </c>
      <c r="EH308">
        <f>'Raw Data'!DU308</f>
        <v>23</v>
      </c>
      <c r="EI308">
        <f>'Raw Data'!DV308</f>
        <v>2350</v>
      </c>
      <c r="EJ308">
        <f>'Raw Data'!DW308</f>
        <v>23</v>
      </c>
      <c r="EK308">
        <f>'Raw Data'!DX308</f>
        <v>2380</v>
      </c>
      <c r="EL308">
        <f>'Raw Data'!DY308</f>
        <v>23</v>
      </c>
      <c r="EM308">
        <f>'Raw Data'!DZ308</f>
        <v>4.1999999999999998E-5</v>
      </c>
    </row>
    <row r="309" spans="1:143"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t="str">
        <f>VLOOKUP(DK309,'Curve Info'!$A$9:$P$76,16)</f>
        <v>High Crash Frequency</v>
      </c>
      <c r="DM309" s="1" t="str">
        <f>VLOOKUP(DK309,'Curve Info'!$A$9:$P$76,14)</f>
        <v>Medium AADT</v>
      </c>
      <c r="DN309" s="1">
        <f t="shared" si="47"/>
        <v>2856.6666666666665</v>
      </c>
      <c r="DO309" s="1">
        <f t="shared" si="48"/>
        <v>2585</v>
      </c>
      <c r="DP309" s="1">
        <f t="shared" si="49"/>
        <v>271.66666666666652</v>
      </c>
      <c r="DQ309" s="1">
        <f t="shared" si="50"/>
        <v>0.10509348807221142</v>
      </c>
      <c r="DR309" s="1">
        <f t="shared" si="51"/>
        <v>2720.833333333333</v>
      </c>
      <c r="DS309">
        <f>'Raw Data'!DF309</f>
        <v>2690</v>
      </c>
      <c r="DT309">
        <f>'Raw Data'!DG309</f>
        <v>12.7</v>
      </c>
      <c r="DU309">
        <f>'Raw Data'!DH309</f>
        <v>2940</v>
      </c>
      <c r="DV309">
        <f>'Raw Data'!DI309</f>
        <v>0</v>
      </c>
      <c r="DW309">
        <f>'Raw Data'!DJ309</f>
        <v>2940</v>
      </c>
      <c r="DX309">
        <f>'Raw Data'!DK309</f>
        <v>0</v>
      </c>
      <c r="DY309">
        <f>'Raw Data'!DL309</f>
        <v>2650</v>
      </c>
      <c r="DZ309">
        <f>'Raw Data'!DM309</f>
        <v>0</v>
      </c>
      <c r="EA309">
        <f>'Raw Data'!DN309</f>
        <v>2570</v>
      </c>
      <c r="EB309">
        <f>'Raw Data'!DO309</f>
        <v>10.8</v>
      </c>
      <c r="EC309">
        <f>'Raw Data'!DP309</f>
        <v>2780</v>
      </c>
      <c r="ED309">
        <f>'Raw Data'!DQ309</f>
        <v>23</v>
      </c>
      <c r="EE309">
        <f>'Raw Data'!DR309</f>
        <v>2650</v>
      </c>
      <c r="EF309">
        <f>'Raw Data'!DS309</f>
        <v>23</v>
      </c>
      <c r="EG309">
        <f>'Raw Data'!DT309</f>
        <v>2340</v>
      </c>
      <c r="EH309">
        <f>'Raw Data'!DU309</f>
        <v>23</v>
      </c>
      <c r="EI309">
        <f>'Raw Data'!DV309</f>
        <v>2350</v>
      </c>
      <c r="EJ309">
        <f>'Raw Data'!DW309</f>
        <v>23</v>
      </c>
      <c r="EK309">
        <f>'Raw Data'!DX309</f>
        <v>2380</v>
      </c>
      <c r="EL309">
        <f>'Raw Data'!DY309</f>
        <v>23</v>
      </c>
      <c r="EM309">
        <f>'Raw Data'!DZ309</f>
        <v>0</v>
      </c>
    </row>
    <row r="310" spans="1:143"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t="str">
        <f>VLOOKUP(DK310,'Curve Info'!$A$9:$P$76,16)</f>
        <v>High Crash Frequency</v>
      </c>
      <c r="DM310" s="1" t="str">
        <f>VLOOKUP(DK310,'Curve Info'!$A$9:$P$76,14)</f>
        <v>Medium AADT</v>
      </c>
      <c r="DN310" s="1">
        <f t="shared" si="47"/>
        <v>2856.6666666666665</v>
      </c>
      <c r="DO310" s="1">
        <f t="shared" si="48"/>
        <v>2585</v>
      </c>
      <c r="DP310" s="1">
        <f t="shared" si="49"/>
        <v>271.66666666666652</v>
      </c>
      <c r="DQ310" s="1">
        <f t="shared" si="50"/>
        <v>0.10509348807221142</v>
      </c>
      <c r="DR310" s="1">
        <f t="shared" si="51"/>
        <v>2720.833333333333</v>
      </c>
      <c r="DS310">
        <f>'Raw Data'!DF310</f>
        <v>2690</v>
      </c>
      <c r="DT310">
        <f>'Raw Data'!DG310</f>
        <v>12.7</v>
      </c>
      <c r="DU310">
        <f>'Raw Data'!DH310</f>
        <v>2940</v>
      </c>
      <c r="DV310">
        <f>'Raw Data'!DI310</f>
        <v>0</v>
      </c>
      <c r="DW310">
        <f>'Raw Data'!DJ310</f>
        <v>2940</v>
      </c>
      <c r="DX310">
        <f>'Raw Data'!DK310</f>
        <v>0</v>
      </c>
      <c r="DY310">
        <f>'Raw Data'!DL310</f>
        <v>2650</v>
      </c>
      <c r="DZ310">
        <f>'Raw Data'!DM310</f>
        <v>0</v>
      </c>
      <c r="EA310">
        <f>'Raw Data'!DN310</f>
        <v>2570</v>
      </c>
      <c r="EB310">
        <f>'Raw Data'!DO310</f>
        <v>10.8</v>
      </c>
      <c r="EC310">
        <f>'Raw Data'!DP310</f>
        <v>2780</v>
      </c>
      <c r="ED310">
        <f>'Raw Data'!DQ310</f>
        <v>23</v>
      </c>
      <c r="EE310">
        <f>'Raw Data'!DR310</f>
        <v>2650</v>
      </c>
      <c r="EF310">
        <f>'Raw Data'!DS310</f>
        <v>23</v>
      </c>
      <c r="EG310">
        <f>'Raw Data'!DT310</f>
        <v>2340</v>
      </c>
      <c r="EH310">
        <f>'Raw Data'!DU310</f>
        <v>23</v>
      </c>
      <c r="EI310">
        <f>'Raw Data'!DV310</f>
        <v>2350</v>
      </c>
      <c r="EJ310">
        <f>'Raw Data'!DW310</f>
        <v>23</v>
      </c>
      <c r="EK310">
        <f>'Raw Data'!DX310</f>
        <v>2380</v>
      </c>
      <c r="EL310">
        <f>'Raw Data'!DY310</f>
        <v>23</v>
      </c>
      <c r="EM310">
        <f>'Raw Data'!DZ310</f>
        <v>0</v>
      </c>
    </row>
    <row r="311" spans="1:143"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t="str">
        <f>VLOOKUP(DK311,'Curve Info'!$A$9:$P$76,16)</f>
        <v>Low Crash Frequency</v>
      </c>
      <c r="DM311" s="1" t="str">
        <f>VLOOKUP(DK311,'Curve Info'!$A$9:$P$76,14)</f>
        <v>Medium AADT</v>
      </c>
      <c r="DN311" s="1">
        <f t="shared" si="47"/>
        <v>2856.6666666666665</v>
      </c>
      <c r="DO311" s="1">
        <f t="shared" si="48"/>
        <v>2585</v>
      </c>
      <c r="DP311" s="1">
        <f t="shared" si="49"/>
        <v>271.66666666666652</v>
      </c>
      <c r="DQ311" s="1">
        <f t="shared" si="50"/>
        <v>0.10509348807221142</v>
      </c>
      <c r="DR311" s="1">
        <f t="shared" si="51"/>
        <v>2720.833333333333</v>
      </c>
      <c r="DS311">
        <f>'Raw Data'!DF311</f>
        <v>2690</v>
      </c>
      <c r="DT311">
        <f>'Raw Data'!DG311</f>
        <v>12.7</v>
      </c>
      <c r="DU311">
        <f>'Raw Data'!DH311</f>
        <v>2940</v>
      </c>
      <c r="DV311">
        <f>'Raw Data'!DI311</f>
        <v>0</v>
      </c>
      <c r="DW311">
        <f>'Raw Data'!DJ311</f>
        <v>2940</v>
      </c>
      <c r="DX311">
        <f>'Raw Data'!DK311</f>
        <v>0</v>
      </c>
      <c r="DY311">
        <f>'Raw Data'!DL311</f>
        <v>2650</v>
      </c>
      <c r="DZ311">
        <f>'Raw Data'!DM311</f>
        <v>0</v>
      </c>
      <c r="EA311">
        <f>'Raw Data'!DN311</f>
        <v>2570</v>
      </c>
      <c r="EB311">
        <f>'Raw Data'!DO311</f>
        <v>10.8</v>
      </c>
      <c r="EC311">
        <f>'Raw Data'!DP311</f>
        <v>2780</v>
      </c>
      <c r="ED311">
        <f>'Raw Data'!DQ311</f>
        <v>23</v>
      </c>
      <c r="EE311">
        <f>'Raw Data'!DR311</f>
        <v>2650</v>
      </c>
      <c r="EF311">
        <f>'Raw Data'!DS311</f>
        <v>23</v>
      </c>
      <c r="EG311">
        <f>'Raw Data'!DT311</f>
        <v>2340</v>
      </c>
      <c r="EH311">
        <f>'Raw Data'!DU311</f>
        <v>23</v>
      </c>
      <c r="EI311">
        <f>'Raw Data'!DV311</f>
        <v>2350</v>
      </c>
      <c r="EJ311">
        <f>'Raw Data'!DW311</f>
        <v>23</v>
      </c>
      <c r="EK311">
        <f>'Raw Data'!DX311</f>
        <v>2380</v>
      </c>
      <c r="EL311">
        <f>'Raw Data'!DY311</f>
        <v>23</v>
      </c>
      <c r="EM311">
        <f>'Raw Data'!DZ311</f>
        <v>0</v>
      </c>
    </row>
    <row r="312" spans="1:143"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t="str">
        <f>VLOOKUP(DK312,'Curve Info'!$A$9:$P$76,16)</f>
        <v>Low Crash Frequency</v>
      </c>
      <c r="DM312" s="1" t="str">
        <f>VLOOKUP(DK312,'Curve Info'!$A$9:$P$76,14)</f>
        <v>Medium AADT</v>
      </c>
      <c r="DN312" s="1">
        <f t="shared" si="47"/>
        <v>2856.6666666666665</v>
      </c>
      <c r="DO312" s="1">
        <f t="shared" si="48"/>
        <v>2585</v>
      </c>
      <c r="DP312" s="1">
        <f t="shared" si="49"/>
        <v>271.66666666666652</v>
      </c>
      <c r="DQ312" s="1">
        <f t="shared" si="50"/>
        <v>0.10509348807221142</v>
      </c>
      <c r="DR312" s="1">
        <f t="shared" si="51"/>
        <v>2720.833333333333</v>
      </c>
      <c r="DS312">
        <f>'Raw Data'!DF312</f>
        <v>2690</v>
      </c>
      <c r="DT312">
        <f>'Raw Data'!DG312</f>
        <v>12.7</v>
      </c>
      <c r="DU312">
        <f>'Raw Data'!DH312</f>
        <v>2940</v>
      </c>
      <c r="DV312">
        <f>'Raw Data'!DI312</f>
        <v>0</v>
      </c>
      <c r="DW312">
        <f>'Raw Data'!DJ312</f>
        <v>2940</v>
      </c>
      <c r="DX312">
        <f>'Raw Data'!DK312</f>
        <v>0</v>
      </c>
      <c r="DY312">
        <f>'Raw Data'!DL312</f>
        <v>2650</v>
      </c>
      <c r="DZ312">
        <f>'Raw Data'!DM312</f>
        <v>0</v>
      </c>
      <c r="EA312">
        <f>'Raw Data'!DN312</f>
        <v>2570</v>
      </c>
      <c r="EB312">
        <f>'Raw Data'!DO312</f>
        <v>10.8</v>
      </c>
      <c r="EC312">
        <f>'Raw Data'!DP312</f>
        <v>2780</v>
      </c>
      <c r="ED312">
        <f>'Raw Data'!DQ312</f>
        <v>23</v>
      </c>
      <c r="EE312">
        <f>'Raw Data'!DR312</f>
        <v>2650</v>
      </c>
      <c r="EF312">
        <f>'Raw Data'!DS312</f>
        <v>23</v>
      </c>
      <c r="EG312">
        <f>'Raw Data'!DT312</f>
        <v>2340</v>
      </c>
      <c r="EH312">
        <f>'Raw Data'!DU312</f>
        <v>23</v>
      </c>
      <c r="EI312">
        <f>'Raw Data'!DV312</f>
        <v>2350</v>
      </c>
      <c r="EJ312">
        <f>'Raw Data'!DW312</f>
        <v>23</v>
      </c>
      <c r="EK312">
        <f>'Raw Data'!DX312</f>
        <v>2380</v>
      </c>
      <c r="EL312">
        <f>'Raw Data'!DY312</f>
        <v>23</v>
      </c>
      <c r="EM312">
        <f>'Raw Data'!DZ312</f>
        <v>0</v>
      </c>
    </row>
    <row r="313" spans="1:143"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t="str">
        <f>VLOOKUP(DK313,'Curve Info'!$A$9:$P$76,16)</f>
        <v>Low Crash Frequency</v>
      </c>
      <c r="DM313" s="1" t="str">
        <f>VLOOKUP(DK313,'Curve Info'!$A$9:$P$76,14)</f>
        <v>Medium AADT</v>
      </c>
      <c r="DN313" s="1">
        <f t="shared" si="47"/>
        <v>2856.6666666666665</v>
      </c>
      <c r="DO313" s="1">
        <f t="shared" si="48"/>
        <v>2585</v>
      </c>
      <c r="DP313" s="1">
        <f t="shared" si="49"/>
        <v>271.66666666666652</v>
      </c>
      <c r="DQ313" s="1">
        <f t="shared" si="50"/>
        <v>0.10509348807221142</v>
      </c>
      <c r="DR313" s="1">
        <f t="shared" si="51"/>
        <v>2720.833333333333</v>
      </c>
      <c r="DS313">
        <f>'Raw Data'!DF313</f>
        <v>2690</v>
      </c>
      <c r="DT313">
        <f>'Raw Data'!DG313</f>
        <v>12.7</v>
      </c>
      <c r="DU313">
        <f>'Raw Data'!DH313</f>
        <v>2940</v>
      </c>
      <c r="DV313">
        <f>'Raw Data'!DI313</f>
        <v>0</v>
      </c>
      <c r="DW313">
        <f>'Raw Data'!DJ313</f>
        <v>2940</v>
      </c>
      <c r="DX313">
        <f>'Raw Data'!DK313</f>
        <v>0</v>
      </c>
      <c r="DY313">
        <f>'Raw Data'!DL313</f>
        <v>2650</v>
      </c>
      <c r="DZ313">
        <f>'Raw Data'!DM313</f>
        <v>0</v>
      </c>
      <c r="EA313">
        <f>'Raw Data'!DN313</f>
        <v>2570</v>
      </c>
      <c r="EB313">
        <f>'Raw Data'!DO313</f>
        <v>10.8</v>
      </c>
      <c r="EC313">
        <f>'Raw Data'!DP313</f>
        <v>2780</v>
      </c>
      <c r="ED313">
        <f>'Raw Data'!DQ313</f>
        <v>23</v>
      </c>
      <c r="EE313">
        <f>'Raw Data'!DR313</f>
        <v>2650</v>
      </c>
      <c r="EF313">
        <f>'Raw Data'!DS313</f>
        <v>23</v>
      </c>
      <c r="EG313">
        <f>'Raw Data'!DT313</f>
        <v>2340</v>
      </c>
      <c r="EH313">
        <f>'Raw Data'!DU313</f>
        <v>23</v>
      </c>
      <c r="EI313">
        <f>'Raw Data'!DV313</f>
        <v>2350</v>
      </c>
      <c r="EJ313">
        <f>'Raw Data'!DW313</f>
        <v>23</v>
      </c>
      <c r="EK313">
        <f>'Raw Data'!DX313</f>
        <v>2380</v>
      </c>
      <c r="EL313">
        <f>'Raw Data'!DY313</f>
        <v>23</v>
      </c>
      <c r="EM313">
        <f>'Raw Data'!DZ313</f>
        <v>0</v>
      </c>
    </row>
    <row r="314" spans="1:143"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t="str">
        <f>VLOOKUP(DK314,'Curve Info'!$A$9:$P$76,16)</f>
        <v>Low Crash Frequency</v>
      </c>
      <c r="DM314" s="1" t="str">
        <f>VLOOKUP(DK314,'Curve Info'!$A$9:$P$76,14)</f>
        <v>Medium AADT</v>
      </c>
      <c r="DN314" s="1">
        <f t="shared" si="47"/>
        <v>2856.6666666666665</v>
      </c>
      <c r="DO314" s="1">
        <f t="shared" si="48"/>
        <v>2585</v>
      </c>
      <c r="DP314" s="1">
        <f t="shared" si="49"/>
        <v>271.66666666666652</v>
      </c>
      <c r="DQ314" s="1">
        <f t="shared" si="50"/>
        <v>0.10509348807221142</v>
      </c>
      <c r="DR314" s="1">
        <f t="shared" si="51"/>
        <v>2720.833333333333</v>
      </c>
      <c r="DS314">
        <f>'Raw Data'!DF314</f>
        <v>2690</v>
      </c>
      <c r="DT314">
        <f>'Raw Data'!DG314</f>
        <v>12.7</v>
      </c>
      <c r="DU314">
        <f>'Raw Data'!DH314</f>
        <v>2940</v>
      </c>
      <c r="DV314">
        <f>'Raw Data'!DI314</f>
        <v>0</v>
      </c>
      <c r="DW314">
        <f>'Raw Data'!DJ314</f>
        <v>2940</v>
      </c>
      <c r="DX314">
        <f>'Raw Data'!DK314</f>
        <v>0</v>
      </c>
      <c r="DY314">
        <f>'Raw Data'!DL314</f>
        <v>2650</v>
      </c>
      <c r="DZ314">
        <f>'Raw Data'!DM314</f>
        <v>0</v>
      </c>
      <c r="EA314">
        <f>'Raw Data'!DN314</f>
        <v>2570</v>
      </c>
      <c r="EB314">
        <f>'Raw Data'!DO314</f>
        <v>10.8</v>
      </c>
      <c r="EC314">
        <f>'Raw Data'!DP314</f>
        <v>2780</v>
      </c>
      <c r="ED314">
        <f>'Raw Data'!DQ314</f>
        <v>23</v>
      </c>
      <c r="EE314">
        <f>'Raw Data'!DR314</f>
        <v>2650</v>
      </c>
      <c r="EF314">
        <f>'Raw Data'!DS314</f>
        <v>23</v>
      </c>
      <c r="EG314">
        <f>'Raw Data'!DT314</f>
        <v>2340</v>
      </c>
      <c r="EH314">
        <f>'Raw Data'!DU314</f>
        <v>23</v>
      </c>
      <c r="EI314">
        <f>'Raw Data'!DV314</f>
        <v>2350</v>
      </c>
      <c r="EJ314">
        <f>'Raw Data'!DW314</f>
        <v>23</v>
      </c>
      <c r="EK314">
        <f>'Raw Data'!DX314</f>
        <v>2380</v>
      </c>
      <c r="EL314">
        <f>'Raw Data'!DY314</f>
        <v>23</v>
      </c>
      <c r="EM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1B2F9-B4BB-4CD8-A028-2F7B25AFC3C3}">
  <dimension ref="A1:AM74"/>
  <sheetViews>
    <sheetView topLeftCell="M1" zoomScaleNormal="100" workbookViewId="0">
      <selection activeCell="AQ9" sqref="AQ9"/>
    </sheetView>
  </sheetViews>
  <sheetFormatPr defaultRowHeight="14.4" x14ac:dyDescent="0.3"/>
  <cols>
    <col min="1" max="1" width="17.44140625" bestFit="1" customWidth="1"/>
    <col min="2" max="2" width="15.77734375" bestFit="1" customWidth="1"/>
    <col min="3" max="3" width="16.109375" bestFit="1" customWidth="1"/>
    <col min="4" max="4" width="9" bestFit="1" customWidth="1"/>
    <col min="5" max="5" width="11" bestFit="1" customWidth="1"/>
    <col min="6" max="7" width="16.6640625" customWidth="1"/>
    <col min="11" max="11" width="17.44140625" bestFit="1" customWidth="1"/>
    <col min="12" max="12" width="15.77734375" bestFit="1" customWidth="1"/>
    <col min="13" max="13" width="16.109375" bestFit="1" customWidth="1"/>
    <col min="14" max="14" width="9" bestFit="1" customWidth="1"/>
    <col min="15" max="15" width="11" bestFit="1" customWidth="1"/>
    <col min="16" max="17" width="16.6640625" customWidth="1"/>
    <col min="21" max="21" width="17.44140625" bestFit="1" customWidth="1"/>
    <col min="22" max="22" width="17.33203125" bestFit="1" customWidth="1"/>
    <col min="23" max="23" width="16.109375" bestFit="1" customWidth="1"/>
    <col min="24" max="24" width="9" bestFit="1" customWidth="1"/>
    <col min="25" max="25" width="11" bestFit="1" customWidth="1"/>
    <col min="26" max="27" width="16.6640625" customWidth="1"/>
    <col min="31" max="31" width="17.44140625" bestFit="1" customWidth="1"/>
    <col min="32" max="32" width="15.77734375" bestFit="1" customWidth="1"/>
    <col min="33" max="33" width="16.109375" bestFit="1" customWidth="1"/>
    <col min="34" max="34" width="9" bestFit="1" customWidth="1"/>
    <col min="35" max="35" width="11" bestFit="1" customWidth="1"/>
    <col min="36" max="37" width="16.6640625" customWidth="1"/>
  </cols>
  <sheetData>
    <row r="1" spans="1:39" ht="20.399999999999999" thickBot="1" x14ac:dyDescent="0.45">
      <c r="A1" s="18" t="s">
        <v>739</v>
      </c>
      <c r="B1" s="18"/>
      <c r="C1" s="18"/>
      <c r="D1" s="18"/>
      <c r="E1" s="18"/>
      <c r="F1" s="18"/>
      <c r="G1" s="18"/>
      <c r="H1" s="18"/>
      <c r="I1" s="18"/>
      <c r="K1" s="18" t="s">
        <v>733</v>
      </c>
      <c r="L1" s="18"/>
      <c r="M1" s="18"/>
      <c r="N1" s="18"/>
      <c r="O1" s="18"/>
      <c r="P1" s="18"/>
      <c r="Q1" s="18"/>
      <c r="R1" s="18"/>
      <c r="S1" s="18"/>
      <c r="U1" s="18" t="s">
        <v>740</v>
      </c>
      <c r="V1" s="18"/>
      <c r="W1" s="18"/>
      <c r="X1" s="18"/>
      <c r="Y1" s="18"/>
      <c r="Z1" s="18"/>
      <c r="AA1" s="18"/>
      <c r="AB1" s="18"/>
      <c r="AC1" s="18"/>
      <c r="AE1" s="18" t="s">
        <v>741</v>
      </c>
      <c r="AF1" s="18"/>
      <c r="AG1" s="18"/>
      <c r="AH1" s="18"/>
      <c r="AI1" s="18"/>
      <c r="AJ1" s="18"/>
      <c r="AK1" s="18"/>
      <c r="AL1" s="18"/>
      <c r="AM1" s="18"/>
    </row>
    <row r="2" spans="1:39" ht="15" thickTop="1" x14ac:dyDescent="0.3">
      <c r="K2" s="4" t="s">
        <v>733</v>
      </c>
      <c r="L2" t="s">
        <v>742</v>
      </c>
      <c r="U2" s="4" t="s">
        <v>17</v>
      </c>
      <c r="V2" t="s">
        <v>743</v>
      </c>
      <c r="AE2" s="4" t="s">
        <v>20</v>
      </c>
      <c r="AF2" t="s">
        <v>162</v>
      </c>
    </row>
    <row r="3" spans="1:39" ht="20.399999999999999" thickBot="1" x14ac:dyDescent="0.45">
      <c r="H3" s="9" t="s">
        <v>744</v>
      </c>
      <c r="I3" s="15">
        <f>F74/G74</f>
        <v>0.95808383233532934</v>
      </c>
      <c r="R3" s="9" t="s">
        <v>744</v>
      </c>
      <c r="S3" s="15">
        <f>P68/Q68</f>
        <v>0.90519877675840987</v>
      </c>
      <c r="AB3" s="9" t="s">
        <v>744</v>
      </c>
      <c r="AC3" s="15">
        <f>Z65/AA65</f>
        <v>0.75840978593272179</v>
      </c>
      <c r="AL3" s="9" t="s">
        <v>744</v>
      </c>
      <c r="AM3" s="15">
        <f>AJ40/AK40</f>
        <v>1.0666666666666667</v>
      </c>
    </row>
    <row r="4" spans="1:39" ht="15" thickTop="1" x14ac:dyDescent="0.3">
      <c r="A4" s="4" t="s">
        <v>745</v>
      </c>
      <c r="B4" s="4" t="s">
        <v>746</v>
      </c>
      <c r="K4" s="4" t="s">
        <v>745</v>
      </c>
      <c r="L4" s="4" t="s">
        <v>746</v>
      </c>
      <c r="U4" s="4" t="s">
        <v>745</v>
      </c>
      <c r="V4" s="4" t="s">
        <v>746</v>
      </c>
      <c r="AE4" s="4" t="s">
        <v>745</v>
      </c>
      <c r="AF4" s="4" t="s">
        <v>746</v>
      </c>
    </row>
    <row r="5" spans="1:39" x14ac:dyDescent="0.3">
      <c r="A5" s="4" t="s">
        <v>747</v>
      </c>
      <c r="B5" t="s">
        <v>748</v>
      </c>
      <c r="C5" t="s">
        <v>749</v>
      </c>
      <c r="D5" t="s">
        <v>750</v>
      </c>
      <c r="E5" t="s">
        <v>751</v>
      </c>
      <c r="F5" t="s">
        <v>752</v>
      </c>
      <c r="G5" t="s">
        <v>753</v>
      </c>
      <c r="H5" t="s">
        <v>744</v>
      </c>
      <c r="K5" s="4" t="s">
        <v>747</v>
      </c>
      <c r="L5" t="s">
        <v>748</v>
      </c>
      <c r="M5" t="s">
        <v>749</v>
      </c>
      <c r="N5" t="s">
        <v>750</v>
      </c>
      <c r="O5" t="s">
        <v>751</v>
      </c>
      <c r="P5" t="s">
        <v>752</v>
      </c>
      <c r="Q5" t="s">
        <v>753</v>
      </c>
      <c r="R5" t="s">
        <v>744</v>
      </c>
      <c r="U5" s="4" t="s">
        <v>747</v>
      </c>
      <c r="V5" t="s">
        <v>748</v>
      </c>
      <c r="W5" t="s">
        <v>749</v>
      </c>
      <c r="X5" t="s">
        <v>750</v>
      </c>
      <c r="Y5" t="s">
        <v>751</v>
      </c>
      <c r="Z5" t="s">
        <v>752</v>
      </c>
      <c r="AA5" t="s">
        <v>753</v>
      </c>
      <c r="AB5" t="s">
        <v>744</v>
      </c>
      <c r="AE5" s="4" t="s">
        <v>747</v>
      </c>
      <c r="AF5" t="s">
        <v>748</v>
      </c>
      <c r="AG5" t="s">
        <v>749</v>
      </c>
      <c r="AH5" t="s">
        <v>750</v>
      </c>
      <c r="AI5" t="s">
        <v>751</v>
      </c>
      <c r="AJ5" t="s">
        <v>752</v>
      </c>
      <c r="AK5" t="s">
        <v>753</v>
      </c>
      <c r="AL5" t="s">
        <v>744</v>
      </c>
    </row>
    <row r="6" spans="1:39" x14ac:dyDescent="0.3">
      <c r="A6" s="5">
        <v>1</v>
      </c>
      <c r="B6" s="16">
        <v>1</v>
      </c>
      <c r="C6" s="16"/>
      <c r="D6" s="16"/>
      <c r="E6" s="16">
        <v>1</v>
      </c>
      <c r="F6" s="8">
        <f>B6/3</f>
        <v>0.33333333333333331</v>
      </c>
      <c r="G6" s="8">
        <f>C6/4</f>
        <v>0</v>
      </c>
      <c r="H6" s="8">
        <f>IF(G6=0,1,F6/G6)</f>
        <v>1</v>
      </c>
      <c r="K6" s="5">
        <v>1</v>
      </c>
      <c r="L6" s="16">
        <v>1</v>
      </c>
      <c r="M6" s="16"/>
      <c r="N6" s="16"/>
      <c r="O6" s="16">
        <v>1</v>
      </c>
      <c r="P6" s="8">
        <f t="shared" ref="P6:P37" si="0">L6/3</f>
        <v>0.33333333333333331</v>
      </c>
      <c r="Q6" s="8">
        <f t="shared" ref="Q6:Q37" si="1">M6/4</f>
        <v>0</v>
      </c>
      <c r="R6" s="8">
        <f t="shared" ref="R6:R37" si="2">IF(Q6=0,1,P6/Q6)</f>
        <v>1</v>
      </c>
      <c r="U6" s="5">
        <v>2</v>
      </c>
      <c r="V6" s="16"/>
      <c r="W6" s="16">
        <v>2</v>
      </c>
      <c r="X6" s="16">
        <v>1</v>
      </c>
      <c r="Y6" s="16">
        <v>3</v>
      </c>
      <c r="Z6" s="8">
        <f t="shared" ref="Z6:Z37" si="3">V6/3</f>
        <v>0</v>
      </c>
      <c r="AA6" s="8">
        <f t="shared" ref="AA6:AA37" si="4">W6/4</f>
        <v>0.5</v>
      </c>
      <c r="AB6" s="8">
        <f t="shared" ref="AB6:AB37" si="5">IF(AA6=0,1,Z6/AA6)</f>
        <v>0</v>
      </c>
      <c r="AE6" s="5">
        <v>2</v>
      </c>
      <c r="AF6" s="16"/>
      <c r="AG6" s="16">
        <v>1</v>
      </c>
      <c r="AH6" s="16"/>
      <c r="AI6" s="16">
        <v>1</v>
      </c>
      <c r="AJ6" s="8">
        <f t="shared" ref="AJ6:AJ40" si="6">AF6/3</f>
        <v>0</v>
      </c>
      <c r="AK6" s="8">
        <f t="shared" ref="AK6:AK40" si="7">AG6/4</f>
        <v>0.25</v>
      </c>
      <c r="AL6" s="8">
        <f t="shared" ref="AL6:AL40" si="8">IF(AK6=0,1,AJ6/AK6)</f>
        <v>0</v>
      </c>
    </row>
    <row r="7" spans="1:39" x14ac:dyDescent="0.3">
      <c r="A7" s="5">
        <v>2</v>
      </c>
      <c r="B7" s="16"/>
      <c r="C7" s="16">
        <v>3</v>
      </c>
      <c r="D7" s="16">
        <v>1</v>
      </c>
      <c r="E7" s="16">
        <v>4</v>
      </c>
      <c r="F7" s="8">
        <f t="shared" ref="F7:F70" si="9">B7/3</f>
        <v>0</v>
      </c>
      <c r="G7" s="8">
        <f t="shared" ref="G7:G70" si="10">C7/4</f>
        <v>0.75</v>
      </c>
      <c r="H7" s="8">
        <f t="shared" ref="H7:H70" si="11">IF(G7=0,1,F7/G7)</f>
        <v>0</v>
      </c>
      <c r="K7" s="5">
        <v>3</v>
      </c>
      <c r="L7" s="16">
        <v>2</v>
      </c>
      <c r="M7" s="16">
        <v>2</v>
      </c>
      <c r="N7" s="16"/>
      <c r="O7" s="16">
        <v>4</v>
      </c>
      <c r="P7" s="8">
        <f t="shared" si="0"/>
        <v>0.66666666666666663</v>
      </c>
      <c r="Q7" s="8">
        <f t="shared" si="1"/>
        <v>0.5</v>
      </c>
      <c r="R7" s="8">
        <f t="shared" si="2"/>
        <v>1.3333333333333333</v>
      </c>
      <c r="U7" s="5">
        <v>3</v>
      </c>
      <c r="V7" s="16">
        <v>2</v>
      </c>
      <c r="W7" s="16">
        <v>1</v>
      </c>
      <c r="X7" s="16"/>
      <c r="Y7" s="16">
        <v>3</v>
      </c>
      <c r="Z7" s="8">
        <f t="shared" si="3"/>
        <v>0.66666666666666663</v>
      </c>
      <c r="AA7" s="8">
        <f t="shared" si="4"/>
        <v>0.25</v>
      </c>
      <c r="AB7" s="8">
        <f t="shared" si="5"/>
        <v>2.6666666666666665</v>
      </c>
      <c r="AE7" s="5">
        <v>3</v>
      </c>
      <c r="AF7" s="16"/>
      <c r="AG7" s="16">
        <v>1</v>
      </c>
      <c r="AH7" s="16"/>
      <c r="AI7" s="16">
        <v>1</v>
      </c>
      <c r="AJ7" s="8">
        <f t="shared" si="6"/>
        <v>0</v>
      </c>
      <c r="AK7" s="8">
        <f t="shared" si="7"/>
        <v>0.25</v>
      </c>
      <c r="AL7" s="8">
        <f t="shared" si="8"/>
        <v>0</v>
      </c>
    </row>
    <row r="8" spans="1:39" x14ac:dyDescent="0.3">
      <c r="A8" s="5">
        <v>3</v>
      </c>
      <c r="B8" s="16">
        <v>2</v>
      </c>
      <c r="C8" s="16">
        <v>2</v>
      </c>
      <c r="D8" s="16"/>
      <c r="E8" s="16">
        <v>4</v>
      </c>
      <c r="F8" s="8">
        <f t="shared" si="9"/>
        <v>0.66666666666666663</v>
      </c>
      <c r="G8" s="8">
        <f t="shared" si="10"/>
        <v>0.5</v>
      </c>
      <c r="H8" s="8">
        <f t="shared" si="11"/>
        <v>1.3333333333333333</v>
      </c>
      <c r="K8" s="5">
        <v>4</v>
      </c>
      <c r="L8" s="16"/>
      <c r="M8" s="16">
        <v>4</v>
      </c>
      <c r="N8" s="16">
        <v>1</v>
      </c>
      <c r="O8" s="16">
        <v>5</v>
      </c>
      <c r="P8" s="8">
        <f t="shared" si="0"/>
        <v>0</v>
      </c>
      <c r="Q8" s="8">
        <f t="shared" si="1"/>
        <v>1</v>
      </c>
      <c r="R8" s="8">
        <f t="shared" si="2"/>
        <v>0</v>
      </c>
      <c r="U8" s="5">
        <v>4</v>
      </c>
      <c r="V8" s="16"/>
      <c r="W8" s="16">
        <v>2</v>
      </c>
      <c r="X8" s="16"/>
      <c r="Y8" s="16">
        <v>2</v>
      </c>
      <c r="Z8" s="8">
        <f t="shared" si="3"/>
        <v>0</v>
      </c>
      <c r="AA8" s="8">
        <f t="shared" si="4"/>
        <v>0.5</v>
      </c>
      <c r="AB8" s="8">
        <f t="shared" si="5"/>
        <v>0</v>
      </c>
      <c r="AE8" s="5">
        <v>8</v>
      </c>
      <c r="AF8" s="16">
        <v>2</v>
      </c>
      <c r="AG8" s="16">
        <v>2</v>
      </c>
      <c r="AH8" s="16"/>
      <c r="AI8" s="16">
        <v>4</v>
      </c>
      <c r="AJ8" s="8">
        <f t="shared" si="6"/>
        <v>0.66666666666666663</v>
      </c>
      <c r="AK8" s="8">
        <f t="shared" si="7"/>
        <v>0.5</v>
      </c>
      <c r="AL8" s="8">
        <f t="shared" si="8"/>
        <v>1.3333333333333333</v>
      </c>
    </row>
    <row r="9" spans="1:39" x14ac:dyDescent="0.3">
      <c r="A9" s="5">
        <v>4</v>
      </c>
      <c r="B9" s="16"/>
      <c r="C9" s="16">
        <v>4</v>
      </c>
      <c r="D9" s="16">
        <v>2</v>
      </c>
      <c r="E9" s="16">
        <v>6</v>
      </c>
      <c r="F9" s="8">
        <f t="shared" si="9"/>
        <v>0</v>
      </c>
      <c r="G9" s="8">
        <f t="shared" si="10"/>
        <v>1</v>
      </c>
      <c r="H9" s="8">
        <f t="shared" si="11"/>
        <v>0</v>
      </c>
      <c r="K9" s="5">
        <v>7</v>
      </c>
      <c r="L9" s="16"/>
      <c r="M9" s="16">
        <v>1</v>
      </c>
      <c r="N9" s="16"/>
      <c r="O9" s="16">
        <v>1</v>
      </c>
      <c r="P9" s="8">
        <f t="shared" si="0"/>
        <v>0</v>
      </c>
      <c r="Q9" s="8">
        <f t="shared" si="1"/>
        <v>0.25</v>
      </c>
      <c r="R9" s="8">
        <f t="shared" si="2"/>
        <v>0</v>
      </c>
      <c r="U9" s="5">
        <v>8</v>
      </c>
      <c r="V9" s="16">
        <v>1</v>
      </c>
      <c r="W9" s="16">
        <v>2</v>
      </c>
      <c r="X9" s="16">
        <v>1</v>
      </c>
      <c r="Y9" s="16">
        <v>4</v>
      </c>
      <c r="Z9" s="8">
        <f t="shared" si="3"/>
        <v>0.33333333333333331</v>
      </c>
      <c r="AA9" s="8">
        <f t="shared" si="4"/>
        <v>0.5</v>
      </c>
      <c r="AB9" s="8">
        <f t="shared" si="5"/>
        <v>0.66666666666666663</v>
      </c>
      <c r="AE9" s="5">
        <v>9</v>
      </c>
      <c r="AF9" s="16"/>
      <c r="AG9" s="16">
        <v>1</v>
      </c>
      <c r="AH9" s="16"/>
      <c r="AI9" s="16">
        <v>1</v>
      </c>
      <c r="AJ9" s="8">
        <f t="shared" si="6"/>
        <v>0</v>
      </c>
      <c r="AK9" s="8">
        <f t="shared" si="7"/>
        <v>0.25</v>
      </c>
      <c r="AL9" s="8">
        <f t="shared" si="8"/>
        <v>0</v>
      </c>
    </row>
    <row r="10" spans="1:39" x14ac:dyDescent="0.3">
      <c r="A10" s="5">
        <v>7</v>
      </c>
      <c r="B10" s="16"/>
      <c r="C10" s="16">
        <v>1</v>
      </c>
      <c r="D10" s="16"/>
      <c r="E10" s="16">
        <v>1</v>
      </c>
      <c r="F10" s="8">
        <f t="shared" si="9"/>
        <v>0</v>
      </c>
      <c r="G10" s="8">
        <f t="shared" si="10"/>
        <v>0.25</v>
      </c>
      <c r="H10" s="8">
        <f t="shared" si="11"/>
        <v>0</v>
      </c>
      <c r="K10" s="5">
        <v>8</v>
      </c>
      <c r="L10" s="16">
        <v>3</v>
      </c>
      <c r="M10" s="16">
        <v>4</v>
      </c>
      <c r="N10" s="16">
        <v>1</v>
      </c>
      <c r="O10" s="16">
        <v>8</v>
      </c>
      <c r="P10" s="8">
        <f t="shared" si="0"/>
        <v>1</v>
      </c>
      <c r="Q10" s="8">
        <f t="shared" si="1"/>
        <v>1</v>
      </c>
      <c r="R10" s="8">
        <f t="shared" si="2"/>
        <v>1</v>
      </c>
      <c r="U10" s="5">
        <v>9</v>
      </c>
      <c r="V10" s="16">
        <v>1</v>
      </c>
      <c r="W10" s="16">
        <v>1</v>
      </c>
      <c r="X10" s="16"/>
      <c r="Y10" s="16">
        <v>2</v>
      </c>
      <c r="Z10" s="8">
        <f t="shared" si="3"/>
        <v>0.33333333333333331</v>
      </c>
      <c r="AA10" s="8">
        <f t="shared" si="4"/>
        <v>0.25</v>
      </c>
      <c r="AB10" s="8">
        <f t="shared" si="5"/>
        <v>1.3333333333333333</v>
      </c>
      <c r="AE10" s="5">
        <v>11</v>
      </c>
      <c r="AF10" s="16">
        <v>1</v>
      </c>
      <c r="AG10" s="16"/>
      <c r="AH10" s="16"/>
      <c r="AI10" s="16">
        <v>1</v>
      </c>
      <c r="AJ10" s="8">
        <f t="shared" si="6"/>
        <v>0.33333333333333331</v>
      </c>
      <c r="AK10" s="8">
        <f t="shared" si="7"/>
        <v>0</v>
      </c>
      <c r="AL10" s="8">
        <f t="shared" si="8"/>
        <v>1</v>
      </c>
    </row>
    <row r="11" spans="1:39" x14ac:dyDescent="0.3">
      <c r="A11" s="5">
        <v>8</v>
      </c>
      <c r="B11" s="16">
        <v>5</v>
      </c>
      <c r="C11" s="16">
        <v>5</v>
      </c>
      <c r="D11" s="16">
        <v>1</v>
      </c>
      <c r="E11" s="16">
        <v>11</v>
      </c>
      <c r="F11" s="8">
        <f t="shared" si="9"/>
        <v>1.6666666666666667</v>
      </c>
      <c r="G11" s="8">
        <f t="shared" si="10"/>
        <v>1.25</v>
      </c>
      <c r="H11" s="8">
        <f t="shared" si="11"/>
        <v>1.3333333333333335</v>
      </c>
      <c r="K11" s="5">
        <v>9</v>
      </c>
      <c r="L11" s="16"/>
      <c r="M11" s="16">
        <v>2</v>
      </c>
      <c r="N11" s="16"/>
      <c r="O11" s="16">
        <v>2</v>
      </c>
      <c r="P11" s="8">
        <f t="shared" si="0"/>
        <v>0</v>
      </c>
      <c r="Q11" s="8">
        <f t="shared" si="1"/>
        <v>0.5</v>
      </c>
      <c r="R11" s="8">
        <f t="shared" si="2"/>
        <v>0</v>
      </c>
      <c r="U11" s="5">
        <v>10</v>
      </c>
      <c r="V11" s="16">
        <v>1</v>
      </c>
      <c r="W11" s="16">
        <v>2</v>
      </c>
      <c r="X11" s="16">
        <v>1</v>
      </c>
      <c r="Y11" s="16">
        <v>4</v>
      </c>
      <c r="Z11" s="8">
        <f t="shared" si="3"/>
        <v>0.33333333333333331</v>
      </c>
      <c r="AA11" s="8">
        <f t="shared" si="4"/>
        <v>0.5</v>
      </c>
      <c r="AB11" s="8">
        <f t="shared" si="5"/>
        <v>0.66666666666666663</v>
      </c>
      <c r="AE11" s="5">
        <v>12</v>
      </c>
      <c r="AF11" s="16">
        <v>1</v>
      </c>
      <c r="AG11" s="16"/>
      <c r="AH11" s="16"/>
      <c r="AI11" s="16">
        <v>1</v>
      </c>
      <c r="AJ11" s="8">
        <f t="shared" si="6"/>
        <v>0.33333333333333331</v>
      </c>
      <c r="AK11" s="8">
        <f t="shared" si="7"/>
        <v>0</v>
      </c>
      <c r="AL11" s="8">
        <f t="shared" si="8"/>
        <v>1</v>
      </c>
    </row>
    <row r="12" spans="1:39" x14ac:dyDescent="0.3">
      <c r="A12" s="5">
        <v>9</v>
      </c>
      <c r="B12" s="16">
        <v>1</v>
      </c>
      <c r="C12" s="16">
        <v>2</v>
      </c>
      <c r="D12" s="16"/>
      <c r="E12" s="16">
        <v>3</v>
      </c>
      <c r="F12" s="8">
        <f t="shared" si="9"/>
        <v>0.33333333333333331</v>
      </c>
      <c r="G12" s="8">
        <f t="shared" si="10"/>
        <v>0.5</v>
      </c>
      <c r="H12" s="8">
        <f t="shared" si="11"/>
        <v>0.66666666666666663</v>
      </c>
      <c r="K12" s="5">
        <v>10</v>
      </c>
      <c r="L12" s="16">
        <v>1</v>
      </c>
      <c r="M12" s="16">
        <v>3</v>
      </c>
      <c r="N12" s="16">
        <v>1</v>
      </c>
      <c r="O12" s="16">
        <v>5</v>
      </c>
      <c r="P12" s="8">
        <f t="shared" si="0"/>
        <v>0.33333333333333331</v>
      </c>
      <c r="Q12" s="8">
        <f t="shared" si="1"/>
        <v>0.75</v>
      </c>
      <c r="R12" s="8">
        <f t="shared" si="2"/>
        <v>0.44444444444444442</v>
      </c>
      <c r="U12" s="5">
        <v>11</v>
      </c>
      <c r="V12" s="16">
        <v>2</v>
      </c>
      <c r="W12" s="16">
        <v>3</v>
      </c>
      <c r="X12" s="16"/>
      <c r="Y12" s="16">
        <v>5</v>
      </c>
      <c r="Z12" s="8">
        <f t="shared" si="3"/>
        <v>0.66666666666666663</v>
      </c>
      <c r="AA12" s="8">
        <f t="shared" si="4"/>
        <v>0.75</v>
      </c>
      <c r="AB12" s="8">
        <f t="shared" si="5"/>
        <v>0.88888888888888884</v>
      </c>
      <c r="AE12" s="5">
        <v>16</v>
      </c>
      <c r="AF12" s="16">
        <v>1</v>
      </c>
      <c r="AG12" s="16"/>
      <c r="AH12" s="16"/>
      <c r="AI12" s="16">
        <v>1</v>
      </c>
      <c r="AJ12" s="8">
        <f t="shared" si="6"/>
        <v>0.33333333333333331</v>
      </c>
      <c r="AK12" s="8">
        <f t="shared" si="7"/>
        <v>0</v>
      </c>
      <c r="AL12" s="8">
        <f t="shared" si="8"/>
        <v>1</v>
      </c>
    </row>
    <row r="13" spans="1:39" x14ac:dyDescent="0.3">
      <c r="A13" s="5">
        <v>10</v>
      </c>
      <c r="B13" s="16">
        <v>1</v>
      </c>
      <c r="C13" s="16">
        <v>3</v>
      </c>
      <c r="D13" s="16">
        <v>1</v>
      </c>
      <c r="E13" s="16">
        <v>5</v>
      </c>
      <c r="F13" s="8">
        <f t="shared" si="9"/>
        <v>0.33333333333333331</v>
      </c>
      <c r="G13" s="8">
        <f t="shared" si="10"/>
        <v>0.75</v>
      </c>
      <c r="H13" s="8">
        <f t="shared" si="11"/>
        <v>0.44444444444444442</v>
      </c>
      <c r="K13" s="5">
        <v>11</v>
      </c>
      <c r="L13" s="16">
        <v>2</v>
      </c>
      <c r="M13" s="16">
        <v>4</v>
      </c>
      <c r="N13" s="16"/>
      <c r="O13" s="16">
        <v>6</v>
      </c>
      <c r="P13" s="8">
        <f t="shared" si="0"/>
        <v>0.66666666666666663</v>
      </c>
      <c r="Q13" s="8">
        <f t="shared" si="1"/>
        <v>1</v>
      </c>
      <c r="R13" s="8">
        <f t="shared" si="2"/>
        <v>0.66666666666666663</v>
      </c>
      <c r="U13" s="5">
        <v>12</v>
      </c>
      <c r="V13" s="16">
        <v>1</v>
      </c>
      <c r="W13" s="16">
        <v>2</v>
      </c>
      <c r="X13" s="16"/>
      <c r="Y13" s="16">
        <v>3</v>
      </c>
      <c r="Z13" s="8">
        <f t="shared" si="3"/>
        <v>0.33333333333333331</v>
      </c>
      <c r="AA13" s="8">
        <f t="shared" si="4"/>
        <v>0.5</v>
      </c>
      <c r="AB13" s="8">
        <f t="shared" si="5"/>
        <v>0.66666666666666663</v>
      </c>
      <c r="AE13" s="5">
        <v>17</v>
      </c>
      <c r="AF13" s="16"/>
      <c r="AG13" s="16">
        <v>1</v>
      </c>
      <c r="AH13" s="16"/>
      <c r="AI13" s="16">
        <v>1</v>
      </c>
      <c r="AJ13" s="8">
        <f t="shared" si="6"/>
        <v>0</v>
      </c>
      <c r="AK13" s="8">
        <f t="shared" si="7"/>
        <v>0.25</v>
      </c>
      <c r="AL13" s="8">
        <f t="shared" si="8"/>
        <v>0</v>
      </c>
    </row>
    <row r="14" spans="1:39" x14ac:dyDescent="0.3">
      <c r="A14" s="5">
        <v>11</v>
      </c>
      <c r="B14" s="16">
        <v>2</v>
      </c>
      <c r="C14" s="16">
        <v>4</v>
      </c>
      <c r="D14" s="16"/>
      <c r="E14" s="16">
        <v>6</v>
      </c>
      <c r="F14" s="8">
        <f t="shared" si="9"/>
        <v>0.66666666666666663</v>
      </c>
      <c r="G14" s="8">
        <f t="shared" si="10"/>
        <v>1</v>
      </c>
      <c r="H14" s="8">
        <f t="shared" si="11"/>
        <v>0.66666666666666663</v>
      </c>
      <c r="K14" s="5">
        <v>12</v>
      </c>
      <c r="L14" s="16">
        <v>1</v>
      </c>
      <c r="M14" s="16">
        <v>3</v>
      </c>
      <c r="N14" s="16"/>
      <c r="O14" s="16">
        <v>4</v>
      </c>
      <c r="P14" s="8">
        <f t="shared" si="0"/>
        <v>0.33333333333333331</v>
      </c>
      <c r="Q14" s="8">
        <f t="shared" si="1"/>
        <v>0.75</v>
      </c>
      <c r="R14" s="8">
        <f t="shared" si="2"/>
        <v>0.44444444444444442</v>
      </c>
      <c r="U14" s="5">
        <v>14</v>
      </c>
      <c r="V14" s="16">
        <v>2</v>
      </c>
      <c r="W14" s="16"/>
      <c r="X14" s="16"/>
      <c r="Y14" s="16">
        <v>2</v>
      </c>
      <c r="Z14" s="8">
        <f t="shared" si="3"/>
        <v>0.66666666666666663</v>
      </c>
      <c r="AA14" s="8">
        <f t="shared" si="4"/>
        <v>0</v>
      </c>
      <c r="AB14" s="8">
        <f t="shared" si="5"/>
        <v>1</v>
      </c>
      <c r="AE14" s="5">
        <v>18</v>
      </c>
      <c r="AF14" s="16"/>
      <c r="AG14" s="16">
        <v>1</v>
      </c>
      <c r="AH14" s="16"/>
      <c r="AI14" s="16">
        <v>1</v>
      </c>
      <c r="AJ14" s="8">
        <f t="shared" si="6"/>
        <v>0</v>
      </c>
      <c r="AK14" s="8">
        <f t="shared" si="7"/>
        <v>0.25</v>
      </c>
      <c r="AL14" s="8">
        <f t="shared" si="8"/>
        <v>0</v>
      </c>
    </row>
    <row r="15" spans="1:39" x14ac:dyDescent="0.3">
      <c r="A15" s="5">
        <v>12</v>
      </c>
      <c r="B15" s="16">
        <v>1</v>
      </c>
      <c r="C15" s="16">
        <v>4</v>
      </c>
      <c r="D15" s="16"/>
      <c r="E15" s="16">
        <v>5</v>
      </c>
      <c r="F15" s="8">
        <f t="shared" si="9"/>
        <v>0.33333333333333331</v>
      </c>
      <c r="G15" s="8">
        <f t="shared" si="10"/>
        <v>1</v>
      </c>
      <c r="H15" s="8">
        <f t="shared" si="11"/>
        <v>0.33333333333333331</v>
      </c>
      <c r="K15" s="5">
        <v>13</v>
      </c>
      <c r="L15" s="16">
        <v>1</v>
      </c>
      <c r="M15" s="16"/>
      <c r="N15" s="16"/>
      <c r="O15" s="16">
        <v>1</v>
      </c>
      <c r="P15" s="8">
        <f t="shared" si="0"/>
        <v>0.33333333333333331</v>
      </c>
      <c r="Q15" s="8">
        <f t="shared" si="1"/>
        <v>0</v>
      </c>
      <c r="R15" s="8">
        <f t="shared" si="2"/>
        <v>1</v>
      </c>
      <c r="U15" s="5">
        <v>16</v>
      </c>
      <c r="V15" s="16">
        <v>2</v>
      </c>
      <c r="W15" s="16"/>
      <c r="X15" s="16"/>
      <c r="Y15" s="16">
        <v>2</v>
      </c>
      <c r="Z15" s="8">
        <f t="shared" si="3"/>
        <v>0.66666666666666663</v>
      </c>
      <c r="AA15" s="8">
        <f t="shared" si="4"/>
        <v>0</v>
      </c>
      <c r="AB15" s="8">
        <f t="shared" si="5"/>
        <v>1</v>
      </c>
      <c r="AE15" s="5">
        <v>19</v>
      </c>
      <c r="AF15" s="16"/>
      <c r="AG15" s="16">
        <v>1</v>
      </c>
      <c r="AH15" s="16"/>
      <c r="AI15" s="16">
        <v>1</v>
      </c>
      <c r="AJ15" s="8">
        <f t="shared" si="6"/>
        <v>0</v>
      </c>
      <c r="AK15" s="8">
        <f t="shared" si="7"/>
        <v>0.25</v>
      </c>
      <c r="AL15" s="8">
        <f t="shared" si="8"/>
        <v>0</v>
      </c>
    </row>
    <row r="16" spans="1:39" x14ac:dyDescent="0.3">
      <c r="A16" s="5">
        <v>13</v>
      </c>
      <c r="B16" s="16">
        <v>1</v>
      </c>
      <c r="C16" s="16"/>
      <c r="D16" s="16"/>
      <c r="E16" s="16">
        <v>1</v>
      </c>
      <c r="F16" s="8">
        <f t="shared" si="9"/>
        <v>0.33333333333333331</v>
      </c>
      <c r="G16" s="8">
        <f t="shared" si="10"/>
        <v>0</v>
      </c>
      <c r="H16" s="8">
        <f t="shared" si="11"/>
        <v>1</v>
      </c>
      <c r="K16" s="5">
        <v>14</v>
      </c>
      <c r="L16" s="16">
        <v>2</v>
      </c>
      <c r="M16" s="16"/>
      <c r="N16" s="16"/>
      <c r="O16" s="16">
        <v>2</v>
      </c>
      <c r="P16" s="8">
        <f t="shared" si="0"/>
        <v>0.66666666666666663</v>
      </c>
      <c r="Q16" s="8">
        <f t="shared" si="1"/>
        <v>0</v>
      </c>
      <c r="R16" s="8">
        <f t="shared" si="2"/>
        <v>1</v>
      </c>
      <c r="U16" s="5">
        <v>17</v>
      </c>
      <c r="V16" s="16"/>
      <c r="W16" s="16">
        <v>2</v>
      </c>
      <c r="X16" s="16"/>
      <c r="Y16" s="16">
        <v>2</v>
      </c>
      <c r="Z16" s="8">
        <f t="shared" si="3"/>
        <v>0</v>
      </c>
      <c r="AA16" s="8">
        <f t="shared" si="4"/>
        <v>0.5</v>
      </c>
      <c r="AB16" s="8">
        <f t="shared" si="5"/>
        <v>0</v>
      </c>
      <c r="AE16" s="5">
        <v>24</v>
      </c>
      <c r="AF16" s="16"/>
      <c r="AG16" s="16">
        <v>1</v>
      </c>
      <c r="AH16" s="16"/>
      <c r="AI16" s="16">
        <v>1</v>
      </c>
      <c r="AJ16" s="8">
        <f t="shared" si="6"/>
        <v>0</v>
      </c>
      <c r="AK16" s="8">
        <f t="shared" si="7"/>
        <v>0.25</v>
      </c>
      <c r="AL16" s="8">
        <f t="shared" si="8"/>
        <v>0</v>
      </c>
    </row>
    <row r="17" spans="1:38" x14ac:dyDescent="0.3">
      <c r="A17" s="5">
        <v>14</v>
      </c>
      <c r="B17" s="16">
        <v>2</v>
      </c>
      <c r="C17" s="16"/>
      <c r="D17" s="16"/>
      <c r="E17" s="16">
        <v>2</v>
      </c>
      <c r="F17" s="8">
        <f t="shared" si="9"/>
        <v>0.66666666666666663</v>
      </c>
      <c r="G17" s="8">
        <f t="shared" si="10"/>
        <v>0</v>
      </c>
      <c r="H17" s="8">
        <f t="shared" si="11"/>
        <v>1</v>
      </c>
      <c r="K17" s="5">
        <v>16</v>
      </c>
      <c r="L17" s="16">
        <v>2</v>
      </c>
      <c r="M17" s="16"/>
      <c r="N17" s="16"/>
      <c r="O17" s="16">
        <v>2</v>
      </c>
      <c r="P17" s="8">
        <f t="shared" si="0"/>
        <v>0.66666666666666663</v>
      </c>
      <c r="Q17" s="8">
        <f t="shared" si="1"/>
        <v>0</v>
      </c>
      <c r="R17" s="8">
        <f t="shared" si="2"/>
        <v>1</v>
      </c>
      <c r="U17" s="5">
        <v>18</v>
      </c>
      <c r="V17" s="16"/>
      <c r="W17" s="16">
        <v>2</v>
      </c>
      <c r="X17" s="16"/>
      <c r="Y17" s="16">
        <v>2</v>
      </c>
      <c r="Z17" s="8">
        <f t="shared" si="3"/>
        <v>0</v>
      </c>
      <c r="AA17" s="8">
        <f t="shared" si="4"/>
        <v>0.5</v>
      </c>
      <c r="AB17" s="8">
        <f t="shared" si="5"/>
        <v>0</v>
      </c>
      <c r="AE17" s="5">
        <v>41</v>
      </c>
      <c r="AF17" s="16"/>
      <c r="AG17" s="16">
        <v>1</v>
      </c>
      <c r="AH17" s="16"/>
      <c r="AI17" s="16">
        <v>1</v>
      </c>
      <c r="AJ17" s="8">
        <f t="shared" si="6"/>
        <v>0</v>
      </c>
      <c r="AK17" s="8">
        <f t="shared" si="7"/>
        <v>0.25</v>
      </c>
      <c r="AL17" s="8">
        <f t="shared" si="8"/>
        <v>0</v>
      </c>
    </row>
    <row r="18" spans="1:38" x14ac:dyDescent="0.3">
      <c r="A18" s="5">
        <v>16</v>
      </c>
      <c r="B18" s="16">
        <v>2</v>
      </c>
      <c r="C18" s="16"/>
      <c r="D18" s="16"/>
      <c r="E18" s="16">
        <v>2</v>
      </c>
      <c r="F18" s="8">
        <f t="shared" si="9"/>
        <v>0.66666666666666663</v>
      </c>
      <c r="G18" s="8">
        <f t="shared" si="10"/>
        <v>0</v>
      </c>
      <c r="H18" s="8">
        <f t="shared" si="11"/>
        <v>1</v>
      </c>
      <c r="K18" s="5">
        <v>17</v>
      </c>
      <c r="L18" s="16"/>
      <c r="M18" s="16">
        <v>2</v>
      </c>
      <c r="N18" s="16"/>
      <c r="O18" s="16">
        <v>2</v>
      </c>
      <c r="P18" s="8">
        <f t="shared" si="0"/>
        <v>0</v>
      </c>
      <c r="Q18" s="8">
        <f t="shared" si="1"/>
        <v>0.5</v>
      </c>
      <c r="R18" s="8">
        <f t="shared" si="2"/>
        <v>0</v>
      </c>
      <c r="U18" s="5">
        <v>19</v>
      </c>
      <c r="V18" s="16">
        <v>1</v>
      </c>
      <c r="W18" s="16">
        <v>1</v>
      </c>
      <c r="X18" s="16"/>
      <c r="Y18" s="16">
        <v>2</v>
      </c>
      <c r="Z18" s="8">
        <f t="shared" si="3"/>
        <v>0.33333333333333331</v>
      </c>
      <c r="AA18" s="8">
        <f t="shared" si="4"/>
        <v>0.25</v>
      </c>
      <c r="AB18" s="8">
        <f t="shared" si="5"/>
        <v>1.3333333333333333</v>
      </c>
      <c r="AE18" s="5">
        <v>46</v>
      </c>
      <c r="AF18" s="16"/>
      <c r="AG18" s="16">
        <v>2</v>
      </c>
      <c r="AH18" s="16"/>
      <c r="AI18" s="16">
        <v>2</v>
      </c>
      <c r="AJ18" s="8">
        <f t="shared" si="6"/>
        <v>0</v>
      </c>
      <c r="AK18" s="8">
        <f t="shared" si="7"/>
        <v>0.5</v>
      </c>
      <c r="AL18" s="8">
        <f t="shared" si="8"/>
        <v>0</v>
      </c>
    </row>
    <row r="19" spans="1:38" x14ac:dyDescent="0.3">
      <c r="A19" s="5">
        <v>17</v>
      </c>
      <c r="B19" s="16"/>
      <c r="C19" s="16">
        <v>3</v>
      </c>
      <c r="D19" s="16"/>
      <c r="E19" s="16">
        <v>3</v>
      </c>
      <c r="F19" s="8">
        <f t="shared" si="9"/>
        <v>0</v>
      </c>
      <c r="G19" s="8">
        <f t="shared" si="10"/>
        <v>0.75</v>
      </c>
      <c r="H19" s="8">
        <f t="shared" si="11"/>
        <v>0</v>
      </c>
      <c r="K19" s="5">
        <v>18</v>
      </c>
      <c r="L19" s="16"/>
      <c r="M19" s="16">
        <v>1</v>
      </c>
      <c r="N19" s="16"/>
      <c r="O19" s="16">
        <v>1</v>
      </c>
      <c r="P19" s="8">
        <f t="shared" si="0"/>
        <v>0</v>
      </c>
      <c r="Q19" s="8">
        <f t="shared" si="1"/>
        <v>0.25</v>
      </c>
      <c r="R19" s="8">
        <f t="shared" si="2"/>
        <v>0</v>
      </c>
      <c r="U19" s="5">
        <v>22</v>
      </c>
      <c r="V19" s="16"/>
      <c r="W19" s="16">
        <v>1</v>
      </c>
      <c r="X19" s="16"/>
      <c r="Y19" s="16">
        <v>1</v>
      </c>
      <c r="Z19" s="8">
        <f t="shared" si="3"/>
        <v>0</v>
      </c>
      <c r="AA19" s="8">
        <f t="shared" si="4"/>
        <v>0.25</v>
      </c>
      <c r="AB19" s="8">
        <f t="shared" si="5"/>
        <v>0</v>
      </c>
      <c r="AE19" s="5">
        <v>50</v>
      </c>
      <c r="AF19" s="16">
        <v>1</v>
      </c>
      <c r="AG19" s="16"/>
      <c r="AH19" s="16"/>
      <c r="AI19" s="16">
        <v>1</v>
      </c>
      <c r="AJ19" s="8">
        <f t="shared" si="6"/>
        <v>0.33333333333333331</v>
      </c>
      <c r="AK19" s="8">
        <f t="shared" si="7"/>
        <v>0</v>
      </c>
      <c r="AL19" s="8">
        <f t="shared" si="8"/>
        <v>1</v>
      </c>
    </row>
    <row r="20" spans="1:38" x14ac:dyDescent="0.3">
      <c r="A20" s="5">
        <v>18</v>
      </c>
      <c r="B20" s="16"/>
      <c r="C20" s="16">
        <v>2</v>
      </c>
      <c r="D20" s="16"/>
      <c r="E20" s="16">
        <v>2</v>
      </c>
      <c r="F20" s="8">
        <f t="shared" si="9"/>
        <v>0</v>
      </c>
      <c r="G20" s="8">
        <f t="shared" si="10"/>
        <v>0.5</v>
      </c>
      <c r="H20" s="8">
        <f t="shared" si="11"/>
        <v>0</v>
      </c>
      <c r="K20" s="5">
        <v>19</v>
      </c>
      <c r="L20" s="16">
        <v>1</v>
      </c>
      <c r="M20" s="16">
        <v>1</v>
      </c>
      <c r="N20" s="16"/>
      <c r="O20" s="16">
        <v>2</v>
      </c>
      <c r="P20" s="8">
        <f t="shared" si="0"/>
        <v>0.33333333333333331</v>
      </c>
      <c r="Q20" s="8">
        <f t="shared" si="1"/>
        <v>0.25</v>
      </c>
      <c r="R20" s="8">
        <f t="shared" si="2"/>
        <v>1.3333333333333333</v>
      </c>
      <c r="U20" s="5">
        <v>24</v>
      </c>
      <c r="V20" s="16"/>
      <c r="W20" s="16">
        <v>2</v>
      </c>
      <c r="X20" s="16"/>
      <c r="Y20" s="16">
        <v>2</v>
      </c>
      <c r="Z20" s="8">
        <f t="shared" si="3"/>
        <v>0</v>
      </c>
      <c r="AA20" s="8">
        <f t="shared" si="4"/>
        <v>0.5</v>
      </c>
      <c r="AB20" s="8">
        <f t="shared" si="5"/>
        <v>0</v>
      </c>
      <c r="AE20" s="5">
        <v>52</v>
      </c>
      <c r="AF20" s="16">
        <v>2</v>
      </c>
      <c r="AG20" s="16"/>
      <c r="AH20" s="16"/>
      <c r="AI20" s="16">
        <v>2</v>
      </c>
      <c r="AJ20" s="8">
        <f t="shared" si="6"/>
        <v>0.66666666666666663</v>
      </c>
      <c r="AK20" s="8">
        <f t="shared" si="7"/>
        <v>0</v>
      </c>
      <c r="AL20" s="8">
        <f t="shared" si="8"/>
        <v>1</v>
      </c>
    </row>
    <row r="21" spans="1:38" x14ac:dyDescent="0.3">
      <c r="A21" s="5">
        <v>19</v>
      </c>
      <c r="B21" s="16">
        <v>1</v>
      </c>
      <c r="C21" s="16">
        <v>1</v>
      </c>
      <c r="D21" s="16"/>
      <c r="E21" s="16">
        <v>2</v>
      </c>
      <c r="F21" s="8">
        <f t="shared" si="9"/>
        <v>0.33333333333333331</v>
      </c>
      <c r="G21" s="8">
        <f t="shared" si="10"/>
        <v>0.25</v>
      </c>
      <c r="H21" s="8">
        <f t="shared" si="11"/>
        <v>1.3333333333333333</v>
      </c>
      <c r="K21" s="5">
        <v>22</v>
      </c>
      <c r="L21" s="16"/>
      <c r="M21" s="16">
        <v>1</v>
      </c>
      <c r="N21" s="16"/>
      <c r="O21" s="16">
        <v>1</v>
      </c>
      <c r="P21" s="8">
        <f t="shared" si="0"/>
        <v>0</v>
      </c>
      <c r="Q21" s="8">
        <f t="shared" si="1"/>
        <v>0.25</v>
      </c>
      <c r="R21" s="8">
        <f t="shared" si="2"/>
        <v>0</v>
      </c>
      <c r="U21" s="5">
        <v>25</v>
      </c>
      <c r="V21" s="16"/>
      <c r="W21" s="16">
        <v>1</v>
      </c>
      <c r="X21" s="16"/>
      <c r="Y21" s="16">
        <v>1</v>
      </c>
      <c r="Z21" s="8">
        <f t="shared" si="3"/>
        <v>0</v>
      </c>
      <c r="AA21" s="8">
        <f t="shared" si="4"/>
        <v>0.25</v>
      </c>
      <c r="AB21" s="8">
        <f t="shared" si="5"/>
        <v>0</v>
      </c>
      <c r="AE21" s="5">
        <v>53</v>
      </c>
      <c r="AF21" s="16">
        <v>1</v>
      </c>
      <c r="AG21" s="16"/>
      <c r="AH21" s="16"/>
      <c r="AI21" s="16">
        <v>1</v>
      </c>
      <c r="AJ21" s="8">
        <f t="shared" si="6"/>
        <v>0.33333333333333331</v>
      </c>
      <c r="AK21" s="8">
        <f t="shared" si="7"/>
        <v>0</v>
      </c>
      <c r="AL21" s="8">
        <f t="shared" si="8"/>
        <v>1</v>
      </c>
    </row>
    <row r="22" spans="1:38" x14ac:dyDescent="0.3">
      <c r="A22" s="5">
        <v>22</v>
      </c>
      <c r="B22" s="16"/>
      <c r="C22" s="16">
        <v>1</v>
      </c>
      <c r="D22" s="16"/>
      <c r="E22" s="16">
        <v>1</v>
      </c>
      <c r="F22" s="8">
        <f t="shared" si="9"/>
        <v>0</v>
      </c>
      <c r="G22" s="8">
        <f t="shared" si="10"/>
        <v>0.25</v>
      </c>
      <c r="H22" s="8">
        <f t="shared" si="11"/>
        <v>0</v>
      </c>
      <c r="K22" s="5">
        <v>24</v>
      </c>
      <c r="L22" s="16"/>
      <c r="M22" s="16">
        <v>1</v>
      </c>
      <c r="N22" s="16"/>
      <c r="O22" s="16">
        <v>1</v>
      </c>
      <c r="P22" s="8">
        <f t="shared" si="0"/>
        <v>0</v>
      </c>
      <c r="Q22" s="8">
        <f t="shared" si="1"/>
        <v>0.25</v>
      </c>
      <c r="R22" s="8">
        <f t="shared" si="2"/>
        <v>0</v>
      </c>
      <c r="U22" s="5">
        <v>30</v>
      </c>
      <c r="V22" s="16"/>
      <c r="W22" s="16">
        <v>1</v>
      </c>
      <c r="X22" s="16"/>
      <c r="Y22" s="16">
        <v>1</v>
      </c>
      <c r="Z22" s="8">
        <f t="shared" si="3"/>
        <v>0</v>
      </c>
      <c r="AA22" s="8">
        <f t="shared" si="4"/>
        <v>0.25</v>
      </c>
      <c r="AB22" s="8">
        <f t="shared" si="5"/>
        <v>0</v>
      </c>
      <c r="AE22" s="5">
        <v>54</v>
      </c>
      <c r="AF22" s="16">
        <v>4</v>
      </c>
      <c r="AG22" s="16">
        <v>3</v>
      </c>
      <c r="AH22" s="16"/>
      <c r="AI22" s="16">
        <v>7</v>
      </c>
      <c r="AJ22" s="8">
        <f t="shared" si="6"/>
        <v>1.3333333333333333</v>
      </c>
      <c r="AK22" s="8">
        <f t="shared" si="7"/>
        <v>0.75</v>
      </c>
      <c r="AL22" s="8">
        <f t="shared" si="8"/>
        <v>1.7777777777777777</v>
      </c>
    </row>
    <row r="23" spans="1:38" x14ac:dyDescent="0.3">
      <c r="A23" s="5">
        <v>24</v>
      </c>
      <c r="B23" s="16"/>
      <c r="C23" s="16">
        <v>2</v>
      </c>
      <c r="D23" s="16"/>
      <c r="E23" s="16">
        <v>2</v>
      </c>
      <c r="F23" s="8">
        <f t="shared" si="9"/>
        <v>0</v>
      </c>
      <c r="G23" s="8">
        <f t="shared" si="10"/>
        <v>0.5</v>
      </c>
      <c r="H23" s="8">
        <f t="shared" si="11"/>
        <v>0</v>
      </c>
      <c r="K23" s="5">
        <v>25</v>
      </c>
      <c r="L23" s="16"/>
      <c r="M23" s="16">
        <v>1</v>
      </c>
      <c r="N23" s="16"/>
      <c r="O23" s="16">
        <v>1</v>
      </c>
      <c r="P23" s="8">
        <f t="shared" si="0"/>
        <v>0</v>
      </c>
      <c r="Q23" s="8">
        <f t="shared" si="1"/>
        <v>0.25</v>
      </c>
      <c r="R23" s="8">
        <f t="shared" si="2"/>
        <v>0</v>
      </c>
      <c r="U23" s="5">
        <v>34</v>
      </c>
      <c r="V23" s="16">
        <v>1</v>
      </c>
      <c r="W23" s="16">
        <v>1</v>
      </c>
      <c r="X23" s="16"/>
      <c r="Y23" s="16">
        <v>2</v>
      </c>
      <c r="Z23" s="8">
        <f t="shared" si="3"/>
        <v>0.33333333333333331</v>
      </c>
      <c r="AA23" s="8">
        <f t="shared" si="4"/>
        <v>0.25</v>
      </c>
      <c r="AB23" s="8">
        <f t="shared" si="5"/>
        <v>1.3333333333333333</v>
      </c>
      <c r="AE23" s="5">
        <v>55</v>
      </c>
      <c r="AF23" s="16">
        <v>1</v>
      </c>
      <c r="AG23" s="16"/>
      <c r="AH23" s="16"/>
      <c r="AI23" s="16">
        <v>1</v>
      </c>
      <c r="AJ23" s="8">
        <f t="shared" si="6"/>
        <v>0.33333333333333331</v>
      </c>
      <c r="AK23" s="8">
        <f t="shared" si="7"/>
        <v>0</v>
      </c>
      <c r="AL23" s="8">
        <f t="shared" si="8"/>
        <v>1</v>
      </c>
    </row>
    <row r="24" spans="1:38" x14ac:dyDescent="0.3">
      <c r="A24" s="5">
        <v>25</v>
      </c>
      <c r="B24" s="16"/>
      <c r="C24" s="16">
        <v>1</v>
      </c>
      <c r="D24" s="16"/>
      <c r="E24" s="16">
        <v>1</v>
      </c>
      <c r="F24" s="8">
        <f t="shared" si="9"/>
        <v>0</v>
      </c>
      <c r="G24" s="8">
        <f t="shared" si="10"/>
        <v>0.25</v>
      </c>
      <c r="H24" s="8">
        <f t="shared" si="11"/>
        <v>0</v>
      </c>
      <c r="K24" s="5">
        <v>30</v>
      </c>
      <c r="L24" s="16"/>
      <c r="M24" s="16">
        <v>1</v>
      </c>
      <c r="N24" s="16"/>
      <c r="O24" s="16">
        <v>1</v>
      </c>
      <c r="P24" s="8">
        <f t="shared" si="0"/>
        <v>0</v>
      </c>
      <c r="Q24" s="8">
        <f t="shared" si="1"/>
        <v>0.25</v>
      </c>
      <c r="R24" s="8">
        <f t="shared" si="2"/>
        <v>0</v>
      </c>
      <c r="U24" s="5">
        <v>35</v>
      </c>
      <c r="V24" s="16">
        <v>1</v>
      </c>
      <c r="W24" s="16"/>
      <c r="X24" s="16"/>
      <c r="Y24" s="16">
        <v>1</v>
      </c>
      <c r="Z24" s="8">
        <f t="shared" si="3"/>
        <v>0.33333333333333331</v>
      </c>
      <c r="AA24" s="8">
        <f t="shared" si="4"/>
        <v>0</v>
      </c>
      <c r="AB24" s="8">
        <f t="shared" si="5"/>
        <v>1</v>
      </c>
      <c r="AE24" s="5">
        <v>56</v>
      </c>
      <c r="AF24" s="16"/>
      <c r="AG24" s="16"/>
      <c r="AH24" s="16">
        <v>1</v>
      </c>
      <c r="AI24" s="16">
        <v>1</v>
      </c>
      <c r="AJ24" s="8">
        <f t="shared" si="6"/>
        <v>0</v>
      </c>
      <c r="AK24" s="8">
        <f t="shared" si="7"/>
        <v>0</v>
      </c>
      <c r="AL24" s="8">
        <f t="shared" si="8"/>
        <v>1</v>
      </c>
    </row>
    <row r="25" spans="1:38" x14ac:dyDescent="0.3">
      <c r="A25" s="5">
        <v>30</v>
      </c>
      <c r="B25" s="16"/>
      <c r="C25" s="16">
        <v>1</v>
      </c>
      <c r="D25" s="16"/>
      <c r="E25" s="16">
        <v>1</v>
      </c>
      <c r="F25" s="8">
        <f t="shared" si="9"/>
        <v>0</v>
      </c>
      <c r="G25" s="8">
        <f t="shared" si="10"/>
        <v>0.25</v>
      </c>
      <c r="H25" s="8">
        <f t="shared" si="11"/>
        <v>0</v>
      </c>
      <c r="K25" s="5">
        <v>31</v>
      </c>
      <c r="L25" s="16"/>
      <c r="M25" s="16">
        <v>1</v>
      </c>
      <c r="N25" s="16"/>
      <c r="O25" s="16">
        <v>1</v>
      </c>
      <c r="P25" s="8">
        <f t="shared" si="0"/>
        <v>0</v>
      </c>
      <c r="Q25" s="8">
        <f t="shared" si="1"/>
        <v>0.25</v>
      </c>
      <c r="R25" s="8">
        <f t="shared" si="2"/>
        <v>0</v>
      </c>
      <c r="U25" s="5">
        <v>37</v>
      </c>
      <c r="V25" s="16">
        <v>1</v>
      </c>
      <c r="W25" s="16">
        <v>2</v>
      </c>
      <c r="X25" s="16"/>
      <c r="Y25" s="16">
        <v>3</v>
      </c>
      <c r="Z25" s="8">
        <f t="shared" si="3"/>
        <v>0.33333333333333331</v>
      </c>
      <c r="AA25" s="8">
        <f t="shared" si="4"/>
        <v>0.5</v>
      </c>
      <c r="AB25" s="8">
        <f t="shared" si="5"/>
        <v>0.66666666666666663</v>
      </c>
      <c r="AE25" s="5">
        <v>57</v>
      </c>
      <c r="AF25" s="16"/>
      <c r="AG25" s="16">
        <v>1</v>
      </c>
      <c r="AH25" s="16">
        <v>1</v>
      </c>
      <c r="AI25" s="16">
        <v>2</v>
      </c>
      <c r="AJ25" s="8">
        <f t="shared" si="6"/>
        <v>0</v>
      </c>
      <c r="AK25" s="8">
        <f t="shared" si="7"/>
        <v>0.25</v>
      </c>
      <c r="AL25" s="8">
        <f t="shared" si="8"/>
        <v>0</v>
      </c>
    </row>
    <row r="26" spans="1:38" x14ac:dyDescent="0.3">
      <c r="A26" s="5">
        <v>31</v>
      </c>
      <c r="B26" s="16"/>
      <c r="C26" s="16">
        <v>1</v>
      </c>
      <c r="D26" s="16"/>
      <c r="E26" s="16">
        <v>1</v>
      </c>
      <c r="F26" s="8">
        <f t="shared" si="9"/>
        <v>0</v>
      </c>
      <c r="G26" s="8">
        <f t="shared" si="10"/>
        <v>0.25</v>
      </c>
      <c r="H26" s="8">
        <f t="shared" si="11"/>
        <v>0</v>
      </c>
      <c r="K26" s="5">
        <v>33</v>
      </c>
      <c r="L26" s="16"/>
      <c r="M26" s="16">
        <v>1</v>
      </c>
      <c r="N26" s="16"/>
      <c r="O26" s="16">
        <v>1</v>
      </c>
      <c r="P26" s="8">
        <f t="shared" si="0"/>
        <v>0</v>
      </c>
      <c r="Q26" s="8">
        <f t="shared" si="1"/>
        <v>0.25</v>
      </c>
      <c r="R26" s="8">
        <f t="shared" si="2"/>
        <v>0</v>
      </c>
      <c r="U26" s="5">
        <v>41</v>
      </c>
      <c r="V26" s="16"/>
      <c r="W26" s="16">
        <v>2</v>
      </c>
      <c r="X26" s="16"/>
      <c r="Y26" s="16">
        <v>2</v>
      </c>
      <c r="Z26" s="8">
        <f t="shared" si="3"/>
        <v>0</v>
      </c>
      <c r="AA26" s="8">
        <f t="shared" si="4"/>
        <v>0.5</v>
      </c>
      <c r="AB26" s="8">
        <f t="shared" si="5"/>
        <v>0</v>
      </c>
      <c r="AE26" s="5">
        <v>58</v>
      </c>
      <c r="AF26" s="16">
        <v>1</v>
      </c>
      <c r="AG26" s="16"/>
      <c r="AH26" s="16"/>
      <c r="AI26" s="16">
        <v>1</v>
      </c>
      <c r="AJ26" s="8">
        <f t="shared" si="6"/>
        <v>0.33333333333333331</v>
      </c>
      <c r="AK26" s="8">
        <f t="shared" si="7"/>
        <v>0</v>
      </c>
      <c r="AL26" s="8">
        <f t="shared" si="8"/>
        <v>1</v>
      </c>
    </row>
    <row r="27" spans="1:38" x14ac:dyDescent="0.3">
      <c r="A27" s="5">
        <v>33</v>
      </c>
      <c r="B27" s="16"/>
      <c r="C27" s="16">
        <v>1</v>
      </c>
      <c r="D27" s="16"/>
      <c r="E27" s="16">
        <v>1</v>
      </c>
      <c r="F27" s="8">
        <f t="shared" si="9"/>
        <v>0</v>
      </c>
      <c r="G27" s="8">
        <f t="shared" si="10"/>
        <v>0.25</v>
      </c>
      <c r="H27" s="8">
        <f t="shared" si="11"/>
        <v>0</v>
      </c>
      <c r="K27" s="5">
        <v>34</v>
      </c>
      <c r="L27" s="16">
        <v>1</v>
      </c>
      <c r="M27" s="16">
        <v>1</v>
      </c>
      <c r="N27" s="16"/>
      <c r="O27" s="16">
        <v>2</v>
      </c>
      <c r="P27" s="8">
        <f t="shared" si="0"/>
        <v>0.33333333333333331</v>
      </c>
      <c r="Q27" s="8">
        <f t="shared" si="1"/>
        <v>0.25</v>
      </c>
      <c r="R27" s="8">
        <f t="shared" si="2"/>
        <v>1.3333333333333333</v>
      </c>
      <c r="U27" s="5">
        <v>43</v>
      </c>
      <c r="V27" s="16"/>
      <c r="W27" s="16">
        <v>4</v>
      </c>
      <c r="X27" s="16"/>
      <c r="Y27" s="16">
        <v>4</v>
      </c>
      <c r="Z27" s="8">
        <f t="shared" si="3"/>
        <v>0</v>
      </c>
      <c r="AA27" s="8">
        <f t="shared" si="4"/>
        <v>1</v>
      </c>
      <c r="AB27" s="8">
        <f t="shared" si="5"/>
        <v>0</v>
      </c>
      <c r="AE27" s="5">
        <v>59</v>
      </c>
      <c r="AF27" s="16">
        <v>2</v>
      </c>
      <c r="AG27" s="16"/>
      <c r="AH27" s="16"/>
      <c r="AI27" s="16">
        <v>2</v>
      </c>
      <c r="AJ27" s="8">
        <f t="shared" si="6"/>
        <v>0.66666666666666663</v>
      </c>
      <c r="AK27" s="8">
        <f t="shared" si="7"/>
        <v>0</v>
      </c>
      <c r="AL27" s="8">
        <f t="shared" si="8"/>
        <v>1</v>
      </c>
    </row>
    <row r="28" spans="1:38" x14ac:dyDescent="0.3">
      <c r="A28" s="5">
        <v>34</v>
      </c>
      <c r="B28" s="16">
        <v>1</v>
      </c>
      <c r="C28" s="16">
        <v>1</v>
      </c>
      <c r="D28" s="16"/>
      <c r="E28" s="16">
        <v>2</v>
      </c>
      <c r="F28" s="8">
        <f t="shared" si="9"/>
        <v>0.33333333333333331</v>
      </c>
      <c r="G28" s="8">
        <f t="shared" si="10"/>
        <v>0.25</v>
      </c>
      <c r="H28" s="8">
        <f t="shared" si="11"/>
        <v>1.3333333333333333</v>
      </c>
      <c r="K28" s="5">
        <v>37</v>
      </c>
      <c r="L28" s="16">
        <v>1</v>
      </c>
      <c r="M28" s="16">
        <v>2</v>
      </c>
      <c r="N28" s="16"/>
      <c r="O28" s="16">
        <v>3</v>
      </c>
      <c r="P28" s="8">
        <f t="shared" si="0"/>
        <v>0.33333333333333331</v>
      </c>
      <c r="Q28" s="8">
        <f t="shared" si="1"/>
        <v>0.5</v>
      </c>
      <c r="R28" s="8">
        <f t="shared" si="2"/>
        <v>0.66666666666666663</v>
      </c>
      <c r="U28" s="5">
        <v>45</v>
      </c>
      <c r="V28" s="16">
        <v>1</v>
      </c>
      <c r="W28" s="16"/>
      <c r="X28" s="16"/>
      <c r="Y28" s="16">
        <v>1</v>
      </c>
      <c r="Z28" s="8">
        <f t="shared" si="3"/>
        <v>0.33333333333333331</v>
      </c>
      <c r="AA28" s="8">
        <f t="shared" si="4"/>
        <v>0</v>
      </c>
      <c r="AB28" s="8">
        <f t="shared" si="5"/>
        <v>1</v>
      </c>
      <c r="AE28" s="5">
        <v>63</v>
      </c>
      <c r="AF28" s="16"/>
      <c r="AG28" s="16">
        <v>1</v>
      </c>
      <c r="AH28" s="16"/>
      <c r="AI28" s="16">
        <v>1</v>
      </c>
      <c r="AJ28" s="8">
        <f t="shared" si="6"/>
        <v>0</v>
      </c>
      <c r="AK28" s="8">
        <f t="shared" si="7"/>
        <v>0.25</v>
      </c>
      <c r="AL28" s="8">
        <f t="shared" si="8"/>
        <v>0</v>
      </c>
    </row>
    <row r="29" spans="1:38" x14ac:dyDescent="0.3">
      <c r="A29" s="5">
        <v>35</v>
      </c>
      <c r="B29" s="16">
        <v>1</v>
      </c>
      <c r="C29" s="16"/>
      <c r="D29" s="16"/>
      <c r="E29" s="16">
        <v>1</v>
      </c>
      <c r="F29" s="8">
        <f t="shared" si="9"/>
        <v>0.33333333333333331</v>
      </c>
      <c r="G29" s="8">
        <f t="shared" si="10"/>
        <v>0</v>
      </c>
      <c r="H29" s="8">
        <f t="shared" si="11"/>
        <v>1</v>
      </c>
      <c r="K29" s="5">
        <v>39</v>
      </c>
      <c r="L29" s="16"/>
      <c r="M29" s="16">
        <v>1</v>
      </c>
      <c r="N29" s="16"/>
      <c r="O29" s="16">
        <v>1</v>
      </c>
      <c r="P29" s="8">
        <f t="shared" si="0"/>
        <v>0</v>
      </c>
      <c r="Q29" s="8">
        <f t="shared" si="1"/>
        <v>0.25</v>
      </c>
      <c r="R29" s="8">
        <f t="shared" si="2"/>
        <v>0</v>
      </c>
      <c r="U29" s="5">
        <v>46</v>
      </c>
      <c r="V29" s="16"/>
      <c r="W29" s="16">
        <v>3</v>
      </c>
      <c r="X29" s="16"/>
      <c r="Y29" s="16">
        <v>3</v>
      </c>
      <c r="Z29" s="8">
        <f t="shared" si="3"/>
        <v>0</v>
      </c>
      <c r="AA29" s="8">
        <f t="shared" si="4"/>
        <v>0.75</v>
      </c>
      <c r="AB29" s="8">
        <f t="shared" si="5"/>
        <v>0</v>
      </c>
      <c r="AE29" s="5">
        <v>68</v>
      </c>
      <c r="AF29" s="16">
        <v>2</v>
      </c>
      <c r="AG29" s="16"/>
      <c r="AH29" s="16"/>
      <c r="AI29" s="16">
        <v>2</v>
      </c>
      <c r="AJ29" s="8">
        <f t="shared" si="6"/>
        <v>0.66666666666666663</v>
      </c>
      <c r="AK29" s="8">
        <f t="shared" si="7"/>
        <v>0</v>
      </c>
      <c r="AL29" s="8">
        <f t="shared" si="8"/>
        <v>1</v>
      </c>
    </row>
    <row r="30" spans="1:38" x14ac:dyDescent="0.3">
      <c r="A30" s="5">
        <v>37</v>
      </c>
      <c r="B30" s="16">
        <v>1</v>
      </c>
      <c r="C30" s="16">
        <v>2</v>
      </c>
      <c r="D30" s="16"/>
      <c r="E30" s="16">
        <v>3</v>
      </c>
      <c r="F30" s="8">
        <f t="shared" si="9"/>
        <v>0.33333333333333331</v>
      </c>
      <c r="G30" s="8">
        <f t="shared" si="10"/>
        <v>0.5</v>
      </c>
      <c r="H30" s="8">
        <f t="shared" si="11"/>
        <v>0.66666666666666663</v>
      </c>
      <c r="K30" s="5">
        <v>41</v>
      </c>
      <c r="L30" s="16"/>
      <c r="M30" s="16">
        <v>2</v>
      </c>
      <c r="N30" s="16"/>
      <c r="O30" s="16">
        <v>2</v>
      </c>
      <c r="P30" s="8">
        <f t="shared" si="0"/>
        <v>0</v>
      </c>
      <c r="Q30" s="8">
        <f t="shared" si="1"/>
        <v>0.5</v>
      </c>
      <c r="R30" s="8">
        <f t="shared" si="2"/>
        <v>0</v>
      </c>
      <c r="U30" s="5">
        <v>48</v>
      </c>
      <c r="V30" s="16">
        <v>1</v>
      </c>
      <c r="W30" s="16">
        <v>1</v>
      </c>
      <c r="X30" s="16"/>
      <c r="Y30" s="16">
        <v>2</v>
      </c>
      <c r="Z30" s="8">
        <f t="shared" si="3"/>
        <v>0.33333333333333331</v>
      </c>
      <c r="AA30" s="8">
        <f t="shared" si="4"/>
        <v>0.25</v>
      </c>
      <c r="AB30" s="8">
        <f t="shared" si="5"/>
        <v>1.3333333333333333</v>
      </c>
      <c r="AE30" s="5">
        <v>69</v>
      </c>
      <c r="AF30" s="16">
        <v>3</v>
      </c>
      <c r="AG30" s="16">
        <v>4</v>
      </c>
      <c r="AH30" s="16"/>
      <c r="AI30" s="16">
        <v>7</v>
      </c>
      <c r="AJ30" s="8">
        <f t="shared" si="6"/>
        <v>1</v>
      </c>
      <c r="AK30" s="8">
        <f t="shared" si="7"/>
        <v>1</v>
      </c>
      <c r="AL30" s="8">
        <f t="shared" si="8"/>
        <v>1</v>
      </c>
    </row>
    <row r="31" spans="1:38" x14ac:dyDescent="0.3">
      <c r="A31" s="5">
        <v>38</v>
      </c>
      <c r="B31" s="16">
        <v>1</v>
      </c>
      <c r="C31" s="16"/>
      <c r="D31" s="16"/>
      <c r="E31" s="16">
        <v>1</v>
      </c>
      <c r="F31" s="8">
        <f t="shared" si="9"/>
        <v>0.33333333333333331</v>
      </c>
      <c r="G31" s="8">
        <f t="shared" si="10"/>
        <v>0</v>
      </c>
      <c r="H31" s="8">
        <f t="shared" si="11"/>
        <v>1</v>
      </c>
      <c r="K31" s="5">
        <v>43</v>
      </c>
      <c r="L31" s="16">
        <v>1</v>
      </c>
      <c r="M31" s="16">
        <v>2</v>
      </c>
      <c r="N31" s="16"/>
      <c r="O31" s="16">
        <v>3</v>
      </c>
      <c r="P31" s="8">
        <f t="shared" si="0"/>
        <v>0.33333333333333331</v>
      </c>
      <c r="Q31" s="8">
        <f t="shared" si="1"/>
        <v>0.5</v>
      </c>
      <c r="R31" s="8">
        <f t="shared" si="2"/>
        <v>0.66666666666666663</v>
      </c>
      <c r="U31" s="5">
        <v>50</v>
      </c>
      <c r="V31" s="16"/>
      <c r="W31" s="16">
        <v>2</v>
      </c>
      <c r="X31" s="16"/>
      <c r="Y31" s="16">
        <v>2</v>
      </c>
      <c r="Z31" s="8">
        <f t="shared" si="3"/>
        <v>0</v>
      </c>
      <c r="AA31" s="8">
        <f t="shared" si="4"/>
        <v>0.5</v>
      </c>
      <c r="AB31" s="8">
        <f t="shared" si="5"/>
        <v>0</v>
      </c>
      <c r="AE31" s="5">
        <v>70</v>
      </c>
      <c r="AF31" s="16">
        <v>2</v>
      </c>
      <c r="AG31" s="16">
        <v>2</v>
      </c>
      <c r="AH31" s="16"/>
      <c r="AI31" s="16">
        <v>4</v>
      </c>
      <c r="AJ31" s="8">
        <f t="shared" si="6"/>
        <v>0.66666666666666663</v>
      </c>
      <c r="AK31" s="8">
        <f t="shared" si="7"/>
        <v>0.5</v>
      </c>
      <c r="AL31" s="8">
        <f t="shared" si="8"/>
        <v>1.3333333333333333</v>
      </c>
    </row>
    <row r="32" spans="1:38" x14ac:dyDescent="0.3">
      <c r="A32" s="5">
        <v>39</v>
      </c>
      <c r="B32" s="16"/>
      <c r="C32" s="16">
        <v>1</v>
      </c>
      <c r="D32" s="16"/>
      <c r="E32" s="16">
        <v>1</v>
      </c>
      <c r="F32" s="8">
        <f t="shared" si="9"/>
        <v>0</v>
      </c>
      <c r="G32" s="8">
        <f t="shared" si="10"/>
        <v>0.25</v>
      </c>
      <c r="H32" s="8">
        <f t="shared" si="11"/>
        <v>0</v>
      </c>
      <c r="K32" s="5">
        <v>45</v>
      </c>
      <c r="L32" s="16">
        <v>1</v>
      </c>
      <c r="M32" s="16"/>
      <c r="N32" s="16"/>
      <c r="O32" s="16">
        <v>1</v>
      </c>
      <c r="P32" s="8">
        <f t="shared" si="0"/>
        <v>0.33333333333333331</v>
      </c>
      <c r="Q32" s="8">
        <f t="shared" si="1"/>
        <v>0</v>
      </c>
      <c r="R32" s="8">
        <f t="shared" si="2"/>
        <v>1</v>
      </c>
      <c r="U32" s="5">
        <v>52</v>
      </c>
      <c r="V32" s="16"/>
      <c r="W32" s="16">
        <v>1</v>
      </c>
      <c r="X32" s="16"/>
      <c r="Y32" s="16">
        <v>1</v>
      </c>
      <c r="Z32" s="8">
        <f t="shared" si="3"/>
        <v>0</v>
      </c>
      <c r="AA32" s="8">
        <f t="shared" si="4"/>
        <v>0.25</v>
      </c>
      <c r="AB32" s="8">
        <f t="shared" si="5"/>
        <v>0</v>
      </c>
      <c r="AE32" s="5">
        <v>72</v>
      </c>
      <c r="AF32" s="16">
        <v>1</v>
      </c>
      <c r="AG32" s="16"/>
      <c r="AH32" s="16"/>
      <c r="AI32" s="16">
        <v>1</v>
      </c>
      <c r="AJ32" s="8">
        <f t="shared" si="6"/>
        <v>0.33333333333333331</v>
      </c>
      <c r="AK32" s="8">
        <f t="shared" si="7"/>
        <v>0</v>
      </c>
      <c r="AL32" s="8">
        <f t="shared" si="8"/>
        <v>1</v>
      </c>
    </row>
    <row r="33" spans="1:38" x14ac:dyDescent="0.3">
      <c r="A33" s="5">
        <v>41</v>
      </c>
      <c r="B33" s="16"/>
      <c r="C33" s="16">
        <v>2</v>
      </c>
      <c r="D33" s="16"/>
      <c r="E33" s="16">
        <v>2</v>
      </c>
      <c r="F33" s="8">
        <f t="shared" si="9"/>
        <v>0</v>
      </c>
      <c r="G33" s="8">
        <f t="shared" si="10"/>
        <v>0.5</v>
      </c>
      <c r="H33" s="8">
        <f t="shared" si="11"/>
        <v>0</v>
      </c>
      <c r="K33" s="5">
        <v>46</v>
      </c>
      <c r="L33" s="16"/>
      <c r="M33" s="16">
        <v>2</v>
      </c>
      <c r="N33" s="16"/>
      <c r="O33" s="16">
        <v>2</v>
      </c>
      <c r="P33" s="8">
        <f t="shared" si="0"/>
        <v>0</v>
      </c>
      <c r="Q33" s="8">
        <f t="shared" si="1"/>
        <v>0.5</v>
      </c>
      <c r="R33" s="8">
        <f t="shared" si="2"/>
        <v>0</v>
      </c>
      <c r="U33" s="5">
        <v>53</v>
      </c>
      <c r="V33" s="16">
        <v>1</v>
      </c>
      <c r="W33" s="16"/>
      <c r="X33" s="16"/>
      <c r="Y33" s="16">
        <v>1</v>
      </c>
      <c r="Z33" s="8">
        <f t="shared" si="3"/>
        <v>0.33333333333333331</v>
      </c>
      <c r="AA33" s="8">
        <f t="shared" si="4"/>
        <v>0</v>
      </c>
      <c r="AB33" s="8">
        <f t="shared" si="5"/>
        <v>1</v>
      </c>
      <c r="AE33" s="5">
        <v>74</v>
      </c>
      <c r="AF33" s="16">
        <v>1</v>
      </c>
      <c r="AG33" s="16">
        <v>4</v>
      </c>
      <c r="AH33" s="16"/>
      <c r="AI33" s="16">
        <v>5</v>
      </c>
      <c r="AJ33" s="8">
        <f t="shared" si="6"/>
        <v>0.33333333333333331</v>
      </c>
      <c r="AK33" s="8">
        <f t="shared" si="7"/>
        <v>1</v>
      </c>
      <c r="AL33" s="8">
        <f t="shared" si="8"/>
        <v>0.33333333333333331</v>
      </c>
    </row>
    <row r="34" spans="1:38" x14ac:dyDescent="0.3">
      <c r="A34" s="5">
        <v>43</v>
      </c>
      <c r="B34" s="16">
        <v>3</v>
      </c>
      <c r="C34" s="16">
        <v>4</v>
      </c>
      <c r="D34" s="16"/>
      <c r="E34" s="16">
        <v>7</v>
      </c>
      <c r="F34" s="8">
        <f t="shared" si="9"/>
        <v>1</v>
      </c>
      <c r="G34" s="8">
        <f t="shared" si="10"/>
        <v>1</v>
      </c>
      <c r="H34" s="8">
        <f t="shared" si="11"/>
        <v>1</v>
      </c>
      <c r="K34" s="5">
        <v>48</v>
      </c>
      <c r="L34" s="16">
        <v>1</v>
      </c>
      <c r="M34" s="16">
        <v>1</v>
      </c>
      <c r="N34" s="16"/>
      <c r="O34" s="16">
        <v>2</v>
      </c>
      <c r="P34" s="8">
        <f t="shared" si="0"/>
        <v>0.33333333333333331</v>
      </c>
      <c r="Q34" s="8">
        <f t="shared" si="1"/>
        <v>0.25</v>
      </c>
      <c r="R34" s="8">
        <f t="shared" si="2"/>
        <v>1.3333333333333333</v>
      </c>
      <c r="U34" s="5">
        <v>54</v>
      </c>
      <c r="V34" s="16">
        <v>4</v>
      </c>
      <c r="W34" s="16">
        <v>2</v>
      </c>
      <c r="X34" s="16"/>
      <c r="Y34" s="16">
        <v>6</v>
      </c>
      <c r="Z34" s="8">
        <f t="shared" si="3"/>
        <v>1.3333333333333333</v>
      </c>
      <c r="AA34" s="8">
        <f t="shared" si="4"/>
        <v>0.5</v>
      </c>
      <c r="AB34" s="8">
        <f t="shared" si="5"/>
        <v>2.6666666666666665</v>
      </c>
      <c r="AE34" s="5">
        <v>75</v>
      </c>
      <c r="AF34" s="16"/>
      <c r="AG34" s="16">
        <v>2</v>
      </c>
      <c r="AH34" s="16"/>
      <c r="AI34" s="16">
        <v>2</v>
      </c>
      <c r="AJ34" s="8">
        <f t="shared" si="6"/>
        <v>0</v>
      </c>
      <c r="AK34" s="8">
        <f t="shared" si="7"/>
        <v>0.5</v>
      </c>
      <c r="AL34" s="8">
        <f t="shared" si="8"/>
        <v>0</v>
      </c>
    </row>
    <row r="35" spans="1:38" x14ac:dyDescent="0.3">
      <c r="A35" s="5">
        <v>45</v>
      </c>
      <c r="B35" s="16">
        <v>1</v>
      </c>
      <c r="C35" s="16"/>
      <c r="D35" s="16"/>
      <c r="E35" s="16">
        <v>1</v>
      </c>
      <c r="F35" s="8">
        <f t="shared" si="9"/>
        <v>0.33333333333333331</v>
      </c>
      <c r="G35" s="8">
        <f t="shared" si="10"/>
        <v>0</v>
      </c>
      <c r="H35" s="8">
        <f t="shared" si="11"/>
        <v>1</v>
      </c>
      <c r="K35" s="5">
        <v>50</v>
      </c>
      <c r="L35" s="16">
        <v>1</v>
      </c>
      <c r="M35" s="16">
        <v>2</v>
      </c>
      <c r="N35" s="16"/>
      <c r="O35" s="16">
        <v>3</v>
      </c>
      <c r="P35" s="8">
        <f t="shared" si="0"/>
        <v>0.33333333333333331</v>
      </c>
      <c r="Q35" s="8">
        <f t="shared" si="1"/>
        <v>0.5</v>
      </c>
      <c r="R35" s="8">
        <f t="shared" si="2"/>
        <v>0.66666666666666663</v>
      </c>
      <c r="U35" s="5">
        <v>55</v>
      </c>
      <c r="V35" s="16">
        <v>1</v>
      </c>
      <c r="W35" s="16"/>
      <c r="X35" s="16"/>
      <c r="Y35" s="16">
        <v>1</v>
      </c>
      <c r="Z35" s="8">
        <f t="shared" si="3"/>
        <v>0.33333333333333331</v>
      </c>
      <c r="AA35" s="8">
        <f t="shared" si="4"/>
        <v>0</v>
      </c>
      <c r="AB35" s="8">
        <f t="shared" si="5"/>
        <v>1</v>
      </c>
      <c r="AE35" s="5">
        <v>78</v>
      </c>
      <c r="AF35" s="16"/>
      <c r="AG35" s="16">
        <v>2</v>
      </c>
      <c r="AH35" s="16"/>
      <c r="AI35" s="16">
        <v>2</v>
      </c>
      <c r="AJ35" s="8">
        <f t="shared" si="6"/>
        <v>0</v>
      </c>
      <c r="AK35" s="8">
        <f t="shared" si="7"/>
        <v>0.5</v>
      </c>
      <c r="AL35" s="8">
        <f t="shared" si="8"/>
        <v>0</v>
      </c>
    </row>
    <row r="36" spans="1:38" x14ac:dyDescent="0.3">
      <c r="A36" s="5">
        <v>46</v>
      </c>
      <c r="B36" s="16">
        <v>1</v>
      </c>
      <c r="C36" s="16">
        <v>3</v>
      </c>
      <c r="D36" s="16"/>
      <c r="E36" s="16">
        <v>4</v>
      </c>
      <c r="F36" s="8">
        <f t="shared" si="9"/>
        <v>0.33333333333333331</v>
      </c>
      <c r="G36" s="8">
        <f t="shared" si="10"/>
        <v>0.75</v>
      </c>
      <c r="H36" s="8">
        <f t="shared" si="11"/>
        <v>0.44444444444444442</v>
      </c>
      <c r="K36" s="5">
        <v>52</v>
      </c>
      <c r="L36" s="16">
        <v>1</v>
      </c>
      <c r="M36" s="16">
        <v>1</v>
      </c>
      <c r="N36" s="16"/>
      <c r="O36" s="16">
        <v>2</v>
      </c>
      <c r="P36" s="8">
        <f t="shared" si="0"/>
        <v>0.33333333333333331</v>
      </c>
      <c r="Q36" s="8">
        <f t="shared" si="1"/>
        <v>0.25</v>
      </c>
      <c r="R36" s="8">
        <f t="shared" si="2"/>
        <v>1.3333333333333333</v>
      </c>
      <c r="U36" s="5">
        <v>57</v>
      </c>
      <c r="V36" s="16"/>
      <c r="W36" s="16">
        <v>2</v>
      </c>
      <c r="X36" s="16">
        <v>1</v>
      </c>
      <c r="Y36" s="16">
        <v>3</v>
      </c>
      <c r="Z36" s="8">
        <f t="shared" si="3"/>
        <v>0</v>
      </c>
      <c r="AA36" s="8">
        <f t="shared" si="4"/>
        <v>0.5</v>
      </c>
      <c r="AB36" s="8">
        <f t="shared" si="5"/>
        <v>0</v>
      </c>
      <c r="AE36" s="5">
        <v>83</v>
      </c>
      <c r="AF36" s="16">
        <v>1</v>
      </c>
      <c r="AG36" s="16">
        <v>1</v>
      </c>
      <c r="AH36" s="16"/>
      <c r="AI36" s="16">
        <v>2</v>
      </c>
      <c r="AJ36" s="8">
        <f t="shared" si="6"/>
        <v>0.33333333333333331</v>
      </c>
      <c r="AK36" s="8">
        <f t="shared" si="7"/>
        <v>0.25</v>
      </c>
      <c r="AL36" s="8">
        <f t="shared" si="8"/>
        <v>1.3333333333333333</v>
      </c>
    </row>
    <row r="37" spans="1:38" x14ac:dyDescent="0.3">
      <c r="A37" s="5">
        <v>48</v>
      </c>
      <c r="B37" s="16">
        <v>2</v>
      </c>
      <c r="C37" s="16">
        <v>1</v>
      </c>
      <c r="D37" s="16"/>
      <c r="E37" s="16">
        <v>3</v>
      </c>
      <c r="F37" s="8">
        <f t="shared" si="9"/>
        <v>0.66666666666666663</v>
      </c>
      <c r="G37" s="8">
        <f t="shared" si="10"/>
        <v>0.25</v>
      </c>
      <c r="H37" s="8">
        <f t="shared" si="11"/>
        <v>2.6666666666666665</v>
      </c>
      <c r="K37" s="5">
        <v>53</v>
      </c>
      <c r="L37" s="16">
        <v>1</v>
      </c>
      <c r="M37" s="16"/>
      <c r="N37" s="16"/>
      <c r="O37" s="16">
        <v>1</v>
      </c>
      <c r="P37" s="8">
        <f t="shared" si="0"/>
        <v>0.33333333333333331</v>
      </c>
      <c r="Q37" s="8">
        <f t="shared" si="1"/>
        <v>0</v>
      </c>
      <c r="R37" s="8">
        <f t="shared" si="2"/>
        <v>1</v>
      </c>
      <c r="U37" s="5">
        <v>58</v>
      </c>
      <c r="V37" s="16"/>
      <c r="W37" s="16"/>
      <c r="X37" s="16">
        <v>1</v>
      </c>
      <c r="Y37" s="16">
        <v>1</v>
      </c>
      <c r="Z37" s="8">
        <f t="shared" si="3"/>
        <v>0</v>
      </c>
      <c r="AA37" s="8">
        <f t="shared" si="4"/>
        <v>0</v>
      </c>
      <c r="AB37" s="8">
        <f t="shared" si="5"/>
        <v>1</v>
      </c>
      <c r="AE37" s="5">
        <v>87</v>
      </c>
      <c r="AF37" s="16">
        <v>1</v>
      </c>
      <c r="AG37" s="16">
        <v>1</v>
      </c>
      <c r="AH37" s="16">
        <v>1</v>
      </c>
      <c r="AI37" s="16">
        <v>3</v>
      </c>
      <c r="AJ37" s="8">
        <f t="shared" si="6"/>
        <v>0.33333333333333331</v>
      </c>
      <c r="AK37" s="8">
        <f t="shared" si="7"/>
        <v>0.25</v>
      </c>
      <c r="AL37" s="8">
        <f t="shared" si="8"/>
        <v>1.3333333333333333</v>
      </c>
    </row>
    <row r="38" spans="1:38" x14ac:dyDescent="0.3">
      <c r="A38" s="5">
        <v>50</v>
      </c>
      <c r="B38" s="16">
        <v>1</v>
      </c>
      <c r="C38" s="16">
        <v>2</v>
      </c>
      <c r="D38" s="16"/>
      <c r="E38" s="16">
        <v>3</v>
      </c>
      <c r="F38" s="8">
        <f t="shared" si="9"/>
        <v>0.33333333333333331</v>
      </c>
      <c r="G38" s="8">
        <f t="shared" si="10"/>
        <v>0.5</v>
      </c>
      <c r="H38" s="8">
        <f t="shared" si="11"/>
        <v>0.66666666666666663</v>
      </c>
      <c r="K38" s="5">
        <v>54</v>
      </c>
      <c r="L38" s="16">
        <v>4</v>
      </c>
      <c r="M38" s="16">
        <v>1</v>
      </c>
      <c r="N38" s="16"/>
      <c r="O38" s="16">
        <v>5</v>
      </c>
      <c r="P38" s="8">
        <f t="shared" ref="P38:P68" si="12">L38/3</f>
        <v>1.3333333333333333</v>
      </c>
      <c r="Q38" s="8">
        <f t="shared" ref="Q38:Q68" si="13">M38/4</f>
        <v>0.25</v>
      </c>
      <c r="R38" s="8">
        <f t="shared" ref="R38:R68" si="14">IF(Q38=0,1,P38/Q38)</f>
        <v>5.333333333333333</v>
      </c>
      <c r="U38" s="5">
        <v>59</v>
      </c>
      <c r="V38" s="16">
        <v>2</v>
      </c>
      <c r="W38" s="16">
        <v>2</v>
      </c>
      <c r="X38" s="16"/>
      <c r="Y38" s="16">
        <v>4</v>
      </c>
      <c r="Z38" s="8">
        <f t="shared" ref="Z38:Z65" si="15">V38/3</f>
        <v>0.66666666666666663</v>
      </c>
      <c r="AA38" s="8">
        <f t="shared" ref="AA38:AA65" si="16">W38/4</f>
        <v>0.5</v>
      </c>
      <c r="AB38" s="8">
        <f t="shared" ref="AB38:AB65" si="17">IF(AA38=0,1,Z38/AA38)</f>
        <v>1.3333333333333333</v>
      </c>
      <c r="AE38" s="5">
        <v>92</v>
      </c>
      <c r="AF38" s="16"/>
      <c r="AG38" s="16">
        <v>1</v>
      </c>
      <c r="AH38" s="16"/>
      <c r="AI38" s="16">
        <v>1</v>
      </c>
      <c r="AJ38" s="8">
        <f t="shared" si="6"/>
        <v>0</v>
      </c>
      <c r="AK38" s="8">
        <f t="shared" si="7"/>
        <v>0.25</v>
      </c>
      <c r="AL38" s="8">
        <f t="shared" si="8"/>
        <v>0</v>
      </c>
    </row>
    <row r="39" spans="1:38" x14ac:dyDescent="0.3">
      <c r="A39" s="5">
        <v>52</v>
      </c>
      <c r="B39" s="16">
        <v>3</v>
      </c>
      <c r="C39" s="16">
        <v>1</v>
      </c>
      <c r="D39" s="16"/>
      <c r="E39" s="16">
        <v>4</v>
      </c>
      <c r="F39" s="8">
        <f t="shared" si="9"/>
        <v>1</v>
      </c>
      <c r="G39" s="8">
        <f t="shared" si="10"/>
        <v>0.25</v>
      </c>
      <c r="H39" s="8">
        <f t="shared" si="11"/>
        <v>4</v>
      </c>
      <c r="K39" s="5">
        <v>55</v>
      </c>
      <c r="L39" s="16">
        <v>1</v>
      </c>
      <c r="M39" s="16"/>
      <c r="N39" s="16"/>
      <c r="O39" s="16">
        <v>1</v>
      </c>
      <c r="P39" s="8">
        <f t="shared" si="12"/>
        <v>0.33333333333333331</v>
      </c>
      <c r="Q39" s="8">
        <f t="shared" si="13"/>
        <v>0</v>
      </c>
      <c r="R39" s="8">
        <f t="shared" si="14"/>
        <v>1</v>
      </c>
      <c r="U39" s="5">
        <v>60</v>
      </c>
      <c r="V39" s="16">
        <v>1</v>
      </c>
      <c r="W39" s="16"/>
      <c r="X39" s="16"/>
      <c r="Y39" s="16">
        <v>1</v>
      </c>
      <c r="Z39" s="8">
        <f t="shared" si="15"/>
        <v>0.33333333333333331</v>
      </c>
      <c r="AA39" s="8">
        <f t="shared" si="16"/>
        <v>0</v>
      </c>
      <c r="AB39" s="8">
        <f t="shared" si="17"/>
        <v>1</v>
      </c>
      <c r="AE39" s="5">
        <v>93</v>
      </c>
      <c r="AF39" s="16"/>
      <c r="AG39" s="16">
        <v>1</v>
      </c>
      <c r="AH39" s="16"/>
      <c r="AI39" s="16">
        <v>1</v>
      </c>
      <c r="AJ39" s="8">
        <f t="shared" si="6"/>
        <v>0</v>
      </c>
      <c r="AK39" s="8">
        <f t="shared" si="7"/>
        <v>0.25</v>
      </c>
      <c r="AL39" s="8">
        <f t="shared" si="8"/>
        <v>0</v>
      </c>
    </row>
    <row r="40" spans="1:38" x14ac:dyDescent="0.3">
      <c r="A40" s="5">
        <v>53</v>
      </c>
      <c r="B40" s="16">
        <v>1</v>
      </c>
      <c r="C40" s="16"/>
      <c r="D40" s="16"/>
      <c r="E40" s="16">
        <v>1</v>
      </c>
      <c r="F40" s="8">
        <f t="shared" si="9"/>
        <v>0.33333333333333331</v>
      </c>
      <c r="G40" s="8">
        <f t="shared" si="10"/>
        <v>0</v>
      </c>
      <c r="H40" s="8">
        <f t="shared" si="11"/>
        <v>1</v>
      </c>
      <c r="K40" s="5">
        <v>56</v>
      </c>
      <c r="L40" s="16"/>
      <c r="M40" s="16"/>
      <c r="N40" s="16">
        <v>1</v>
      </c>
      <c r="O40" s="16">
        <v>1</v>
      </c>
      <c r="P40" s="8">
        <f t="shared" si="12"/>
        <v>0</v>
      </c>
      <c r="Q40" s="8">
        <f t="shared" si="13"/>
        <v>0</v>
      </c>
      <c r="R40" s="8">
        <f t="shared" si="14"/>
        <v>1</v>
      </c>
      <c r="U40" s="5">
        <v>61</v>
      </c>
      <c r="V40" s="16">
        <v>1</v>
      </c>
      <c r="W40" s="16"/>
      <c r="X40" s="16"/>
      <c r="Y40" s="16">
        <v>1</v>
      </c>
      <c r="Z40" s="8">
        <f t="shared" si="15"/>
        <v>0.33333333333333331</v>
      </c>
      <c r="AA40" s="8">
        <f t="shared" si="16"/>
        <v>0</v>
      </c>
      <c r="AB40" s="8">
        <f t="shared" si="17"/>
        <v>1</v>
      </c>
      <c r="AE40" s="5" t="s">
        <v>751</v>
      </c>
      <c r="AF40" s="16">
        <v>28</v>
      </c>
      <c r="AG40" s="16">
        <v>35</v>
      </c>
      <c r="AH40" s="16">
        <v>3</v>
      </c>
      <c r="AI40" s="16">
        <v>66</v>
      </c>
      <c r="AJ40" s="8">
        <f t="shared" si="6"/>
        <v>9.3333333333333339</v>
      </c>
      <c r="AK40" s="8">
        <f t="shared" si="7"/>
        <v>8.75</v>
      </c>
      <c r="AL40" s="8">
        <f t="shared" si="8"/>
        <v>1.0666666666666667</v>
      </c>
    </row>
    <row r="41" spans="1:38" x14ac:dyDescent="0.3">
      <c r="A41" s="5">
        <v>54</v>
      </c>
      <c r="B41" s="16">
        <v>8</v>
      </c>
      <c r="C41" s="16">
        <v>5</v>
      </c>
      <c r="D41" s="16"/>
      <c r="E41" s="16">
        <v>13</v>
      </c>
      <c r="F41" s="8">
        <f t="shared" si="9"/>
        <v>2.6666666666666665</v>
      </c>
      <c r="G41" s="8">
        <f t="shared" si="10"/>
        <v>1.25</v>
      </c>
      <c r="H41" s="8">
        <f t="shared" si="11"/>
        <v>2.1333333333333333</v>
      </c>
      <c r="K41" s="5">
        <v>57</v>
      </c>
      <c r="L41" s="16">
        <v>1</v>
      </c>
      <c r="M41" s="16">
        <v>2</v>
      </c>
      <c r="N41" s="16">
        <v>1</v>
      </c>
      <c r="O41" s="16">
        <v>4</v>
      </c>
      <c r="P41" s="8">
        <f t="shared" si="12"/>
        <v>0.33333333333333331</v>
      </c>
      <c r="Q41" s="8">
        <f t="shared" si="13"/>
        <v>0.5</v>
      </c>
      <c r="R41" s="8">
        <f t="shared" si="14"/>
        <v>0.66666666666666663</v>
      </c>
      <c r="U41" s="5">
        <v>62</v>
      </c>
      <c r="V41" s="16">
        <v>1</v>
      </c>
      <c r="W41" s="16">
        <v>1</v>
      </c>
      <c r="X41" s="16"/>
      <c r="Y41" s="16">
        <v>2</v>
      </c>
      <c r="Z41" s="8">
        <f t="shared" si="15"/>
        <v>0.33333333333333331</v>
      </c>
      <c r="AA41" s="8">
        <f t="shared" si="16"/>
        <v>0.25</v>
      </c>
      <c r="AB41" s="8">
        <f t="shared" si="17"/>
        <v>1.3333333333333333</v>
      </c>
      <c r="AJ41" s="8"/>
      <c r="AK41" s="8"/>
      <c r="AL41" s="8"/>
    </row>
    <row r="42" spans="1:38" x14ac:dyDescent="0.3">
      <c r="A42" s="5">
        <v>55</v>
      </c>
      <c r="B42" s="16">
        <v>1</v>
      </c>
      <c r="C42" s="16"/>
      <c r="D42" s="16"/>
      <c r="E42" s="16">
        <v>1</v>
      </c>
      <c r="F42" s="8">
        <f t="shared" si="9"/>
        <v>0.33333333333333331</v>
      </c>
      <c r="G42" s="8">
        <f t="shared" si="10"/>
        <v>0</v>
      </c>
      <c r="H42" s="8">
        <f t="shared" si="11"/>
        <v>1</v>
      </c>
      <c r="K42" s="5">
        <v>59</v>
      </c>
      <c r="L42" s="16">
        <v>5</v>
      </c>
      <c r="M42" s="16">
        <v>2</v>
      </c>
      <c r="N42" s="16">
        <v>1</v>
      </c>
      <c r="O42" s="16">
        <v>8</v>
      </c>
      <c r="P42" s="8">
        <f t="shared" si="12"/>
        <v>1.6666666666666667</v>
      </c>
      <c r="Q42" s="8">
        <f t="shared" si="13"/>
        <v>0.5</v>
      </c>
      <c r="R42" s="8">
        <f t="shared" si="14"/>
        <v>3.3333333333333335</v>
      </c>
      <c r="U42" s="5">
        <v>63</v>
      </c>
      <c r="V42" s="16">
        <v>1</v>
      </c>
      <c r="W42" s="16">
        <v>1</v>
      </c>
      <c r="X42" s="16"/>
      <c r="Y42" s="16">
        <v>2</v>
      </c>
      <c r="Z42" s="8">
        <f t="shared" si="15"/>
        <v>0.33333333333333331</v>
      </c>
      <c r="AA42" s="8">
        <f t="shared" si="16"/>
        <v>0.25</v>
      </c>
      <c r="AB42" s="8">
        <f t="shared" si="17"/>
        <v>1.3333333333333333</v>
      </c>
      <c r="AJ42" s="8"/>
      <c r="AK42" s="8"/>
      <c r="AL42" s="8"/>
    </row>
    <row r="43" spans="1:38" x14ac:dyDescent="0.3">
      <c r="A43" s="5">
        <v>56</v>
      </c>
      <c r="B43" s="16"/>
      <c r="C43" s="16"/>
      <c r="D43" s="16">
        <v>1</v>
      </c>
      <c r="E43" s="16">
        <v>1</v>
      </c>
      <c r="F43" s="8">
        <f t="shared" si="9"/>
        <v>0</v>
      </c>
      <c r="G43" s="8">
        <f t="shared" si="10"/>
        <v>0</v>
      </c>
      <c r="H43" s="8">
        <f t="shared" si="11"/>
        <v>1</v>
      </c>
      <c r="K43" s="5">
        <v>61</v>
      </c>
      <c r="L43" s="16">
        <v>2</v>
      </c>
      <c r="M43" s="16"/>
      <c r="N43" s="16"/>
      <c r="O43" s="16">
        <v>2</v>
      </c>
      <c r="P43" s="8">
        <f t="shared" si="12"/>
        <v>0.66666666666666663</v>
      </c>
      <c r="Q43" s="8">
        <f t="shared" si="13"/>
        <v>0</v>
      </c>
      <c r="R43" s="8">
        <f t="shared" si="14"/>
        <v>1</v>
      </c>
      <c r="U43" s="5">
        <v>65</v>
      </c>
      <c r="V43" s="16"/>
      <c r="W43" s="16">
        <v>2</v>
      </c>
      <c r="X43" s="16"/>
      <c r="Y43" s="16">
        <v>2</v>
      </c>
      <c r="Z43" s="8">
        <f t="shared" si="15"/>
        <v>0</v>
      </c>
      <c r="AA43" s="8">
        <f t="shared" si="16"/>
        <v>0.5</v>
      </c>
      <c r="AB43" s="8">
        <f t="shared" si="17"/>
        <v>0</v>
      </c>
      <c r="AJ43" s="8"/>
      <c r="AK43" s="8"/>
      <c r="AL43" s="8"/>
    </row>
    <row r="44" spans="1:38" x14ac:dyDescent="0.3">
      <c r="A44" s="5">
        <v>57</v>
      </c>
      <c r="B44" s="16">
        <v>1</v>
      </c>
      <c r="C44" s="16">
        <v>4</v>
      </c>
      <c r="D44" s="16">
        <v>2</v>
      </c>
      <c r="E44" s="16">
        <v>7</v>
      </c>
      <c r="F44" s="8">
        <f t="shared" si="9"/>
        <v>0.33333333333333331</v>
      </c>
      <c r="G44" s="8">
        <f t="shared" si="10"/>
        <v>1</v>
      </c>
      <c r="H44" s="8">
        <f t="shared" si="11"/>
        <v>0.33333333333333331</v>
      </c>
      <c r="K44" s="5">
        <v>62</v>
      </c>
      <c r="L44" s="16">
        <v>1</v>
      </c>
      <c r="M44" s="16">
        <v>1</v>
      </c>
      <c r="N44" s="16"/>
      <c r="O44" s="16">
        <v>2</v>
      </c>
      <c r="P44" s="8">
        <f t="shared" si="12"/>
        <v>0.33333333333333331</v>
      </c>
      <c r="Q44" s="8">
        <f t="shared" si="13"/>
        <v>0.25</v>
      </c>
      <c r="R44" s="8">
        <f t="shared" si="14"/>
        <v>1.3333333333333333</v>
      </c>
      <c r="U44" s="5">
        <v>66</v>
      </c>
      <c r="V44" s="16"/>
      <c r="W44" s="16">
        <v>2</v>
      </c>
      <c r="X44" s="16"/>
      <c r="Y44" s="16">
        <v>2</v>
      </c>
      <c r="Z44" s="8">
        <f t="shared" si="15"/>
        <v>0</v>
      </c>
      <c r="AA44" s="8">
        <f t="shared" si="16"/>
        <v>0.5</v>
      </c>
      <c r="AB44" s="8">
        <f t="shared" si="17"/>
        <v>0</v>
      </c>
      <c r="AJ44" s="8"/>
      <c r="AK44" s="8"/>
      <c r="AL44" s="8"/>
    </row>
    <row r="45" spans="1:38" x14ac:dyDescent="0.3">
      <c r="A45" s="5">
        <v>58</v>
      </c>
      <c r="B45" s="16">
        <v>1</v>
      </c>
      <c r="C45" s="16"/>
      <c r="D45" s="16">
        <v>1</v>
      </c>
      <c r="E45" s="16">
        <v>2</v>
      </c>
      <c r="F45" s="8">
        <f t="shared" si="9"/>
        <v>0.33333333333333331</v>
      </c>
      <c r="G45" s="8">
        <f t="shared" si="10"/>
        <v>0</v>
      </c>
      <c r="H45" s="8">
        <f t="shared" si="11"/>
        <v>1</v>
      </c>
      <c r="K45" s="5">
        <v>63</v>
      </c>
      <c r="L45" s="16">
        <v>3</v>
      </c>
      <c r="M45" s="16">
        <v>1</v>
      </c>
      <c r="N45" s="16"/>
      <c r="O45" s="16">
        <v>4</v>
      </c>
      <c r="P45" s="8">
        <f t="shared" si="12"/>
        <v>1</v>
      </c>
      <c r="Q45" s="8">
        <f t="shared" si="13"/>
        <v>0.25</v>
      </c>
      <c r="R45" s="8">
        <f t="shared" si="14"/>
        <v>4</v>
      </c>
      <c r="U45" s="5">
        <v>67</v>
      </c>
      <c r="V45" s="16">
        <v>1</v>
      </c>
      <c r="W45" s="16">
        <v>1</v>
      </c>
      <c r="X45" s="16">
        <v>2</v>
      </c>
      <c r="Y45" s="16">
        <v>4</v>
      </c>
      <c r="Z45" s="8">
        <f t="shared" si="15"/>
        <v>0.33333333333333331</v>
      </c>
      <c r="AA45" s="8">
        <f t="shared" si="16"/>
        <v>0.25</v>
      </c>
      <c r="AB45" s="8">
        <f t="shared" si="17"/>
        <v>1.3333333333333333</v>
      </c>
      <c r="AJ45" s="8"/>
      <c r="AK45" s="8"/>
      <c r="AL45" s="8"/>
    </row>
    <row r="46" spans="1:38" x14ac:dyDescent="0.3">
      <c r="A46" s="5">
        <v>59</v>
      </c>
      <c r="B46" s="16">
        <v>7</v>
      </c>
      <c r="C46" s="16">
        <v>2</v>
      </c>
      <c r="D46" s="16">
        <v>1</v>
      </c>
      <c r="E46" s="16">
        <v>10</v>
      </c>
      <c r="F46" s="8">
        <f t="shared" si="9"/>
        <v>2.3333333333333335</v>
      </c>
      <c r="G46" s="8">
        <f t="shared" si="10"/>
        <v>0.5</v>
      </c>
      <c r="H46" s="8">
        <f t="shared" si="11"/>
        <v>4.666666666666667</v>
      </c>
      <c r="K46" s="5">
        <v>65</v>
      </c>
      <c r="L46" s="16"/>
      <c r="M46" s="16">
        <v>2</v>
      </c>
      <c r="N46" s="16"/>
      <c r="O46" s="16">
        <v>2</v>
      </c>
      <c r="P46" s="8">
        <f t="shared" si="12"/>
        <v>0</v>
      </c>
      <c r="Q46" s="8">
        <f t="shared" si="13"/>
        <v>0.5</v>
      </c>
      <c r="R46" s="8">
        <f t="shared" si="14"/>
        <v>0</v>
      </c>
      <c r="U46" s="5">
        <v>68</v>
      </c>
      <c r="V46" s="16">
        <v>3</v>
      </c>
      <c r="W46" s="16">
        <v>5</v>
      </c>
      <c r="X46" s="16"/>
      <c r="Y46" s="16">
        <v>8</v>
      </c>
      <c r="Z46" s="8">
        <f t="shared" si="15"/>
        <v>1</v>
      </c>
      <c r="AA46" s="8">
        <f t="shared" si="16"/>
        <v>1.25</v>
      </c>
      <c r="AB46" s="8">
        <f t="shared" si="17"/>
        <v>0.8</v>
      </c>
      <c r="AJ46" s="8"/>
      <c r="AK46" s="8"/>
      <c r="AL46" s="8"/>
    </row>
    <row r="47" spans="1:38" x14ac:dyDescent="0.3">
      <c r="A47" s="5">
        <v>60</v>
      </c>
      <c r="B47" s="16">
        <v>2</v>
      </c>
      <c r="C47" s="16"/>
      <c r="D47" s="16"/>
      <c r="E47" s="16">
        <v>2</v>
      </c>
      <c r="F47" s="8">
        <f t="shared" si="9"/>
        <v>0.66666666666666663</v>
      </c>
      <c r="G47" s="8">
        <f t="shared" si="10"/>
        <v>0</v>
      </c>
      <c r="H47" s="8">
        <f t="shared" si="11"/>
        <v>1</v>
      </c>
      <c r="K47" s="5">
        <v>66</v>
      </c>
      <c r="L47" s="16"/>
      <c r="M47" s="16">
        <v>1</v>
      </c>
      <c r="N47" s="16"/>
      <c r="O47" s="16">
        <v>1</v>
      </c>
      <c r="P47" s="8">
        <f t="shared" si="12"/>
        <v>0</v>
      </c>
      <c r="Q47" s="8">
        <f t="shared" si="13"/>
        <v>0.25</v>
      </c>
      <c r="R47" s="8">
        <f t="shared" si="14"/>
        <v>0</v>
      </c>
      <c r="U47" s="5">
        <v>69</v>
      </c>
      <c r="V47" s="16">
        <v>4</v>
      </c>
      <c r="W47" s="16">
        <v>8</v>
      </c>
      <c r="X47" s="16">
        <v>1</v>
      </c>
      <c r="Y47" s="16">
        <v>13</v>
      </c>
      <c r="Z47" s="8">
        <f t="shared" si="15"/>
        <v>1.3333333333333333</v>
      </c>
      <c r="AA47" s="8">
        <f t="shared" si="16"/>
        <v>2</v>
      </c>
      <c r="AB47" s="8">
        <f t="shared" si="17"/>
        <v>0.66666666666666663</v>
      </c>
      <c r="AJ47" s="8"/>
      <c r="AK47" s="8"/>
      <c r="AL47" s="8"/>
    </row>
    <row r="48" spans="1:38" x14ac:dyDescent="0.3">
      <c r="A48" s="5">
        <v>61</v>
      </c>
      <c r="B48" s="16">
        <v>2</v>
      </c>
      <c r="C48" s="16"/>
      <c r="D48" s="16"/>
      <c r="E48" s="16">
        <v>2</v>
      </c>
      <c r="F48" s="8">
        <f t="shared" si="9"/>
        <v>0.66666666666666663</v>
      </c>
      <c r="G48" s="8">
        <f t="shared" si="10"/>
        <v>0</v>
      </c>
      <c r="H48" s="8">
        <f t="shared" si="11"/>
        <v>1</v>
      </c>
      <c r="K48" s="5">
        <v>67</v>
      </c>
      <c r="L48" s="16">
        <v>1</v>
      </c>
      <c r="M48" s="16"/>
      <c r="N48" s="16">
        <v>1</v>
      </c>
      <c r="O48" s="16">
        <v>2</v>
      </c>
      <c r="P48" s="8">
        <f t="shared" si="12"/>
        <v>0.33333333333333331</v>
      </c>
      <c r="Q48" s="8">
        <f t="shared" si="13"/>
        <v>0</v>
      </c>
      <c r="R48" s="8">
        <f t="shared" si="14"/>
        <v>1</v>
      </c>
      <c r="U48" s="5">
        <v>70</v>
      </c>
      <c r="V48" s="16">
        <v>1</v>
      </c>
      <c r="W48" s="16">
        <v>5</v>
      </c>
      <c r="X48" s="16">
        <v>1</v>
      </c>
      <c r="Y48" s="16">
        <v>7</v>
      </c>
      <c r="Z48" s="8">
        <f t="shared" si="15"/>
        <v>0.33333333333333331</v>
      </c>
      <c r="AA48" s="8">
        <f t="shared" si="16"/>
        <v>1.25</v>
      </c>
      <c r="AB48" s="8">
        <f t="shared" si="17"/>
        <v>0.26666666666666666</v>
      </c>
      <c r="AJ48" s="8"/>
      <c r="AK48" s="8"/>
      <c r="AL48" s="8"/>
    </row>
    <row r="49" spans="1:38" x14ac:dyDescent="0.3">
      <c r="A49" s="5">
        <v>62</v>
      </c>
      <c r="B49" s="16">
        <v>1</v>
      </c>
      <c r="C49" s="16">
        <v>1</v>
      </c>
      <c r="D49" s="16"/>
      <c r="E49" s="16">
        <v>2</v>
      </c>
      <c r="F49" s="8">
        <f t="shared" si="9"/>
        <v>0.33333333333333331</v>
      </c>
      <c r="G49" s="8">
        <f t="shared" si="10"/>
        <v>0.25</v>
      </c>
      <c r="H49" s="8">
        <f t="shared" si="11"/>
        <v>1.3333333333333333</v>
      </c>
      <c r="K49" s="5">
        <v>68</v>
      </c>
      <c r="L49" s="16">
        <v>1</v>
      </c>
      <c r="M49" s="16">
        <v>4</v>
      </c>
      <c r="N49" s="16"/>
      <c r="O49" s="16">
        <v>5</v>
      </c>
      <c r="P49" s="8">
        <f t="shared" si="12"/>
        <v>0.33333333333333331</v>
      </c>
      <c r="Q49" s="8">
        <f t="shared" si="13"/>
        <v>1</v>
      </c>
      <c r="R49" s="8">
        <f t="shared" si="14"/>
        <v>0.33333333333333331</v>
      </c>
      <c r="U49" s="5">
        <v>71</v>
      </c>
      <c r="V49" s="16">
        <v>2</v>
      </c>
      <c r="W49" s="16">
        <v>2</v>
      </c>
      <c r="X49" s="16">
        <v>1</v>
      </c>
      <c r="Y49" s="16">
        <v>5</v>
      </c>
      <c r="Z49" s="8">
        <f t="shared" si="15"/>
        <v>0.66666666666666663</v>
      </c>
      <c r="AA49" s="8">
        <f t="shared" si="16"/>
        <v>0.5</v>
      </c>
      <c r="AB49" s="8">
        <f t="shared" si="17"/>
        <v>1.3333333333333333</v>
      </c>
      <c r="AJ49" s="8"/>
      <c r="AK49" s="8"/>
      <c r="AL49" s="8"/>
    </row>
    <row r="50" spans="1:38" x14ac:dyDescent="0.3">
      <c r="A50" s="5">
        <v>63</v>
      </c>
      <c r="B50" s="16">
        <v>3</v>
      </c>
      <c r="C50" s="16">
        <v>1</v>
      </c>
      <c r="D50" s="16"/>
      <c r="E50" s="16">
        <v>4</v>
      </c>
      <c r="F50" s="8">
        <f t="shared" si="9"/>
        <v>1</v>
      </c>
      <c r="G50" s="8">
        <f t="shared" si="10"/>
        <v>0.25</v>
      </c>
      <c r="H50" s="8">
        <f t="shared" si="11"/>
        <v>4</v>
      </c>
      <c r="K50" s="5">
        <v>69</v>
      </c>
      <c r="L50" s="16">
        <v>5</v>
      </c>
      <c r="M50" s="16">
        <v>9</v>
      </c>
      <c r="N50" s="16"/>
      <c r="O50" s="16">
        <v>14</v>
      </c>
      <c r="P50" s="8">
        <f t="shared" si="12"/>
        <v>1.6666666666666667</v>
      </c>
      <c r="Q50" s="8">
        <f t="shared" si="13"/>
        <v>2.25</v>
      </c>
      <c r="R50" s="8">
        <f t="shared" si="14"/>
        <v>0.74074074074074081</v>
      </c>
      <c r="U50" s="5">
        <v>72</v>
      </c>
      <c r="V50" s="16">
        <v>1</v>
      </c>
      <c r="W50" s="16"/>
      <c r="X50" s="16"/>
      <c r="Y50" s="16">
        <v>1</v>
      </c>
      <c r="Z50" s="8">
        <f t="shared" si="15"/>
        <v>0.33333333333333331</v>
      </c>
      <c r="AA50" s="8">
        <f t="shared" si="16"/>
        <v>0</v>
      </c>
      <c r="AB50" s="8">
        <f t="shared" si="17"/>
        <v>1</v>
      </c>
      <c r="AJ50" s="8"/>
      <c r="AK50" s="8"/>
      <c r="AL50" s="8"/>
    </row>
    <row r="51" spans="1:38" x14ac:dyDescent="0.3">
      <c r="A51" s="5">
        <v>65</v>
      </c>
      <c r="B51" s="16"/>
      <c r="C51" s="16">
        <v>3</v>
      </c>
      <c r="D51" s="16">
        <v>1</v>
      </c>
      <c r="E51" s="16">
        <v>4</v>
      </c>
      <c r="F51" s="8">
        <f t="shared" si="9"/>
        <v>0</v>
      </c>
      <c r="G51" s="8">
        <f t="shared" si="10"/>
        <v>0.75</v>
      </c>
      <c r="H51" s="8">
        <f t="shared" si="11"/>
        <v>0</v>
      </c>
      <c r="K51" s="5">
        <v>70</v>
      </c>
      <c r="L51" s="16">
        <v>1</v>
      </c>
      <c r="M51" s="16">
        <v>5</v>
      </c>
      <c r="N51" s="16"/>
      <c r="O51" s="16">
        <v>6</v>
      </c>
      <c r="P51" s="8">
        <f t="shared" si="12"/>
        <v>0.33333333333333331</v>
      </c>
      <c r="Q51" s="8">
        <f t="shared" si="13"/>
        <v>1.25</v>
      </c>
      <c r="R51" s="8">
        <f t="shared" si="14"/>
        <v>0.26666666666666666</v>
      </c>
      <c r="U51" s="5">
        <v>74</v>
      </c>
      <c r="V51" s="16">
        <v>1</v>
      </c>
      <c r="W51" s="16">
        <v>10</v>
      </c>
      <c r="X51" s="16"/>
      <c r="Y51" s="16">
        <v>11</v>
      </c>
      <c r="Z51" s="8">
        <f t="shared" si="15"/>
        <v>0.33333333333333331</v>
      </c>
      <c r="AA51" s="8">
        <f t="shared" si="16"/>
        <v>2.5</v>
      </c>
      <c r="AB51" s="8">
        <f t="shared" si="17"/>
        <v>0.13333333333333333</v>
      </c>
      <c r="AJ51" s="8"/>
      <c r="AK51" s="8"/>
      <c r="AL51" s="8"/>
    </row>
    <row r="52" spans="1:38" x14ac:dyDescent="0.3">
      <c r="A52" s="5">
        <v>66</v>
      </c>
      <c r="B52" s="16"/>
      <c r="C52" s="16">
        <v>2</v>
      </c>
      <c r="D52" s="16"/>
      <c r="E52" s="16">
        <v>2</v>
      </c>
      <c r="F52" s="8">
        <f t="shared" si="9"/>
        <v>0</v>
      </c>
      <c r="G52" s="8">
        <f t="shared" si="10"/>
        <v>0.5</v>
      </c>
      <c r="H52" s="8">
        <f t="shared" si="11"/>
        <v>0</v>
      </c>
      <c r="K52" s="5">
        <v>71</v>
      </c>
      <c r="L52" s="16">
        <v>1</v>
      </c>
      <c r="M52" s="16">
        <v>1</v>
      </c>
      <c r="N52" s="16"/>
      <c r="O52" s="16">
        <v>2</v>
      </c>
      <c r="P52" s="8">
        <f t="shared" si="12"/>
        <v>0.33333333333333331</v>
      </c>
      <c r="Q52" s="8">
        <f t="shared" si="13"/>
        <v>0.25</v>
      </c>
      <c r="R52" s="8">
        <f t="shared" si="14"/>
        <v>1.3333333333333333</v>
      </c>
      <c r="U52" s="5">
        <v>75</v>
      </c>
      <c r="V52" s="16">
        <v>1</v>
      </c>
      <c r="W52" s="16">
        <v>3</v>
      </c>
      <c r="X52" s="16"/>
      <c r="Y52" s="16">
        <v>4</v>
      </c>
      <c r="Z52" s="8">
        <f t="shared" si="15"/>
        <v>0.33333333333333331</v>
      </c>
      <c r="AA52" s="8">
        <f t="shared" si="16"/>
        <v>0.75</v>
      </c>
      <c r="AB52" s="8">
        <f t="shared" si="17"/>
        <v>0.44444444444444442</v>
      </c>
      <c r="AJ52" s="8"/>
      <c r="AK52" s="8"/>
      <c r="AL52" s="8"/>
    </row>
    <row r="53" spans="1:38" x14ac:dyDescent="0.3">
      <c r="A53" s="5">
        <v>67</v>
      </c>
      <c r="B53" s="16">
        <v>1</v>
      </c>
      <c r="C53" s="16">
        <v>1</v>
      </c>
      <c r="D53" s="16">
        <v>2</v>
      </c>
      <c r="E53" s="16">
        <v>4</v>
      </c>
      <c r="F53" s="8">
        <f t="shared" si="9"/>
        <v>0.33333333333333331</v>
      </c>
      <c r="G53" s="8">
        <f t="shared" si="10"/>
        <v>0.25</v>
      </c>
      <c r="H53" s="8">
        <f t="shared" si="11"/>
        <v>1.3333333333333333</v>
      </c>
      <c r="K53" s="5">
        <v>72</v>
      </c>
      <c r="L53" s="16">
        <v>1</v>
      </c>
      <c r="M53" s="16"/>
      <c r="N53" s="16"/>
      <c r="O53" s="16">
        <v>1</v>
      </c>
      <c r="P53" s="8">
        <f t="shared" si="12"/>
        <v>0.33333333333333331</v>
      </c>
      <c r="Q53" s="8">
        <f t="shared" si="13"/>
        <v>0</v>
      </c>
      <c r="R53" s="8">
        <f t="shared" si="14"/>
        <v>1</v>
      </c>
      <c r="U53" s="5">
        <v>76</v>
      </c>
      <c r="V53" s="16"/>
      <c r="W53" s="16">
        <v>1</v>
      </c>
      <c r="X53" s="16"/>
      <c r="Y53" s="16">
        <v>1</v>
      </c>
      <c r="Z53" s="8">
        <f t="shared" si="15"/>
        <v>0</v>
      </c>
      <c r="AA53" s="8">
        <f t="shared" si="16"/>
        <v>0.25</v>
      </c>
      <c r="AB53" s="8">
        <f t="shared" si="17"/>
        <v>0</v>
      </c>
      <c r="AJ53" s="8"/>
      <c r="AK53" s="8"/>
      <c r="AL53" s="8"/>
    </row>
    <row r="54" spans="1:38" x14ac:dyDescent="0.3">
      <c r="A54" s="5">
        <v>68</v>
      </c>
      <c r="B54" s="16">
        <v>3</v>
      </c>
      <c r="C54" s="16">
        <v>7</v>
      </c>
      <c r="D54" s="16"/>
      <c r="E54" s="16">
        <v>10</v>
      </c>
      <c r="F54" s="8">
        <f t="shared" si="9"/>
        <v>1</v>
      </c>
      <c r="G54" s="8">
        <f t="shared" si="10"/>
        <v>1.75</v>
      </c>
      <c r="H54" s="8">
        <f t="shared" si="11"/>
        <v>0.5714285714285714</v>
      </c>
      <c r="K54" s="5">
        <v>74</v>
      </c>
      <c r="L54" s="16">
        <v>3</v>
      </c>
      <c r="M54" s="16">
        <v>11</v>
      </c>
      <c r="N54" s="16"/>
      <c r="O54" s="16">
        <v>14</v>
      </c>
      <c r="P54" s="8">
        <f t="shared" si="12"/>
        <v>1</v>
      </c>
      <c r="Q54" s="8">
        <f t="shared" si="13"/>
        <v>2.75</v>
      </c>
      <c r="R54" s="8">
        <f t="shared" si="14"/>
        <v>0.36363636363636365</v>
      </c>
      <c r="U54" s="5">
        <v>77</v>
      </c>
      <c r="V54" s="16"/>
      <c r="W54" s="16">
        <v>1</v>
      </c>
      <c r="X54" s="16"/>
      <c r="Y54" s="16">
        <v>1</v>
      </c>
      <c r="Z54" s="8">
        <f t="shared" si="15"/>
        <v>0</v>
      </c>
      <c r="AA54" s="8">
        <f t="shared" si="16"/>
        <v>0.25</v>
      </c>
      <c r="AB54" s="8">
        <f t="shared" si="17"/>
        <v>0</v>
      </c>
      <c r="AJ54" s="8"/>
      <c r="AK54" s="8"/>
      <c r="AL54" s="8"/>
    </row>
    <row r="55" spans="1:38" x14ac:dyDescent="0.3">
      <c r="A55" s="5">
        <v>69</v>
      </c>
      <c r="B55" s="16">
        <v>24</v>
      </c>
      <c r="C55" s="16">
        <v>30</v>
      </c>
      <c r="D55" s="16">
        <v>4</v>
      </c>
      <c r="E55" s="16">
        <v>58</v>
      </c>
      <c r="F55" s="8">
        <f t="shared" si="9"/>
        <v>8</v>
      </c>
      <c r="G55" s="8">
        <f t="shared" si="10"/>
        <v>7.5</v>
      </c>
      <c r="H55" s="8">
        <f t="shared" si="11"/>
        <v>1.0666666666666667</v>
      </c>
      <c r="K55" s="5">
        <v>75</v>
      </c>
      <c r="L55" s="16">
        <v>1</v>
      </c>
      <c r="M55" s="16">
        <v>2</v>
      </c>
      <c r="N55" s="16"/>
      <c r="O55" s="16">
        <v>3</v>
      </c>
      <c r="P55" s="8">
        <f t="shared" si="12"/>
        <v>0.33333333333333331</v>
      </c>
      <c r="Q55" s="8">
        <f t="shared" si="13"/>
        <v>0.5</v>
      </c>
      <c r="R55" s="8">
        <f t="shared" si="14"/>
        <v>0.66666666666666663</v>
      </c>
      <c r="U55" s="5">
        <v>78</v>
      </c>
      <c r="V55" s="16">
        <v>1</v>
      </c>
      <c r="W55" s="16">
        <v>3</v>
      </c>
      <c r="X55" s="16">
        <v>1</v>
      </c>
      <c r="Y55" s="16">
        <v>5</v>
      </c>
      <c r="Z55" s="8">
        <f t="shared" si="15"/>
        <v>0.33333333333333331</v>
      </c>
      <c r="AA55" s="8">
        <f t="shared" si="16"/>
        <v>0.75</v>
      </c>
      <c r="AB55" s="8">
        <f t="shared" si="17"/>
        <v>0.44444444444444442</v>
      </c>
      <c r="AJ55" s="8"/>
      <c r="AK55" s="8"/>
      <c r="AL55" s="8"/>
    </row>
    <row r="56" spans="1:38" x14ac:dyDescent="0.3">
      <c r="A56" s="5">
        <v>70</v>
      </c>
      <c r="B56" s="16">
        <v>2</v>
      </c>
      <c r="C56" s="16">
        <v>5</v>
      </c>
      <c r="D56" s="16">
        <v>1</v>
      </c>
      <c r="E56" s="16">
        <v>8</v>
      </c>
      <c r="F56" s="8">
        <f t="shared" si="9"/>
        <v>0.66666666666666663</v>
      </c>
      <c r="G56" s="8">
        <f t="shared" si="10"/>
        <v>1.25</v>
      </c>
      <c r="H56" s="8">
        <f t="shared" si="11"/>
        <v>0.53333333333333333</v>
      </c>
      <c r="K56" s="5">
        <v>76</v>
      </c>
      <c r="L56" s="16"/>
      <c r="M56" s="16">
        <v>1</v>
      </c>
      <c r="N56" s="16"/>
      <c r="O56" s="16">
        <v>1</v>
      </c>
      <c r="P56" s="8">
        <f t="shared" si="12"/>
        <v>0</v>
      </c>
      <c r="Q56" s="8">
        <f t="shared" si="13"/>
        <v>0.25</v>
      </c>
      <c r="R56" s="8">
        <f t="shared" si="14"/>
        <v>0</v>
      </c>
      <c r="U56" s="5">
        <v>82</v>
      </c>
      <c r="V56" s="16">
        <v>1</v>
      </c>
      <c r="W56" s="16">
        <v>2</v>
      </c>
      <c r="X56" s="16">
        <v>1</v>
      </c>
      <c r="Y56" s="16">
        <v>4</v>
      </c>
      <c r="Z56" s="8">
        <f t="shared" si="15"/>
        <v>0.33333333333333331</v>
      </c>
      <c r="AA56" s="8">
        <f t="shared" si="16"/>
        <v>0.5</v>
      </c>
      <c r="AB56" s="8">
        <f t="shared" si="17"/>
        <v>0.66666666666666663</v>
      </c>
      <c r="AJ56" s="8"/>
      <c r="AK56" s="8"/>
      <c r="AL56" s="8"/>
    </row>
    <row r="57" spans="1:38" x14ac:dyDescent="0.3">
      <c r="A57" s="5">
        <v>71</v>
      </c>
      <c r="B57" s="16">
        <v>2</v>
      </c>
      <c r="C57" s="16">
        <v>2</v>
      </c>
      <c r="D57" s="16">
        <v>2</v>
      </c>
      <c r="E57" s="16">
        <v>6</v>
      </c>
      <c r="F57" s="8">
        <f t="shared" si="9"/>
        <v>0.66666666666666663</v>
      </c>
      <c r="G57" s="8">
        <f t="shared" si="10"/>
        <v>0.5</v>
      </c>
      <c r="H57" s="8">
        <f t="shared" si="11"/>
        <v>1.3333333333333333</v>
      </c>
      <c r="K57" s="5">
        <v>78</v>
      </c>
      <c r="L57" s="16">
        <v>1</v>
      </c>
      <c r="M57" s="16">
        <v>3</v>
      </c>
      <c r="N57" s="16">
        <v>1</v>
      </c>
      <c r="O57" s="16">
        <v>5</v>
      </c>
      <c r="P57" s="8">
        <f t="shared" si="12"/>
        <v>0.33333333333333331</v>
      </c>
      <c r="Q57" s="8">
        <f t="shared" si="13"/>
        <v>0.75</v>
      </c>
      <c r="R57" s="8">
        <f t="shared" si="14"/>
        <v>0.44444444444444442</v>
      </c>
      <c r="U57" s="5">
        <v>83</v>
      </c>
      <c r="V57" s="16">
        <v>2</v>
      </c>
      <c r="W57" s="16">
        <v>1</v>
      </c>
      <c r="X57" s="16"/>
      <c r="Y57" s="16">
        <v>3</v>
      </c>
      <c r="Z57" s="8">
        <f t="shared" si="15"/>
        <v>0.66666666666666663</v>
      </c>
      <c r="AA57" s="8">
        <f t="shared" si="16"/>
        <v>0.25</v>
      </c>
      <c r="AB57" s="8">
        <f t="shared" si="17"/>
        <v>2.6666666666666665</v>
      </c>
      <c r="AJ57" s="8"/>
      <c r="AK57" s="8"/>
      <c r="AL57" s="8"/>
    </row>
    <row r="58" spans="1:38" x14ac:dyDescent="0.3">
      <c r="A58" s="5">
        <v>72</v>
      </c>
      <c r="B58" s="16">
        <v>2</v>
      </c>
      <c r="C58" s="16"/>
      <c r="D58" s="16"/>
      <c r="E58" s="16">
        <v>2</v>
      </c>
      <c r="F58" s="8">
        <f t="shared" si="9"/>
        <v>0.66666666666666663</v>
      </c>
      <c r="G58" s="8">
        <f t="shared" si="10"/>
        <v>0</v>
      </c>
      <c r="H58" s="8">
        <f t="shared" si="11"/>
        <v>1</v>
      </c>
      <c r="K58" s="5">
        <v>79</v>
      </c>
      <c r="L58" s="16">
        <v>1</v>
      </c>
      <c r="M58" s="16"/>
      <c r="N58" s="16"/>
      <c r="O58" s="16">
        <v>1</v>
      </c>
      <c r="P58" s="8">
        <f t="shared" si="12"/>
        <v>0.33333333333333331</v>
      </c>
      <c r="Q58" s="8">
        <f t="shared" si="13"/>
        <v>0</v>
      </c>
      <c r="R58" s="8">
        <f t="shared" si="14"/>
        <v>1</v>
      </c>
      <c r="U58" s="5">
        <v>87</v>
      </c>
      <c r="V58" s="16">
        <v>1</v>
      </c>
      <c r="W58" s="16">
        <v>1</v>
      </c>
      <c r="X58" s="16"/>
      <c r="Y58" s="16">
        <v>2</v>
      </c>
      <c r="Z58" s="8">
        <f t="shared" si="15"/>
        <v>0.33333333333333331</v>
      </c>
      <c r="AA58" s="8">
        <f t="shared" si="16"/>
        <v>0.25</v>
      </c>
      <c r="AB58" s="8">
        <f t="shared" si="17"/>
        <v>1.3333333333333333</v>
      </c>
      <c r="AJ58" s="8"/>
      <c r="AK58" s="8"/>
      <c r="AL58" s="8"/>
    </row>
    <row r="59" spans="1:38" x14ac:dyDescent="0.3">
      <c r="A59" s="5">
        <v>74</v>
      </c>
      <c r="B59" s="16">
        <v>4</v>
      </c>
      <c r="C59" s="16">
        <v>19</v>
      </c>
      <c r="D59" s="16"/>
      <c r="E59" s="16">
        <v>23</v>
      </c>
      <c r="F59" s="8">
        <f t="shared" si="9"/>
        <v>1.3333333333333333</v>
      </c>
      <c r="G59" s="8">
        <f t="shared" si="10"/>
        <v>4.75</v>
      </c>
      <c r="H59" s="8">
        <f t="shared" si="11"/>
        <v>0.2807017543859649</v>
      </c>
      <c r="K59" s="5">
        <v>82</v>
      </c>
      <c r="L59" s="16">
        <v>1</v>
      </c>
      <c r="M59" s="16">
        <v>2</v>
      </c>
      <c r="N59" s="16">
        <v>1</v>
      </c>
      <c r="O59" s="16">
        <v>4</v>
      </c>
      <c r="P59" s="8">
        <f t="shared" si="12"/>
        <v>0.33333333333333331</v>
      </c>
      <c r="Q59" s="8">
        <f t="shared" si="13"/>
        <v>0.5</v>
      </c>
      <c r="R59" s="8">
        <f t="shared" si="14"/>
        <v>0.66666666666666663</v>
      </c>
      <c r="U59" s="5">
        <v>88</v>
      </c>
      <c r="V59" s="16"/>
      <c r="W59" s="16">
        <v>1</v>
      </c>
      <c r="X59" s="16"/>
      <c r="Y59" s="16">
        <v>1</v>
      </c>
      <c r="Z59" s="8">
        <f t="shared" si="15"/>
        <v>0</v>
      </c>
      <c r="AA59" s="8">
        <f t="shared" si="16"/>
        <v>0.25</v>
      </c>
      <c r="AB59" s="8">
        <f t="shared" si="17"/>
        <v>0</v>
      </c>
      <c r="AJ59" s="8"/>
      <c r="AK59" s="8"/>
      <c r="AL59" s="8"/>
    </row>
    <row r="60" spans="1:38" x14ac:dyDescent="0.3">
      <c r="A60" s="5">
        <v>75</v>
      </c>
      <c r="B60" s="16">
        <v>1</v>
      </c>
      <c r="C60" s="16">
        <v>3</v>
      </c>
      <c r="D60" s="16">
        <v>1</v>
      </c>
      <c r="E60" s="16">
        <v>5</v>
      </c>
      <c r="F60" s="8">
        <f t="shared" si="9"/>
        <v>0.33333333333333331</v>
      </c>
      <c r="G60" s="8">
        <f t="shared" si="10"/>
        <v>0.75</v>
      </c>
      <c r="H60" s="8">
        <f t="shared" si="11"/>
        <v>0.44444444444444442</v>
      </c>
      <c r="K60" s="5">
        <v>83</v>
      </c>
      <c r="L60" s="16">
        <v>2</v>
      </c>
      <c r="M60" s="16">
        <v>1</v>
      </c>
      <c r="N60" s="16"/>
      <c r="O60" s="16">
        <v>3</v>
      </c>
      <c r="P60" s="8">
        <f t="shared" si="12"/>
        <v>0.66666666666666663</v>
      </c>
      <c r="Q60" s="8">
        <f t="shared" si="13"/>
        <v>0.25</v>
      </c>
      <c r="R60" s="8">
        <f t="shared" si="14"/>
        <v>2.6666666666666665</v>
      </c>
      <c r="U60" s="5">
        <v>89</v>
      </c>
      <c r="V60" s="16">
        <v>1</v>
      </c>
      <c r="W60" s="16">
        <v>2</v>
      </c>
      <c r="X60" s="16"/>
      <c r="Y60" s="16">
        <v>3</v>
      </c>
      <c r="Z60" s="8">
        <f t="shared" si="15"/>
        <v>0.33333333333333331</v>
      </c>
      <c r="AA60" s="8">
        <f t="shared" si="16"/>
        <v>0.5</v>
      </c>
      <c r="AB60" s="8">
        <f t="shared" si="17"/>
        <v>0.66666666666666663</v>
      </c>
      <c r="AJ60" s="8"/>
      <c r="AK60" s="8"/>
      <c r="AL60" s="8"/>
    </row>
    <row r="61" spans="1:38" x14ac:dyDescent="0.3">
      <c r="A61" s="5">
        <v>76</v>
      </c>
      <c r="B61" s="16"/>
      <c r="C61" s="16">
        <v>1</v>
      </c>
      <c r="D61" s="16"/>
      <c r="E61" s="16">
        <v>1</v>
      </c>
      <c r="F61" s="8">
        <f t="shared" si="9"/>
        <v>0</v>
      </c>
      <c r="G61" s="8">
        <f t="shared" si="10"/>
        <v>0.25</v>
      </c>
      <c r="H61" s="8">
        <f t="shared" si="11"/>
        <v>0</v>
      </c>
      <c r="K61" s="5">
        <v>87</v>
      </c>
      <c r="L61" s="16">
        <v>1</v>
      </c>
      <c r="M61" s="16">
        <v>2</v>
      </c>
      <c r="N61" s="16">
        <v>1</v>
      </c>
      <c r="O61" s="16">
        <v>4</v>
      </c>
      <c r="P61" s="8">
        <f t="shared" si="12"/>
        <v>0.33333333333333331</v>
      </c>
      <c r="Q61" s="8">
        <f t="shared" si="13"/>
        <v>0.5</v>
      </c>
      <c r="R61" s="8">
        <f t="shared" si="14"/>
        <v>0.66666666666666663</v>
      </c>
      <c r="U61" s="5">
        <v>91</v>
      </c>
      <c r="V61" s="16">
        <v>1</v>
      </c>
      <c r="W61" s="16"/>
      <c r="X61" s="16"/>
      <c r="Y61" s="16">
        <v>1</v>
      </c>
      <c r="Z61" s="8">
        <f t="shared" si="15"/>
        <v>0.33333333333333331</v>
      </c>
      <c r="AA61" s="8">
        <f t="shared" si="16"/>
        <v>0</v>
      </c>
      <c r="AB61" s="8">
        <f t="shared" si="17"/>
        <v>1</v>
      </c>
      <c r="AJ61" s="8"/>
      <c r="AK61" s="8"/>
      <c r="AL61" s="8"/>
    </row>
    <row r="62" spans="1:38" x14ac:dyDescent="0.3">
      <c r="A62" s="5">
        <v>77</v>
      </c>
      <c r="B62" s="16"/>
      <c r="C62" s="16">
        <v>1</v>
      </c>
      <c r="D62" s="16"/>
      <c r="E62" s="16">
        <v>1</v>
      </c>
      <c r="F62" s="8">
        <f t="shared" si="9"/>
        <v>0</v>
      </c>
      <c r="G62" s="8">
        <f t="shared" si="10"/>
        <v>0.25</v>
      </c>
      <c r="H62" s="8">
        <f t="shared" si="11"/>
        <v>0</v>
      </c>
      <c r="K62" s="5">
        <v>88</v>
      </c>
      <c r="L62" s="16"/>
      <c r="M62" s="16">
        <v>1</v>
      </c>
      <c r="N62" s="16"/>
      <c r="O62" s="16">
        <v>1</v>
      </c>
      <c r="P62" s="8">
        <f t="shared" si="12"/>
        <v>0</v>
      </c>
      <c r="Q62" s="8">
        <f t="shared" si="13"/>
        <v>0.25</v>
      </c>
      <c r="R62" s="8">
        <f t="shared" si="14"/>
        <v>0</v>
      </c>
      <c r="U62" s="5">
        <v>92</v>
      </c>
      <c r="V62" s="16">
        <v>10</v>
      </c>
      <c r="W62" s="16">
        <v>6</v>
      </c>
      <c r="X62" s="16">
        <v>2</v>
      </c>
      <c r="Y62" s="16">
        <v>18</v>
      </c>
      <c r="Z62" s="8">
        <f t="shared" si="15"/>
        <v>3.3333333333333335</v>
      </c>
      <c r="AA62" s="8">
        <f t="shared" si="16"/>
        <v>1.5</v>
      </c>
      <c r="AB62" s="8">
        <f t="shared" si="17"/>
        <v>2.2222222222222223</v>
      </c>
      <c r="AJ62" s="8"/>
      <c r="AK62" s="8"/>
      <c r="AL62" s="8"/>
    </row>
    <row r="63" spans="1:38" x14ac:dyDescent="0.3">
      <c r="A63" s="5">
        <v>78</v>
      </c>
      <c r="B63" s="16">
        <v>1</v>
      </c>
      <c r="C63" s="16">
        <v>3</v>
      </c>
      <c r="D63" s="16">
        <v>1</v>
      </c>
      <c r="E63" s="16">
        <v>5</v>
      </c>
      <c r="F63" s="8">
        <f t="shared" si="9"/>
        <v>0.33333333333333331</v>
      </c>
      <c r="G63" s="8">
        <f t="shared" si="10"/>
        <v>0.75</v>
      </c>
      <c r="H63" s="8">
        <f t="shared" si="11"/>
        <v>0.44444444444444442</v>
      </c>
      <c r="K63" s="5">
        <v>89</v>
      </c>
      <c r="L63" s="16">
        <v>1</v>
      </c>
      <c r="M63" s="16">
        <v>1</v>
      </c>
      <c r="N63" s="16"/>
      <c r="O63" s="16">
        <v>2</v>
      </c>
      <c r="P63" s="8">
        <f t="shared" si="12"/>
        <v>0.33333333333333331</v>
      </c>
      <c r="Q63" s="8">
        <f t="shared" si="13"/>
        <v>0.25</v>
      </c>
      <c r="R63" s="8">
        <f t="shared" si="14"/>
        <v>1.3333333333333333</v>
      </c>
      <c r="U63" s="5">
        <v>93</v>
      </c>
      <c r="V63" s="16">
        <v>1</v>
      </c>
      <c r="W63" s="16">
        <v>1</v>
      </c>
      <c r="X63" s="16"/>
      <c r="Y63" s="16">
        <v>2</v>
      </c>
      <c r="Z63" s="8">
        <f t="shared" si="15"/>
        <v>0.33333333333333331</v>
      </c>
      <c r="AA63" s="8">
        <f t="shared" si="16"/>
        <v>0.25</v>
      </c>
      <c r="AB63" s="8">
        <f t="shared" si="17"/>
        <v>1.3333333333333333</v>
      </c>
      <c r="AJ63" s="8"/>
      <c r="AK63" s="8"/>
      <c r="AL63" s="8"/>
    </row>
    <row r="64" spans="1:38" x14ac:dyDescent="0.3">
      <c r="A64" s="5">
        <v>79</v>
      </c>
      <c r="B64" s="16">
        <v>1</v>
      </c>
      <c r="C64" s="16"/>
      <c r="D64" s="16"/>
      <c r="E64" s="16">
        <v>1</v>
      </c>
      <c r="F64" s="8">
        <f t="shared" si="9"/>
        <v>0.33333333333333331</v>
      </c>
      <c r="G64" s="8">
        <f t="shared" si="10"/>
        <v>0</v>
      </c>
      <c r="H64" s="8">
        <f t="shared" si="11"/>
        <v>1</v>
      </c>
      <c r="K64" s="5">
        <v>91</v>
      </c>
      <c r="L64" s="16">
        <v>1</v>
      </c>
      <c r="M64" s="16"/>
      <c r="N64" s="16"/>
      <c r="O64" s="16">
        <v>1</v>
      </c>
      <c r="P64" s="8">
        <f t="shared" si="12"/>
        <v>0.33333333333333331</v>
      </c>
      <c r="Q64" s="8">
        <f t="shared" si="13"/>
        <v>0</v>
      </c>
      <c r="R64" s="8">
        <f t="shared" si="14"/>
        <v>1</v>
      </c>
      <c r="U64" s="5">
        <v>94</v>
      </c>
      <c r="V64" s="16"/>
      <c r="W64" s="16">
        <v>3</v>
      </c>
      <c r="X64" s="16"/>
      <c r="Y64" s="16">
        <v>3</v>
      </c>
      <c r="Z64" s="8">
        <f t="shared" si="15"/>
        <v>0</v>
      </c>
      <c r="AA64" s="8">
        <f t="shared" si="16"/>
        <v>0.75</v>
      </c>
      <c r="AB64" s="8">
        <f t="shared" si="17"/>
        <v>0</v>
      </c>
      <c r="AJ64" s="8"/>
      <c r="AK64" s="8"/>
      <c r="AL64" s="8"/>
    </row>
    <row r="65" spans="1:38" x14ac:dyDescent="0.3">
      <c r="A65" s="5">
        <v>82</v>
      </c>
      <c r="B65" s="16">
        <v>1</v>
      </c>
      <c r="C65" s="16">
        <v>2</v>
      </c>
      <c r="D65" s="16">
        <v>1</v>
      </c>
      <c r="E65" s="16">
        <v>4</v>
      </c>
      <c r="F65" s="8">
        <f t="shared" si="9"/>
        <v>0.33333333333333331</v>
      </c>
      <c r="G65" s="8">
        <f t="shared" si="10"/>
        <v>0.5</v>
      </c>
      <c r="H65" s="8">
        <f t="shared" si="11"/>
        <v>0.66666666666666663</v>
      </c>
      <c r="K65" s="5">
        <v>92</v>
      </c>
      <c r="L65" s="16">
        <v>10</v>
      </c>
      <c r="M65" s="16">
        <v>5</v>
      </c>
      <c r="N65" s="16">
        <v>2</v>
      </c>
      <c r="O65" s="16">
        <v>17</v>
      </c>
      <c r="P65" s="8">
        <f t="shared" si="12"/>
        <v>3.3333333333333335</v>
      </c>
      <c r="Q65" s="8">
        <f t="shared" si="13"/>
        <v>1.25</v>
      </c>
      <c r="R65" s="8">
        <f t="shared" si="14"/>
        <v>2.666666666666667</v>
      </c>
      <c r="U65" s="5" t="s">
        <v>751</v>
      </c>
      <c r="V65" s="16">
        <v>62</v>
      </c>
      <c r="W65" s="16">
        <v>109</v>
      </c>
      <c r="X65" s="16">
        <v>14</v>
      </c>
      <c r="Y65" s="16">
        <v>185</v>
      </c>
      <c r="Z65" s="8">
        <f t="shared" si="15"/>
        <v>20.666666666666668</v>
      </c>
      <c r="AA65" s="8">
        <f t="shared" si="16"/>
        <v>27.25</v>
      </c>
      <c r="AB65" s="8">
        <f t="shared" si="17"/>
        <v>0.75840978593272179</v>
      </c>
      <c r="AJ65" s="8"/>
      <c r="AK65" s="8"/>
      <c r="AL65" s="8"/>
    </row>
    <row r="66" spans="1:38" x14ac:dyDescent="0.3">
      <c r="A66" s="5">
        <v>83</v>
      </c>
      <c r="B66" s="16">
        <v>2</v>
      </c>
      <c r="C66" s="16">
        <v>2</v>
      </c>
      <c r="D66" s="16"/>
      <c r="E66" s="16">
        <v>4</v>
      </c>
      <c r="F66" s="8">
        <f t="shared" si="9"/>
        <v>0.66666666666666663</v>
      </c>
      <c r="G66" s="8">
        <f t="shared" si="10"/>
        <v>0.5</v>
      </c>
      <c r="H66" s="8">
        <f t="shared" si="11"/>
        <v>1.3333333333333333</v>
      </c>
      <c r="K66" s="5">
        <v>93</v>
      </c>
      <c r="L66" s="16">
        <v>1</v>
      </c>
      <c r="M66" s="16">
        <v>1</v>
      </c>
      <c r="N66" s="16"/>
      <c r="O66" s="16">
        <v>2</v>
      </c>
      <c r="P66" s="8">
        <f t="shared" si="12"/>
        <v>0.33333333333333331</v>
      </c>
      <c r="Q66" s="8">
        <f t="shared" si="13"/>
        <v>0.25</v>
      </c>
      <c r="R66" s="8">
        <f t="shared" si="14"/>
        <v>1.3333333333333333</v>
      </c>
      <c r="Z66" s="8"/>
      <c r="AA66" s="8"/>
      <c r="AB66" s="8"/>
    </row>
    <row r="67" spans="1:38" x14ac:dyDescent="0.3">
      <c r="A67" s="5">
        <v>87</v>
      </c>
      <c r="B67" s="16">
        <v>1</v>
      </c>
      <c r="C67" s="16">
        <v>2</v>
      </c>
      <c r="D67" s="16">
        <v>1</v>
      </c>
      <c r="E67" s="16">
        <v>4</v>
      </c>
      <c r="F67" s="8">
        <f t="shared" si="9"/>
        <v>0.33333333333333331</v>
      </c>
      <c r="G67" s="8">
        <f t="shared" si="10"/>
        <v>0.5</v>
      </c>
      <c r="H67" s="8">
        <f t="shared" si="11"/>
        <v>0.66666666666666663</v>
      </c>
      <c r="K67" s="5">
        <v>94</v>
      </c>
      <c r="L67" s="16"/>
      <c r="M67" s="16">
        <v>3</v>
      </c>
      <c r="N67" s="16"/>
      <c r="O67" s="16">
        <v>3</v>
      </c>
      <c r="P67" s="8">
        <f t="shared" si="12"/>
        <v>0</v>
      </c>
      <c r="Q67" s="8">
        <f t="shared" si="13"/>
        <v>0.75</v>
      </c>
      <c r="R67" s="8">
        <f t="shared" si="14"/>
        <v>0</v>
      </c>
      <c r="Z67" s="8"/>
      <c r="AA67" s="8"/>
      <c r="AB67" s="8"/>
    </row>
    <row r="68" spans="1:38" x14ac:dyDescent="0.3">
      <c r="A68" s="5">
        <v>88</v>
      </c>
      <c r="B68" s="16">
        <v>1</v>
      </c>
      <c r="C68" s="16">
        <v>1</v>
      </c>
      <c r="D68" s="16"/>
      <c r="E68" s="16">
        <v>2</v>
      </c>
      <c r="F68" s="8">
        <f t="shared" si="9"/>
        <v>0.33333333333333331</v>
      </c>
      <c r="G68" s="8">
        <f t="shared" si="10"/>
        <v>0.25</v>
      </c>
      <c r="H68" s="8">
        <f t="shared" si="11"/>
        <v>1.3333333333333333</v>
      </c>
      <c r="K68" s="5" t="s">
        <v>751</v>
      </c>
      <c r="L68" s="16">
        <v>74</v>
      </c>
      <c r="M68" s="16">
        <v>109</v>
      </c>
      <c r="N68" s="16">
        <v>12</v>
      </c>
      <c r="O68" s="16">
        <v>195</v>
      </c>
      <c r="P68" s="8">
        <f t="shared" si="12"/>
        <v>24.666666666666668</v>
      </c>
      <c r="Q68" s="8">
        <f t="shared" si="13"/>
        <v>27.25</v>
      </c>
      <c r="R68" s="8">
        <f t="shared" si="14"/>
        <v>0.90519877675840987</v>
      </c>
      <c r="Z68" s="8"/>
      <c r="AA68" s="8"/>
      <c r="AB68" s="8"/>
    </row>
    <row r="69" spans="1:38" x14ac:dyDescent="0.3">
      <c r="A69" s="5">
        <v>89</v>
      </c>
      <c r="B69" s="16">
        <v>1</v>
      </c>
      <c r="C69" s="16">
        <v>2</v>
      </c>
      <c r="D69" s="16"/>
      <c r="E69" s="16">
        <v>3</v>
      </c>
      <c r="F69" s="8">
        <f t="shared" si="9"/>
        <v>0.33333333333333331</v>
      </c>
      <c r="G69" s="8">
        <f t="shared" si="10"/>
        <v>0.5</v>
      </c>
      <c r="H69" s="8">
        <f t="shared" si="11"/>
        <v>0.66666666666666663</v>
      </c>
      <c r="P69" s="8"/>
      <c r="Q69" s="8"/>
      <c r="R69" s="8"/>
    </row>
    <row r="70" spans="1:38" x14ac:dyDescent="0.3">
      <c r="A70" s="5">
        <v>91</v>
      </c>
      <c r="B70" s="16">
        <v>1</v>
      </c>
      <c r="C70" s="16"/>
      <c r="D70" s="16"/>
      <c r="E70" s="16">
        <v>1</v>
      </c>
      <c r="F70" s="8">
        <f t="shared" si="9"/>
        <v>0.33333333333333331</v>
      </c>
      <c r="G70" s="8">
        <f t="shared" si="10"/>
        <v>0</v>
      </c>
      <c r="H70" s="8">
        <f t="shared" si="11"/>
        <v>1</v>
      </c>
      <c r="P70" s="8"/>
      <c r="Q70" s="8"/>
      <c r="R70" s="8"/>
    </row>
    <row r="71" spans="1:38" x14ac:dyDescent="0.3">
      <c r="A71" s="5">
        <v>92</v>
      </c>
      <c r="B71" s="16">
        <v>10</v>
      </c>
      <c r="C71" s="16">
        <v>6</v>
      </c>
      <c r="D71" s="16">
        <v>2</v>
      </c>
      <c r="E71" s="16">
        <v>18</v>
      </c>
      <c r="F71" s="8">
        <f t="shared" ref="F71:F74" si="18">B71/3</f>
        <v>3.3333333333333335</v>
      </c>
      <c r="G71" s="8">
        <f t="shared" ref="G71:G74" si="19">C71/4</f>
        <v>1.5</v>
      </c>
      <c r="H71" s="8">
        <f t="shared" ref="H71:H74" si="20">IF(G71=0,1,F71/G71)</f>
        <v>2.2222222222222223</v>
      </c>
      <c r="P71" s="8"/>
      <c r="Q71" s="8"/>
      <c r="R71" s="8"/>
    </row>
    <row r="72" spans="1:38" x14ac:dyDescent="0.3">
      <c r="A72" s="5">
        <v>93</v>
      </c>
      <c r="B72" s="16">
        <v>1</v>
      </c>
      <c r="C72" s="16">
        <v>1</v>
      </c>
      <c r="D72" s="16"/>
      <c r="E72" s="16">
        <v>2</v>
      </c>
      <c r="F72" s="8">
        <f t="shared" si="18"/>
        <v>0.33333333333333331</v>
      </c>
      <c r="G72" s="8">
        <f t="shared" si="19"/>
        <v>0.25</v>
      </c>
      <c r="H72" s="8">
        <f t="shared" si="20"/>
        <v>1.3333333333333333</v>
      </c>
      <c r="P72" s="8"/>
      <c r="Q72" s="8"/>
      <c r="R72" s="8"/>
    </row>
    <row r="73" spans="1:38" x14ac:dyDescent="0.3">
      <c r="A73" s="5">
        <v>94</v>
      </c>
      <c r="B73" s="16"/>
      <c r="C73" s="16">
        <v>3</v>
      </c>
      <c r="D73" s="16"/>
      <c r="E73" s="16">
        <v>3</v>
      </c>
      <c r="F73" s="8">
        <f t="shared" si="18"/>
        <v>0</v>
      </c>
      <c r="G73" s="8">
        <f t="shared" si="19"/>
        <v>0.75</v>
      </c>
      <c r="H73" s="8">
        <f t="shared" si="20"/>
        <v>0</v>
      </c>
      <c r="P73" s="8"/>
      <c r="Q73" s="8"/>
      <c r="R73" s="8"/>
    </row>
    <row r="74" spans="1:38" x14ac:dyDescent="0.3">
      <c r="A74" s="5" t="s">
        <v>751</v>
      </c>
      <c r="B74" s="16">
        <v>120</v>
      </c>
      <c r="C74" s="16">
        <v>167</v>
      </c>
      <c r="D74" s="16">
        <v>26</v>
      </c>
      <c r="E74" s="16">
        <v>313</v>
      </c>
      <c r="F74" s="8">
        <f t="shared" si="18"/>
        <v>40</v>
      </c>
      <c r="G74" s="8">
        <f t="shared" si="19"/>
        <v>41.75</v>
      </c>
      <c r="H74" s="8">
        <f t="shared" si="20"/>
        <v>0.95808383233532934</v>
      </c>
      <c r="P74" s="8"/>
      <c r="Q74" s="8"/>
      <c r="R74" s="8"/>
    </row>
  </sheetData>
  <mergeCells count="4">
    <mergeCell ref="A1:I1"/>
    <mergeCell ref="K1:S1"/>
    <mergeCell ref="U1:AC1"/>
    <mergeCell ref="AE1:A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P77"/>
  <sheetViews>
    <sheetView topLeftCell="C1" workbookViewId="0">
      <selection activeCell="Q4" sqref="Q4"/>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 min="14" max="14" width="13.44140625" bestFit="1" customWidth="1"/>
    <col min="15" max="15" width="23.21875" bestFit="1" customWidth="1"/>
    <col min="16" max="16" width="21.33203125" bestFit="1" customWidth="1"/>
  </cols>
  <sheetData>
    <row r="1" spans="1:16" x14ac:dyDescent="0.3">
      <c r="B1" s="19" t="s">
        <v>807</v>
      </c>
      <c r="C1" s="19"/>
      <c r="E1" s="19" t="s">
        <v>808</v>
      </c>
      <c r="F1" s="19"/>
      <c r="M1" t="s">
        <v>817</v>
      </c>
      <c r="N1">
        <f>COUNTIF($N$9:$N$76, M1)</f>
        <v>23</v>
      </c>
      <c r="O1" t="s">
        <v>821</v>
      </c>
      <c r="P1">
        <f>COUNTIF($P$9:$P$77,O1)</f>
        <v>34</v>
      </c>
    </row>
    <row r="2" spans="1:16" x14ac:dyDescent="0.3">
      <c r="B2" s="17" t="s">
        <v>809</v>
      </c>
      <c r="C2" s="17">
        <f>QUARTILE($I$9:$I$76,0)</f>
        <v>453.33333333333337</v>
      </c>
      <c r="E2" s="17" t="s">
        <v>809</v>
      </c>
      <c r="F2" s="17">
        <f>QUARTILE($O$9:$O$76, 0)</f>
        <v>1</v>
      </c>
      <c r="M2" t="s">
        <v>818</v>
      </c>
      <c r="N2">
        <f t="shared" ref="N2:N3" si="0">COUNTIF($N$9:$N$76, M2)</f>
        <v>27</v>
      </c>
      <c r="O2" t="s">
        <v>823</v>
      </c>
      <c r="P2">
        <f t="shared" ref="P2:P3" si="1">COUNTIF($P$9:$P$77,O2)</f>
        <v>0</v>
      </c>
    </row>
    <row r="3" spans="1:16" x14ac:dyDescent="0.3">
      <c r="B3" s="17" t="s">
        <v>810</v>
      </c>
      <c r="C3" s="17">
        <f>QUARTILE($I$9:$I$76,1)</f>
        <v>1420</v>
      </c>
      <c r="E3" s="17" t="s">
        <v>810</v>
      </c>
      <c r="F3" s="17">
        <f>QUARTILE($O$9:$O$76, 1)</f>
        <v>1</v>
      </c>
      <c r="M3" t="s">
        <v>819</v>
      </c>
      <c r="N3">
        <f t="shared" si="0"/>
        <v>18</v>
      </c>
      <c r="O3" t="s">
        <v>822</v>
      </c>
      <c r="P3">
        <f t="shared" si="1"/>
        <v>34</v>
      </c>
    </row>
    <row r="4" spans="1:16" x14ac:dyDescent="0.3">
      <c r="B4" s="17" t="s">
        <v>811</v>
      </c>
      <c r="C4" s="17">
        <f>QUARTILE($I$9:$I$76,2)</f>
        <v>2174.583333333333</v>
      </c>
      <c r="E4" s="17" t="s">
        <v>811</v>
      </c>
      <c r="F4" s="17">
        <f>QUARTILE($O$9:$O$76, 2)</f>
        <v>2.5</v>
      </c>
    </row>
    <row r="5" spans="1:16" x14ac:dyDescent="0.3">
      <c r="B5" s="17" t="s">
        <v>812</v>
      </c>
      <c r="C5" s="17">
        <f>QUARTILE($I$9:$I$76,3)</f>
        <v>4087.5</v>
      </c>
      <c r="E5" s="17" t="s">
        <v>812</v>
      </c>
      <c r="F5" s="17">
        <f>QUARTILE($O$9:$O$76, 3)</f>
        <v>4.25</v>
      </c>
    </row>
    <row r="6" spans="1:16" x14ac:dyDescent="0.3">
      <c r="B6" s="17" t="s">
        <v>813</v>
      </c>
      <c r="C6" s="17">
        <f>QUARTILE($I$9:$I$76,4)</f>
        <v>7018.3333333333339</v>
      </c>
      <c r="E6" s="17" t="s">
        <v>813</v>
      </c>
      <c r="F6" s="17">
        <f>QUARTILE($O$9:$O$76, 4)</f>
        <v>58</v>
      </c>
    </row>
    <row r="8" spans="1:16" x14ac:dyDescent="0.3">
      <c r="A8" s="4" t="s">
        <v>108</v>
      </c>
      <c r="B8" t="s">
        <v>754</v>
      </c>
      <c r="C8" t="s">
        <v>755</v>
      </c>
      <c r="D8" t="s">
        <v>756</v>
      </c>
      <c r="E8" t="s">
        <v>757</v>
      </c>
      <c r="F8" t="s">
        <v>758</v>
      </c>
      <c r="G8" t="s">
        <v>759</v>
      </c>
      <c r="H8" t="s">
        <v>760</v>
      </c>
      <c r="I8" t="s">
        <v>814</v>
      </c>
      <c r="J8" t="s">
        <v>761</v>
      </c>
      <c r="K8" t="s">
        <v>762</v>
      </c>
      <c r="L8" t="s">
        <v>763</v>
      </c>
      <c r="M8" t="s">
        <v>764</v>
      </c>
      <c r="N8" t="s">
        <v>815</v>
      </c>
      <c r="O8" t="s">
        <v>820</v>
      </c>
      <c r="P8" t="s">
        <v>816</v>
      </c>
    </row>
    <row r="9" spans="1:16" x14ac:dyDescent="0.3">
      <c r="A9" s="5">
        <v>1</v>
      </c>
      <c r="B9" s="16">
        <v>0</v>
      </c>
      <c r="C9" s="16">
        <v>61.2</v>
      </c>
      <c r="D9" s="16">
        <v>1245.5999999999999</v>
      </c>
      <c r="E9" s="16">
        <v>3493.3333333333335</v>
      </c>
      <c r="F9" s="16">
        <v>3170</v>
      </c>
      <c r="G9" s="16">
        <v>6.57</v>
      </c>
      <c r="H9" s="16">
        <v>0</v>
      </c>
      <c r="I9" s="16">
        <v>3331.666666666667</v>
      </c>
      <c r="J9">
        <f>LN(C9)</f>
        <v>4.1141471895182802</v>
      </c>
      <c r="K9">
        <f>IFERROR(LN(G9), 0)</f>
        <v>1.8825138324965192</v>
      </c>
      <c r="L9">
        <f>LN(E9)</f>
        <v>8.1586116692069233</v>
      </c>
      <c r="M9">
        <f>LN(F9)</f>
        <v>8.0614868668713271</v>
      </c>
      <c r="N9" t="str" cm="1">
        <f t="array" ref="N9">_xlfn.IFS(I9&lt;=$C$3, "Low AADT", AND(I9&gt;$C$3, I9&lt;$C$5), "Medium AADT", I9&gt;=$C$5, "High AADT")</f>
        <v>Medium AADT</v>
      </c>
      <c r="O9">
        <f>COUNTIF('Formatting Data'!$DK$2:$DK$314,A9)</f>
        <v>1</v>
      </c>
      <c r="P9" t="str" cm="1">
        <f t="array" ref="P9">_xlfn.IFS(O9&lt;$F$4, "Low Crash Frequency", O9&gt;=$F$4, "High Crash Frequency")</f>
        <v>Low Crash Frequency</v>
      </c>
    </row>
    <row r="10" spans="1:16" x14ac:dyDescent="0.3">
      <c r="A10" s="5">
        <v>2</v>
      </c>
      <c r="B10" s="16">
        <v>0</v>
      </c>
      <c r="C10" s="16">
        <v>77.400000000000006</v>
      </c>
      <c r="D10" s="16">
        <v>1108</v>
      </c>
      <c r="E10" s="16">
        <v>2526.6666666666665</v>
      </c>
      <c r="F10" s="16">
        <v>1977.5</v>
      </c>
      <c r="G10" s="16">
        <v>2.85</v>
      </c>
      <c r="H10" s="16">
        <v>1.1000000000000001</v>
      </c>
      <c r="I10" s="16">
        <v>2252.083333333333</v>
      </c>
      <c r="J10">
        <f t="shared" ref="J10:J73" si="2">LN(C10)</f>
        <v>4.3489867805956814</v>
      </c>
      <c r="K10">
        <f t="shared" ref="K10:K73" si="3">IFERROR(LN(G10), 0)</f>
        <v>1.0473189942805592</v>
      </c>
      <c r="L10">
        <f t="shared" ref="L10:L73" si="4">LN(E10)</f>
        <v>7.8346561899683076</v>
      </c>
      <c r="M10">
        <f t="shared" ref="M10:M73" si="5">LN(F10)</f>
        <v>7.5895886996418094</v>
      </c>
      <c r="N10" t="str" cm="1">
        <f t="array" ref="N10">_xlfn.IFS(I10&lt;=$C$3, "Low AADT", AND(I10&gt;$C$3, I10&lt;$C$5), "Medium AADT", I10&gt;=$C$5, "High AADT")</f>
        <v>Medium AADT</v>
      </c>
      <c r="O10">
        <f>COUNTIF('Formatting Data'!$DK$2:$DK$314,A10)</f>
        <v>4</v>
      </c>
      <c r="P10" t="str" cm="1">
        <f t="array" ref="P10">_xlfn.IFS(O10&lt;$F$4, "Low Crash Frequency", O10&gt;=$F$4, "High Crash Frequency")</f>
        <v>High Crash Frequency</v>
      </c>
    </row>
    <row r="11" spans="1:16" x14ac:dyDescent="0.3">
      <c r="A11" s="5">
        <v>3</v>
      </c>
      <c r="B11" s="16">
        <v>0</v>
      </c>
      <c r="C11" s="16">
        <v>56.8</v>
      </c>
      <c r="D11" s="16">
        <v>765.9</v>
      </c>
      <c r="E11" s="16">
        <v>2990</v>
      </c>
      <c r="F11" s="16">
        <v>2582.5</v>
      </c>
      <c r="G11" s="16">
        <v>10.68</v>
      </c>
      <c r="H11" s="16">
        <v>6.3</v>
      </c>
      <c r="I11" s="16">
        <v>2786.25</v>
      </c>
      <c r="J11">
        <f t="shared" si="2"/>
        <v>4.0395363257271057</v>
      </c>
      <c r="K11">
        <f t="shared" si="3"/>
        <v>2.3683728335320486</v>
      </c>
      <c r="L11">
        <f t="shared" si="4"/>
        <v>8.0030286663847328</v>
      </c>
      <c r="M11">
        <f t="shared" si="5"/>
        <v>7.8565132009937937</v>
      </c>
      <c r="N11" t="str" cm="1">
        <f t="array" ref="N11">_xlfn.IFS(I11&lt;=$C$3, "Low AADT", AND(I11&gt;$C$3, I11&lt;$C$5), "Medium AADT", I11&gt;=$C$5, "High AADT")</f>
        <v>Medium AADT</v>
      </c>
      <c r="O11">
        <f>COUNTIF('Formatting Data'!$DK$2:$DK$314,A11)</f>
        <v>4</v>
      </c>
      <c r="P11" t="str" cm="1">
        <f t="array" ref="P11">_xlfn.IFS(O11&lt;$F$4, "Low Crash Frequency", O11&gt;=$F$4, "High Crash Frequency")</f>
        <v>High Crash Frequency</v>
      </c>
    </row>
    <row r="12" spans="1:16" x14ac:dyDescent="0.3">
      <c r="A12" s="5">
        <v>4</v>
      </c>
      <c r="B12" s="16">
        <v>0</v>
      </c>
      <c r="C12" s="16">
        <v>51</v>
      </c>
      <c r="D12" s="16">
        <v>869.8</v>
      </c>
      <c r="E12" s="16">
        <v>2990</v>
      </c>
      <c r="F12" s="16">
        <v>2582.5</v>
      </c>
      <c r="G12" s="16">
        <v>6.72</v>
      </c>
      <c r="H12" s="16">
        <v>0</v>
      </c>
      <c r="I12" s="16">
        <v>2786.25</v>
      </c>
      <c r="J12">
        <f t="shared" si="2"/>
        <v>3.9318256327243257</v>
      </c>
      <c r="K12">
        <f t="shared" si="3"/>
        <v>1.9050881545350582</v>
      </c>
      <c r="L12">
        <f t="shared" si="4"/>
        <v>8.0030286663847328</v>
      </c>
      <c r="M12">
        <f t="shared" si="5"/>
        <v>7.8565132009937937</v>
      </c>
      <c r="N12" t="str" cm="1">
        <f t="array" ref="N12">_xlfn.IFS(I12&lt;=$C$3, "Low AADT", AND(I12&gt;$C$3, I12&lt;$C$5), "Medium AADT", I12&gt;=$C$5, "High AADT")</f>
        <v>Medium AADT</v>
      </c>
      <c r="O12">
        <f>COUNTIF('Formatting Data'!$DK$2:$DK$314,A12)</f>
        <v>6</v>
      </c>
      <c r="P12" t="str" cm="1">
        <f t="array" ref="P12">_xlfn.IFS(O12&lt;$F$4, "Low Crash Frequency", O12&gt;=$F$4, "High Crash Frequency")</f>
        <v>High Crash Frequency</v>
      </c>
    </row>
    <row r="13" spans="1:16" x14ac:dyDescent="0.3">
      <c r="A13" s="5">
        <v>7</v>
      </c>
      <c r="B13" s="16">
        <v>0</v>
      </c>
      <c r="C13" s="16">
        <v>47.7</v>
      </c>
      <c r="D13" s="16">
        <v>676.2</v>
      </c>
      <c r="E13" s="16">
        <v>476.66666666666669</v>
      </c>
      <c r="F13" s="16">
        <v>430</v>
      </c>
      <c r="G13" s="16">
        <v>6.96</v>
      </c>
      <c r="H13" s="16">
        <v>0</v>
      </c>
      <c r="I13" s="16">
        <v>453.33333333333337</v>
      </c>
      <c r="J13">
        <f t="shared" si="2"/>
        <v>3.8649313978942956</v>
      </c>
      <c r="K13">
        <f t="shared" si="3"/>
        <v>1.9401794743463283</v>
      </c>
      <c r="L13">
        <f t="shared" si="4"/>
        <v>6.1668174345858437</v>
      </c>
      <c r="M13">
        <f t="shared" si="5"/>
        <v>6.0637852086876078</v>
      </c>
      <c r="N13" t="str" cm="1">
        <f t="array" ref="N13">_xlfn.IFS(I13&lt;=$C$3, "Low AADT", AND(I13&gt;$C$3, I13&lt;$C$5), "Medium AADT", I13&gt;=$C$5, "High AADT")</f>
        <v>Low AADT</v>
      </c>
      <c r="O13">
        <f>COUNTIF('Formatting Data'!$DK$2:$DK$314,A13)</f>
        <v>1</v>
      </c>
      <c r="P13" t="str" cm="1">
        <f t="array" ref="P13">_xlfn.IFS(O13&lt;$F$4, "Low Crash Frequency", O13&gt;=$F$4, "High Crash Frequency")</f>
        <v>Low Crash Frequency</v>
      </c>
    </row>
    <row r="14" spans="1:16" x14ac:dyDescent="0.3">
      <c r="A14" s="5">
        <v>8</v>
      </c>
      <c r="B14" s="16">
        <v>0</v>
      </c>
      <c r="C14" s="16">
        <v>29.2</v>
      </c>
      <c r="D14" s="16">
        <v>705</v>
      </c>
      <c r="E14" s="16">
        <v>2913.3333333333335</v>
      </c>
      <c r="F14" s="16">
        <v>2650</v>
      </c>
      <c r="G14" s="16">
        <v>8.11</v>
      </c>
      <c r="H14" s="16">
        <v>0</v>
      </c>
      <c r="I14" s="16">
        <v>2781.666666666667</v>
      </c>
      <c r="J14">
        <f t="shared" si="2"/>
        <v>3.3741687092742358</v>
      </c>
      <c r="K14">
        <f t="shared" si="3"/>
        <v>2.0930978681273213</v>
      </c>
      <c r="L14">
        <f t="shared" si="4"/>
        <v>7.9770531799814712</v>
      </c>
      <c r="M14">
        <f t="shared" si="5"/>
        <v>7.8823149189802679</v>
      </c>
      <c r="N14" t="str" cm="1">
        <f t="array" ref="N14">_xlfn.IFS(I14&lt;=$C$3, "Low AADT", AND(I14&gt;$C$3, I14&lt;$C$5), "Medium AADT", I14&gt;=$C$5, "High AADT")</f>
        <v>Medium AADT</v>
      </c>
      <c r="O14">
        <f>COUNTIF('Formatting Data'!$DK$2:$DK$314,A14)</f>
        <v>11</v>
      </c>
      <c r="P14" t="str" cm="1">
        <f t="array" ref="P14">_xlfn.IFS(O14&lt;$F$4, "Low Crash Frequency", O14&gt;=$F$4, "High Crash Frequency")</f>
        <v>High Crash Frequency</v>
      </c>
    </row>
    <row r="15" spans="1:16" x14ac:dyDescent="0.3">
      <c r="A15" s="5">
        <v>9</v>
      </c>
      <c r="B15" s="16">
        <v>0</v>
      </c>
      <c r="C15" s="16">
        <v>53.2</v>
      </c>
      <c r="D15" s="16">
        <v>974.7</v>
      </c>
      <c r="E15" s="16">
        <v>2070</v>
      </c>
      <c r="F15" s="16">
        <v>1612.5</v>
      </c>
      <c r="G15" s="16">
        <v>4.55</v>
      </c>
      <c r="H15" s="16">
        <v>0</v>
      </c>
      <c r="I15" s="16">
        <v>1841.25</v>
      </c>
      <c r="J15">
        <f t="shared" si="2"/>
        <v>3.9740583963475986</v>
      </c>
      <c r="K15">
        <f t="shared" si="3"/>
        <v>1.5151272329628591</v>
      </c>
      <c r="L15">
        <f t="shared" si="4"/>
        <v>7.6353038862594147</v>
      </c>
      <c r="M15">
        <f t="shared" si="5"/>
        <v>7.3855410486699276</v>
      </c>
      <c r="N15" t="str" cm="1">
        <f t="array" ref="N15">_xlfn.IFS(I15&lt;=$C$3, "Low AADT", AND(I15&gt;$C$3, I15&lt;$C$5), "Medium AADT", I15&gt;=$C$5, "High AADT")</f>
        <v>Medium AADT</v>
      </c>
      <c r="O15">
        <f>COUNTIF('Formatting Data'!$DK$2:$DK$314,A15)</f>
        <v>3</v>
      </c>
      <c r="P15" t="str" cm="1">
        <f t="array" ref="P15">_xlfn.IFS(O15&lt;$F$4, "Low Crash Frequency", O15&gt;=$F$4, "High Crash Frequency")</f>
        <v>High Crash Frequency</v>
      </c>
    </row>
    <row r="16" spans="1:16" x14ac:dyDescent="0.3">
      <c r="A16" s="5">
        <v>10</v>
      </c>
      <c r="B16" s="16">
        <v>0</v>
      </c>
      <c r="C16" s="16">
        <v>72.3</v>
      </c>
      <c r="D16" s="16">
        <v>1198.8</v>
      </c>
      <c r="E16" s="16">
        <v>2070</v>
      </c>
      <c r="F16" s="16">
        <v>1612.5</v>
      </c>
      <c r="G16" s="16">
        <v>6.43</v>
      </c>
      <c r="H16" s="16">
        <v>0</v>
      </c>
      <c r="I16" s="16">
        <v>1841.25</v>
      </c>
      <c r="J16">
        <f t="shared" si="2"/>
        <v>4.2808241291647189</v>
      </c>
      <c r="K16">
        <f t="shared" si="3"/>
        <v>1.860974538249528</v>
      </c>
      <c r="L16">
        <f t="shared" si="4"/>
        <v>7.6353038862594147</v>
      </c>
      <c r="M16">
        <f t="shared" si="5"/>
        <v>7.3855410486699276</v>
      </c>
      <c r="N16" t="str" cm="1">
        <f t="array" ref="N16">_xlfn.IFS(I16&lt;=$C$3, "Low AADT", AND(I16&gt;$C$3, I16&lt;$C$5), "Medium AADT", I16&gt;=$C$5, "High AADT")</f>
        <v>Medium AADT</v>
      </c>
      <c r="O16">
        <f>COUNTIF('Formatting Data'!$DK$2:$DK$314,A16)</f>
        <v>5</v>
      </c>
      <c r="P16" t="str" cm="1">
        <f t="array" ref="P16">_xlfn.IFS(O16&lt;$F$4, "Low Crash Frequency", O16&gt;=$F$4, "High Crash Frequency")</f>
        <v>High Crash Frequency</v>
      </c>
    </row>
    <row r="17" spans="1:16" x14ac:dyDescent="0.3">
      <c r="A17" s="5">
        <v>11</v>
      </c>
      <c r="B17" s="16">
        <v>0</v>
      </c>
      <c r="C17" s="16">
        <v>44.1</v>
      </c>
      <c r="D17" s="16">
        <v>839.1</v>
      </c>
      <c r="E17" s="16">
        <v>3906.6666666666665</v>
      </c>
      <c r="F17" s="16">
        <v>3442.5</v>
      </c>
      <c r="G17" s="16">
        <v>7.4</v>
      </c>
      <c r="H17" s="16">
        <v>0</v>
      </c>
      <c r="I17" s="16">
        <v>3674.583333333333</v>
      </c>
      <c r="J17">
        <f t="shared" si="2"/>
        <v>3.7864597824528001</v>
      </c>
      <c r="K17">
        <f t="shared" si="3"/>
        <v>2.0014800002101243</v>
      </c>
      <c r="L17">
        <f t="shared" si="4"/>
        <v>8.2704397744628935</v>
      </c>
      <c r="M17">
        <f t="shared" si="5"/>
        <v>8.1439532306028095</v>
      </c>
      <c r="N17" t="str" cm="1">
        <f t="array" ref="N17">_xlfn.IFS(I17&lt;=$C$3, "Low AADT", AND(I17&gt;$C$3, I17&lt;$C$5), "Medium AADT", I17&gt;=$C$5, "High AADT")</f>
        <v>Medium AADT</v>
      </c>
      <c r="O17">
        <f>COUNTIF('Formatting Data'!$DK$2:$DK$314,A17)</f>
        <v>6</v>
      </c>
      <c r="P17" t="str" cm="1">
        <f t="array" ref="P17">_xlfn.IFS(O17&lt;$F$4, "Low Crash Frequency", O17&gt;=$F$4, "High Crash Frequency")</f>
        <v>High Crash Frequency</v>
      </c>
    </row>
    <row r="18" spans="1:16" x14ac:dyDescent="0.3">
      <c r="A18" s="5">
        <v>12</v>
      </c>
      <c r="B18" s="16">
        <v>0</v>
      </c>
      <c r="C18" s="16">
        <v>41.1</v>
      </c>
      <c r="D18" s="16">
        <v>645.9</v>
      </c>
      <c r="E18" s="16">
        <v>1640</v>
      </c>
      <c r="F18" s="16">
        <v>1610</v>
      </c>
      <c r="G18" s="16">
        <v>5.98</v>
      </c>
      <c r="H18" s="16">
        <v>0</v>
      </c>
      <c r="I18" s="16">
        <v>1625</v>
      </c>
      <c r="J18">
        <f t="shared" si="2"/>
        <v>3.7160081215021892</v>
      </c>
      <c r="K18">
        <f t="shared" si="3"/>
        <v>1.7884205679625405</v>
      </c>
      <c r="L18">
        <f t="shared" si="4"/>
        <v>7.4024515208182438</v>
      </c>
      <c r="M18">
        <f t="shared" si="5"/>
        <v>7.383989457978509</v>
      </c>
      <c r="N18" t="str" cm="1">
        <f t="array" ref="N18">_xlfn.IFS(I18&lt;=$C$3, "Low AADT", AND(I18&gt;$C$3, I18&lt;$C$5), "Medium AADT", I18&gt;=$C$5, "High AADT")</f>
        <v>Medium AADT</v>
      </c>
      <c r="O18">
        <f>COUNTIF('Formatting Data'!$DK$2:$DK$314,A18)</f>
        <v>5</v>
      </c>
      <c r="P18" t="str" cm="1">
        <f t="array" ref="P18">_xlfn.IFS(O18&lt;$F$4, "Low Crash Frequency", O18&gt;=$F$4, "High Crash Frequency")</f>
        <v>High Crash Frequency</v>
      </c>
    </row>
    <row r="19" spans="1:16" x14ac:dyDescent="0.3">
      <c r="A19" s="5">
        <v>13</v>
      </c>
      <c r="B19" s="16">
        <v>0</v>
      </c>
      <c r="C19" s="16">
        <v>38</v>
      </c>
      <c r="D19" s="16">
        <v>719.6</v>
      </c>
      <c r="E19" s="16">
        <v>936.66666666666663</v>
      </c>
      <c r="F19" s="16">
        <v>865</v>
      </c>
      <c r="G19" s="16">
        <v>0</v>
      </c>
      <c r="H19" s="16">
        <v>0</v>
      </c>
      <c r="I19" s="16">
        <v>900.83333333333326</v>
      </c>
      <c r="J19">
        <f t="shared" si="2"/>
        <v>3.6375861597263857</v>
      </c>
      <c r="K19">
        <f t="shared" si="3"/>
        <v>0</v>
      </c>
      <c r="L19">
        <f t="shared" si="4"/>
        <v>6.8423274736596813</v>
      </c>
      <c r="M19">
        <f t="shared" si="5"/>
        <v>6.7627295069318789</v>
      </c>
      <c r="N19" t="str" cm="1">
        <f t="array" ref="N19">_xlfn.IFS(I19&lt;=$C$3, "Low AADT", AND(I19&gt;$C$3, I19&lt;$C$5), "Medium AADT", I19&gt;=$C$5, "High AADT")</f>
        <v>Low AADT</v>
      </c>
      <c r="O19">
        <f>COUNTIF('Formatting Data'!$DK$2:$DK$314,A19)</f>
        <v>1</v>
      </c>
      <c r="P19" t="str" cm="1">
        <f t="array" ref="P19">_xlfn.IFS(O19&lt;$F$4, "Low Crash Frequency", O19&gt;=$F$4, "High Crash Frequency")</f>
        <v>Low Crash Frequency</v>
      </c>
    </row>
    <row r="20" spans="1:16" x14ac:dyDescent="0.3">
      <c r="A20" s="5">
        <v>14</v>
      </c>
      <c r="B20" s="16">
        <v>0</v>
      </c>
      <c r="C20" s="16">
        <v>38.5</v>
      </c>
      <c r="D20" s="16">
        <v>585</v>
      </c>
      <c r="E20" s="16">
        <v>936.66666666666663</v>
      </c>
      <c r="F20" s="16">
        <v>865</v>
      </c>
      <c r="G20" s="16">
        <v>0</v>
      </c>
      <c r="H20" s="16">
        <v>0</v>
      </c>
      <c r="I20" s="16">
        <v>900.83333333333326</v>
      </c>
      <c r="J20">
        <f t="shared" si="2"/>
        <v>3.6506582412937387</v>
      </c>
      <c r="K20">
        <f t="shared" si="3"/>
        <v>0</v>
      </c>
      <c r="L20">
        <f t="shared" si="4"/>
        <v>6.8423274736596813</v>
      </c>
      <c r="M20">
        <f t="shared" si="5"/>
        <v>6.7627295069318789</v>
      </c>
      <c r="N20" t="str" cm="1">
        <f t="array" ref="N20">_xlfn.IFS(I20&lt;=$C$3, "Low AADT", AND(I20&gt;$C$3, I20&lt;$C$5), "Medium AADT", I20&gt;=$C$5, "High AADT")</f>
        <v>Low AADT</v>
      </c>
      <c r="O20">
        <f>COUNTIF('Formatting Data'!$DK$2:$DK$314,A20)</f>
        <v>2</v>
      </c>
      <c r="P20" t="str" cm="1">
        <f t="array" ref="P20">_xlfn.IFS(O20&lt;$F$4, "Low Crash Frequency", O20&gt;=$F$4, "High Crash Frequency")</f>
        <v>Low Crash Frequency</v>
      </c>
    </row>
    <row r="21" spans="1:16" x14ac:dyDescent="0.3">
      <c r="A21" s="5">
        <v>16</v>
      </c>
      <c r="B21" s="16">
        <v>0</v>
      </c>
      <c r="C21" s="16">
        <v>71.3</v>
      </c>
      <c r="D21" s="16">
        <v>1828.4</v>
      </c>
      <c r="E21" s="16">
        <v>2856.6666666666665</v>
      </c>
      <c r="F21" s="16">
        <v>2585</v>
      </c>
      <c r="G21" s="16">
        <v>6.73</v>
      </c>
      <c r="H21" s="16">
        <v>0</v>
      </c>
      <c r="I21" s="16">
        <v>2720.833333333333</v>
      </c>
      <c r="J21">
        <f t="shared" si="2"/>
        <v>4.26689632742025</v>
      </c>
      <c r="K21">
        <f t="shared" si="3"/>
        <v>1.9065751436566365</v>
      </c>
      <c r="L21">
        <f t="shared" si="4"/>
        <v>7.9574107229237159</v>
      </c>
      <c r="M21">
        <f t="shared" si="5"/>
        <v>7.8574807869425296</v>
      </c>
      <c r="N21" t="str" cm="1">
        <f t="array" ref="N21">_xlfn.IFS(I21&lt;=$C$3, "Low AADT", AND(I21&gt;$C$3, I21&lt;$C$5), "Medium AADT", I21&gt;=$C$5, "High AADT")</f>
        <v>Medium AADT</v>
      </c>
      <c r="O21">
        <f>COUNTIF('Formatting Data'!$DK$2:$DK$314,A21)</f>
        <v>2</v>
      </c>
      <c r="P21" t="str" cm="1">
        <f t="array" ref="P21">_xlfn.IFS(O21&lt;$F$4, "Low Crash Frequency", O21&gt;=$F$4, "High Crash Frequency")</f>
        <v>Low Crash Frequency</v>
      </c>
    </row>
    <row r="22" spans="1:16" x14ac:dyDescent="0.3">
      <c r="A22" s="5">
        <v>17</v>
      </c>
      <c r="B22" s="16">
        <v>0</v>
      </c>
      <c r="C22" s="16">
        <v>95.2</v>
      </c>
      <c r="D22" s="16">
        <v>1155.2</v>
      </c>
      <c r="E22" s="16">
        <v>2856.6666666666665</v>
      </c>
      <c r="F22" s="16">
        <v>2585</v>
      </c>
      <c r="G22" s="16">
        <v>8.66</v>
      </c>
      <c r="H22" s="16">
        <v>1.6</v>
      </c>
      <c r="I22" s="16">
        <v>2720.833333333333</v>
      </c>
      <c r="J22">
        <f t="shared" si="2"/>
        <v>4.5559799417973199</v>
      </c>
      <c r="K22">
        <f t="shared" si="3"/>
        <v>2.1587147225743437</v>
      </c>
      <c r="L22">
        <f t="shared" si="4"/>
        <v>7.9574107229237159</v>
      </c>
      <c r="M22">
        <f t="shared" si="5"/>
        <v>7.8574807869425296</v>
      </c>
      <c r="N22" t="str" cm="1">
        <f t="array" ref="N22">_xlfn.IFS(I22&lt;=$C$3, "Low AADT", AND(I22&gt;$C$3, I22&lt;$C$5), "Medium AADT", I22&gt;=$C$5, "High AADT")</f>
        <v>Medium AADT</v>
      </c>
      <c r="O22">
        <f>COUNTIF('Formatting Data'!$DK$2:$DK$314,A22)</f>
        <v>3</v>
      </c>
      <c r="P22" t="str" cm="1">
        <f t="array" ref="P22">_xlfn.IFS(O22&lt;$F$4, "Low Crash Frequency", O22&gt;=$F$4, "High Crash Frequency")</f>
        <v>High Crash Frequency</v>
      </c>
    </row>
    <row r="23" spans="1:16" x14ac:dyDescent="0.3">
      <c r="A23" s="5">
        <v>18</v>
      </c>
      <c r="B23" s="16">
        <v>0</v>
      </c>
      <c r="C23" s="16">
        <v>58.3</v>
      </c>
      <c r="D23" s="16">
        <v>779.4</v>
      </c>
      <c r="E23" s="16">
        <v>2856.6666666666665</v>
      </c>
      <c r="F23" s="16">
        <v>2585</v>
      </c>
      <c r="G23" s="16">
        <v>7.96</v>
      </c>
      <c r="H23" s="16">
        <v>1</v>
      </c>
      <c r="I23" s="16">
        <v>2720.833333333333</v>
      </c>
      <c r="J23">
        <f t="shared" si="2"/>
        <v>4.0656020933564463</v>
      </c>
      <c r="K23">
        <f t="shared" si="3"/>
        <v>2.0744289998562917</v>
      </c>
      <c r="L23">
        <f t="shared" si="4"/>
        <v>7.9574107229237159</v>
      </c>
      <c r="M23">
        <f t="shared" si="5"/>
        <v>7.8574807869425296</v>
      </c>
      <c r="N23" t="str" cm="1">
        <f t="array" ref="N23">_xlfn.IFS(I23&lt;=$C$3, "Low AADT", AND(I23&gt;$C$3, I23&lt;$C$5), "Medium AADT", I23&gt;=$C$5, "High AADT")</f>
        <v>Medium AADT</v>
      </c>
      <c r="O23">
        <f>COUNTIF('Formatting Data'!$DK$2:$DK$314,A23)</f>
        <v>2</v>
      </c>
      <c r="P23" t="str" cm="1">
        <f t="array" ref="P23">_xlfn.IFS(O23&lt;$F$4, "Low Crash Frequency", O23&gt;=$F$4, "High Crash Frequency")</f>
        <v>Low Crash Frequency</v>
      </c>
    </row>
    <row r="24" spans="1:16" x14ac:dyDescent="0.3">
      <c r="A24" s="5">
        <v>19</v>
      </c>
      <c r="B24" s="16">
        <v>0</v>
      </c>
      <c r="C24" s="16">
        <v>60.9</v>
      </c>
      <c r="D24" s="16">
        <v>1080</v>
      </c>
      <c r="E24" s="16">
        <v>2856.6666666666665</v>
      </c>
      <c r="F24" s="16">
        <v>2585</v>
      </c>
      <c r="G24" s="16">
        <v>7.32</v>
      </c>
      <c r="H24" s="16">
        <v>0</v>
      </c>
      <c r="I24" s="16">
        <v>2720.833333333333</v>
      </c>
      <c r="J24">
        <f t="shared" si="2"/>
        <v>4.1092331747158513</v>
      </c>
      <c r="K24">
        <f t="shared" si="3"/>
        <v>1.9906103279732201</v>
      </c>
      <c r="L24">
        <f t="shared" si="4"/>
        <v>7.9574107229237159</v>
      </c>
      <c r="M24">
        <f t="shared" si="5"/>
        <v>7.8574807869425296</v>
      </c>
      <c r="N24" t="str" cm="1">
        <f t="array" ref="N24">_xlfn.IFS(I24&lt;=$C$3, "Low AADT", AND(I24&gt;$C$3, I24&lt;$C$5), "Medium AADT", I24&gt;=$C$5, "High AADT")</f>
        <v>Medium AADT</v>
      </c>
      <c r="O24">
        <f>COUNTIF('Formatting Data'!$DK$2:$DK$314,A24)</f>
        <v>2</v>
      </c>
      <c r="P24" t="str" cm="1">
        <f t="array" ref="P24">_xlfn.IFS(O24&lt;$F$4, "Low Crash Frequency", O24&gt;=$F$4, "High Crash Frequency")</f>
        <v>Low Crash Frequency</v>
      </c>
    </row>
    <row r="25" spans="1:16" x14ac:dyDescent="0.3">
      <c r="A25" s="5">
        <v>22</v>
      </c>
      <c r="B25" s="16">
        <v>0</v>
      </c>
      <c r="C25" s="16">
        <v>68.7</v>
      </c>
      <c r="D25" s="16">
        <v>659.8</v>
      </c>
      <c r="E25" s="16">
        <v>1595</v>
      </c>
      <c r="F25" s="16">
        <v>1245</v>
      </c>
      <c r="G25" s="16">
        <v>4.62</v>
      </c>
      <c r="H25" s="16">
        <v>1.4</v>
      </c>
      <c r="I25" s="16">
        <v>1420</v>
      </c>
      <c r="J25">
        <f t="shared" si="2"/>
        <v>4.2297491992283041</v>
      </c>
      <c r="K25">
        <f t="shared" si="3"/>
        <v>1.5303947050936475</v>
      </c>
      <c r="L25">
        <f t="shared" si="4"/>
        <v>7.3746290152189449</v>
      </c>
      <c r="M25">
        <f t="shared" si="5"/>
        <v>7.1268908088988079</v>
      </c>
      <c r="N25" t="str" cm="1">
        <f t="array" ref="N25">_xlfn.IFS(I25&lt;=$C$3, "Low AADT", AND(I25&gt;$C$3, I25&lt;$C$5), "Medium AADT", I25&gt;=$C$5, "High AADT")</f>
        <v>Low AADT</v>
      </c>
      <c r="O25">
        <f>COUNTIF('Formatting Data'!$DK$2:$DK$314,A25)</f>
        <v>1</v>
      </c>
      <c r="P25" t="str" cm="1">
        <f t="array" ref="P25">_xlfn.IFS(O25&lt;$F$4, "Low Crash Frequency", O25&gt;=$F$4, "High Crash Frequency")</f>
        <v>Low Crash Frequency</v>
      </c>
    </row>
    <row r="26" spans="1:16" x14ac:dyDescent="0.3">
      <c r="A26" s="5">
        <v>24</v>
      </c>
      <c r="B26" s="16">
        <v>0</v>
      </c>
      <c r="C26" s="16">
        <v>56.3</v>
      </c>
      <c r="D26" s="16">
        <v>329.1</v>
      </c>
      <c r="E26" s="16">
        <v>1595</v>
      </c>
      <c r="F26" s="16">
        <v>1245</v>
      </c>
      <c r="G26" s="16">
        <v>7.62</v>
      </c>
      <c r="H26" s="16">
        <v>9.6999999999999993</v>
      </c>
      <c r="I26" s="16">
        <v>1420</v>
      </c>
      <c r="J26">
        <f t="shared" si="2"/>
        <v>4.0306945351456447</v>
      </c>
      <c r="K26">
        <f t="shared" si="3"/>
        <v>2.0307763696985548</v>
      </c>
      <c r="L26">
        <f t="shared" si="4"/>
        <v>7.3746290152189449</v>
      </c>
      <c r="M26">
        <f t="shared" si="5"/>
        <v>7.1268908088988079</v>
      </c>
      <c r="N26" t="str" cm="1">
        <f t="array" ref="N26">_xlfn.IFS(I26&lt;=$C$3, "Low AADT", AND(I26&gt;$C$3, I26&lt;$C$5), "Medium AADT", I26&gt;=$C$5, "High AADT")</f>
        <v>Low AADT</v>
      </c>
      <c r="O26">
        <f>COUNTIF('Formatting Data'!$DK$2:$DK$314,A26)</f>
        <v>2</v>
      </c>
      <c r="P26" t="str" cm="1">
        <f t="array" ref="P26">_xlfn.IFS(O26&lt;$F$4, "Low Crash Frequency", O26&gt;=$F$4, "High Crash Frequency")</f>
        <v>Low Crash Frequency</v>
      </c>
    </row>
    <row r="27" spans="1:16" x14ac:dyDescent="0.3">
      <c r="A27" s="5">
        <v>25</v>
      </c>
      <c r="B27" s="16">
        <v>0</v>
      </c>
      <c r="C27" s="16">
        <v>42.1</v>
      </c>
      <c r="D27" s="16">
        <v>329.4</v>
      </c>
      <c r="E27" s="16">
        <v>1595</v>
      </c>
      <c r="F27" s="16">
        <v>1245</v>
      </c>
      <c r="G27" s="16">
        <v>2.58</v>
      </c>
      <c r="H27" s="16">
        <v>3.5</v>
      </c>
      <c r="I27" s="16">
        <v>1420</v>
      </c>
      <c r="J27">
        <f t="shared" si="2"/>
        <v>3.7400477406883357</v>
      </c>
      <c r="K27">
        <f t="shared" si="3"/>
        <v>0.94778939893352609</v>
      </c>
      <c r="L27">
        <f t="shared" si="4"/>
        <v>7.3746290152189449</v>
      </c>
      <c r="M27">
        <f t="shared" si="5"/>
        <v>7.1268908088988079</v>
      </c>
      <c r="N27" t="str" cm="1">
        <f t="array" ref="N27">_xlfn.IFS(I27&lt;=$C$3, "Low AADT", AND(I27&gt;$C$3, I27&lt;$C$5), "Medium AADT", I27&gt;=$C$5, "High AADT")</f>
        <v>Low AADT</v>
      </c>
      <c r="O27">
        <f>COUNTIF('Formatting Data'!$DK$2:$DK$314,A27)</f>
        <v>1</v>
      </c>
      <c r="P27" t="str" cm="1">
        <f t="array" ref="P27">_xlfn.IFS(O27&lt;$F$4, "Low Crash Frequency", O27&gt;=$F$4, "High Crash Frequency")</f>
        <v>Low Crash Frequency</v>
      </c>
    </row>
    <row r="28" spans="1:16" x14ac:dyDescent="0.3">
      <c r="A28" s="5">
        <v>30</v>
      </c>
      <c r="B28" s="16">
        <v>0</v>
      </c>
      <c r="C28" s="16">
        <v>40.6</v>
      </c>
      <c r="D28" s="16">
        <v>420.6</v>
      </c>
      <c r="E28" s="16">
        <v>1595</v>
      </c>
      <c r="F28" s="16">
        <v>1245</v>
      </c>
      <c r="G28" s="16">
        <v>5.04</v>
      </c>
      <c r="H28" s="16">
        <v>3.1</v>
      </c>
      <c r="I28" s="16">
        <v>1420</v>
      </c>
      <c r="J28">
        <f t="shared" si="2"/>
        <v>3.7037680666076871</v>
      </c>
      <c r="K28">
        <f t="shared" si="3"/>
        <v>1.6174060820832772</v>
      </c>
      <c r="L28">
        <f t="shared" si="4"/>
        <v>7.3746290152189449</v>
      </c>
      <c r="M28">
        <f t="shared" si="5"/>
        <v>7.1268908088988079</v>
      </c>
      <c r="N28" t="str" cm="1">
        <f t="array" ref="N28">_xlfn.IFS(I28&lt;=$C$3, "Low AADT", AND(I28&gt;$C$3, I28&lt;$C$5), "Medium AADT", I28&gt;=$C$5, "High AADT")</f>
        <v>Low AADT</v>
      </c>
      <c r="O28">
        <f>COUNTIF('Formatting Data'!$DK$2:$DK$314,A28)</f>
        <v>1</v>
      </c>
      <c r="P28" t="str" cm="1">
        <f t="array" ref="P28">_xlfn.IFS(O28&lt;$F$4, "Low Crash Frequency", O28&gt;=$F$4, "High Crash Frequency")</f>
        <v>Low Crash Frequency</v>
      </c>
    </row>
    <row r="29" spans="1:16" x14ac:dyDescent="0.3">
      <c r="A29" s="5">
        <v>31</v>
      </c>
      <c r="B29" s="16">
        <v>0</v>
      </c>
      <c r="C29" s="16">
        <v>72.900000000000006</v>
      </c>
      <c r="D29" s="16">
        <v>509.2</v>
      </c>
      <c r="E29" s="16">
        <v>1595</v>
      </c>
      <c r="F29" s="16">
        <v>1245</v>
      </c>
      <c r="G29" s="16">
        <v>9.98</v>
      </c>
      <c r="H29" s="16">
        <v>11.1</v>
      </c>
      <c r="I29" s="16">
        <v>1420</v>
      </c>
      <c r="J29">
        <f t="shared" si="2"/>
        <v>4.2890886390146123</v>
      </c>
      <c r="K29">
        <f t="shared" si="3"/>
        <v>2.3005830903233728</v>
      </c>
      <c r="L29">
        <f t="shared" si="4"/>
        <v>7.3746290152189449</v>
      </c>
      <c r="M29">
        <f t="shared" si="5"/>
        <v>7.1268908088988079</v>
      </c>
      <c r="N29" t="str" cm="1">
        <f t="array" ref="N29">_xlfn.IFS(I29&lt;=$C$3, "Low AADT", AND(I29&gt;$C$3, I29&lt;$C$5), "Medium AADT", I29&gt;=$C$5, "High AADT")</f>
        <v>Low AADT</v>
      </c>
      <c r="O29">
        <f>COUNTIF('Formatting Data'!$DK$2:$DK$314,A29)</f>
        <v>1</v>
      </c>
      <c r="P29" t="str" cm="1">
        <f t="array" ref="P29">_xlfn.IFS(O29&lt;$F$4, "Low Crash Frequency", O29&gt;=$F$4, "High Crash Frequency")</f>
        <v>Low Crash Frequency</v>
      </c>
    </row>
    <row r="30" spans="1:16" x14ac:dyDescent="0.3">
      <c r="A30" s="5">
        <v>33</v>
      </c>
      <c r="B30" s="16">
        <v>0</v>
      </c>
      <c r="C30" s="16">
        <v>54.4</v>
      </c>
      <c r="D30" s="16">
        <v>420.3</v>
      </c>
      <c r="E30" s="16">
        <v>1595</v>
      </c>
      <c r="F30" s="16">
        <v>1245</v>
      </c>
      <c r="G30" s="16">
        <v>5.87</v>
      </c>
      <c r="H30" s="16">
        <v>5.8</v>
      </c>
      <c r="I30" s="16">
        <v>1420</v>
      </c>
      <c r="J30">
        <f t="shared" si="2"/>
        <v>3.9963641538618968</v>
      </c>
      <c r="K30">
        <f t="shared" si="3"/>
        <v>1.7698546338400052</v>
      </c>
      <c r="L30">
        <f t="shared" si="4"/>
        <v>7.3746290152189449</v>
      </c>
      <c r="M30">
        <f t="shared" si="5"/>
        <v>7.1268908088988079</v>
      </c>
      <c r="N30" t="str" cm="1">
        <f t="array" ref="N30">_xlfn.IFS(I30&lt;=$C$3, "Low AADT", AND(I30&gt;$C$3, I30&lt;$C$5), "Medium AADT", I30&gt;=$C$5, "High AADT")</f>
        <v>Low AADT</v>
      </c>
      <c r="O30">
        <f>COUNTIF('Formatting Data'!$DK$2:$DK$314,A30)</f>
        <v>1</v>
      </c>
      <c r="P30" t="str" cm="1">
        <f t="array" ref="P30">_xlfn.IFS(O30&lt;$F$4, "Low Crash Frequency", O30&gt;=$F$4, "High Crash Frequency")</f>
        <v>Low Crash Frequency</v>
      </c>
    </row>
    <row r="31" spans="1:16" x14ac:dyDescent="0.3">
      <c r="A31" s="5">
        <v>34</v>
      </c>
      <c r="B31" s="16">
        <v>0</v>
      </c>
      <c r="C31" s="16">
        <v>84.5</v>
      </c>
      <c r="D31" s="16">
        <v>463.7</v>
      </c>
      <c r="E31" s="16">
        <v>1595</v>
      </c>
      <c r="F31" s="16">
        <v>1245</v>
      </c>
      <c r="G31" s="16">
        <v>12.18</v>
      </c>
      <c r="H31" s="16">
        <v>14</v>
      </c>
      <c r="I31" s="16">
        <v>1420</v>
      </c>
      <c r="J31">
        <f t="shared" si="2"/>
        <v>4.4367515343631281</v>
      </c>
      <c r="K31">
        <f t="shared" si="3"/>
        <v>2.4997952622817508</v>
      </c>
      <c r="L31">
        <f t="shared" si="4"/>
        <v>7.3746290152189449</v>
      </c>
      <c r="M31">
        <f t="shared" si="5"/>
        <v>7.1268908088988079</v>
      </c>
      <c r="N31" t="str" cm="1">
        <f t="array" ref="N31">_xlfn.IFS(I31&lt;=$C$3, "Low AADT", AND(I31&gt;$C$3, I31&lt;$C$5), "Medium AADT", I31&gt;=$C$5, "High AADT")</f>
        <v>Low AADT</v>
      </c>
      <c r="O31">
        <f>COUNTIF('Formatting Data'!$DK$2:$DK$314,A31)</f>
        <v>2</v>
      </c>
      <c r="P31" t="str" cm="1">
        <f t="array" ref="P31">_xlfn.IFS(O31&lt;$F$4, "Low Crash Frequency", O31&gt;=$F$4, "High Crash Frequency")</f>
        <v>Low Crash Frequency</v>
      </c>
    </row>
    <row r="32" spans="1:16" x14ac:dyDescent="0.3">
      <c r="A32" s="5">
        <v>35</v>
      </c>
      <c r="B32" s="16">
        <v>0</v>
      </c>
      <c r="C32" s="16">
        <v>28.2</v>
      </c>
      <c r="D32" s="16">
        <v>464.2</v>
      </c>
      <c r="E32" s="16">
        <v>1595</v>
      </c>
      <c r="F32" s="16">
        <v>1245</v>
      </c>
      <c r="G32" s="16">
        <v>9.24</v>
      </c>
      <c r="H32" s="16">
        <v>5.3</v>
      </c>
      <c r="I32" s="16">
        <v>1420</v>
      </c>
      <c r="J32">
        <f t="shared" si="2"/>
        <v>3.3393219779440679</v>
      </c>
      <c r="K32">
        <f t="shared" si="3"/>
        <v>2.2235418856535927</v>
      </c>
      <c r="L32">
        <f t="shared" si="4"/>
        <v>7.3746290152189449</v>
      </c>
      <c r="M32">
        <f t="shared" si="5"/>
        <v>7.1268908088988079</v>
      </c>
      <c r="N32" t="str" cm="1">
        <f t="array" ref="N32">_xlfn.IFS(I32&lt;=$C$3, "Low AADT", AND(I32&gt;$C$3, I32&lt;$C$5), "Medium AADT", I32&gt;=$C$5, "High AADT")</f>
        <v>Low AADT</v>
      </c>
      <c r="O32">
        <f>COUNTIF('Formatting Data'!$DK$2:$DK$314,A32)</f>
        <v>1</v>
      </c>
      <c r="P32" t="str" cm="1">
        <f t="array" ref="P32">_xlfn.IFS(O32&lt;$F$4, "Low Crash Frequency", O32&gt;=$F$4, "High Crash Frequency")</f>
        <v>Low Crash Frequency</v>
      </c>
    </row>
    <row r="33" spans="1:16" x14ac:dyDescent="0.3">
      <c r="A33" s="5">
        <v>37</v>
      </c>
      <c r="B33" s="16">
        <v>0</v>
      </c>
      <c r="C33" s="16">
        <v>138</v>
      </c>
      <c r="D33" s="16">
        <v>418.9</v>
      </c>
      <c r="E33" s="16">
        <v>1595</v>
      </c>
      <c r="F33" s="16">
        <v>1245</v>
      </c>
      <c r="G33" s="16">
        <v>11.26</v>
      </c>
      <c r="H33" s="16">
        <v>18.3</v>
      </c>
      <c r="I33" s="16">
        <v>1420</v>
      </c>
      <c r="J33">
        <f t="shared" si="2"/>
        <v>4.9272536851572051</v>
      </c>
      <c r="K33">
        <f t="shared" si="3"/>
        <v>2.4212566227115442</v>
      </c>
      <c r="L33">
        <f t="shared" si="4"/>
        <v>7.3746290152189449</v>
      </c>
      <c r="M33">
        <f t="shared" si="5"/>
        <v>7.1268908088988079</v>
      </c>
      <c r="N33" t="str" cm="1">
        <f t="array" ref="N33">_xlfn.IFS(I33&lt;=$C$3, "Low AADT", AND(I33&gt;$C$3, I33&lt;$C$5), "Medium AADT", I33&gt;=$C$5, "High AADT")</f>
        <v>Low AADT</v>
      </c>
      <c r="O33">
        <f>COUNTIF('Formatting Data'!$DK$2:$DK$314,A33)</f>
        <v>3</v>
      </c>
      <c r="P33" t="str" cm="1">
        <f t="array" ref="P33">_xlfn.IFS(O33&lt;$F$4, "Low Crash Frequency", O33&gt;=$F$4, "High Crash Frequency")</f>
        <v>High Crash Frequency</v>
      </c>
    </row>
    <row r="34" spans="1:16" x14ac:dyDescent="0.3">
      <c r="A34" s="5">
        <v>38</v>
      </c>
      <c r="B34" s="16">
        <v>0</v>
      </c>
      <c r="C34" s="16">
        <v>67.900000000000006</v>
      </c>
      <c r="D34" s="16">
        <v>390</v>
      </c>
      <c r="E34" s="16">
        <v>1595</v>
      </c>
      <c r="F34" s="16">
        <v>1245</v>
      </c>
      <c r="G34" s="16">
        <v>6.77</v>
      </c>
      <c r="H34" s="16">
        <v>8.3000000000000007</v>
      </c>
      <c r="I34" s="16">
        <v>1420</v>
      </c>
      <c r="J34">
        <f t="shared" si="2"/>
        <v>4.2180360345646504</v>
      </c>
      <c r="K34">
        <f t="shared" si="3"/>
        <v>1.9125010869241836</v>
      </c>
      <c r="L34">
        <f t="shared" si="4"/>
        <v>7.3746290152189449</v>
      </c>
      <c r="M34">
        <f t="shared" si="5"/>
        <v>7.1268908088988079</v>
      </c>
      <c r="N34" t="str" cm="1">
        <f t="array" ref="N34">_xlfn.IFS(I34&lt;=$C$3, "Low AADT", AND(I34&gt;$C$3, I34&lt;$C$5), "Medium AADT", I34&gt;=$C$5, "High AADT")</f>
        <v>Low AADT</v>
      </c>
      <c r="O34">
        <f>COUNTIF('Formatting Data'!$DK$2:$DK$314,A34)</f>
        <v>1</v>
      </c>
      <c r="P34" t="str" cm="1">
        <f t="array" ref="P34">_xlfn.IFS(O34&lt;$F$4, "Low Crash Frequency", O34&gt;=$F$4, "High Crash Frequency")</f>
        <v>Low Crash Frequency</v>
      </c>
    </row>
    <row r="35" spans="1:16" x14ac:dyDescent="0.3">
      <c r="A35" s="5">
        <v>39</v>
      </c>
      <c r="B35" s="16">
        <v>0</v>
      </c>
      <c r="C35" s="16">
        <v>56.5</v>
      </c>
      <c r="D35" s="16">
        <v>300.3</v>
      </c>
      <c r="E35" s="16">
        <v>1595</v>
      </c>
      <c r="F35" s="16">
        <v>1245</v>
      </c>
      <c r="G35" s="16">
        <v>7.37</v>
      </c>
      <c r="H35" s="16">
        <v>11.9</v>
      </c>
      <c r="I35" s="16">
        <v>1420</v>
      </c>
      <c r="J35">
        <f t="shared" si="2"/>
        <v>4.0342406381523954</v>
      </c>
      <c r="K35">
        <f t="shared" si="3"/>
        <v>1.9974177062012453</v>
      </c>
      <c r="L35">
        <f t="shared" si="4"/>
        <v>7.3746290152189449</v>
      </c>
      <c r="M35">
        <f t="shared" si="5"/>
        <v>7.1268908088988079</v>
      </c>
      <c r="N35" t="str" cm="1">
        <f t="array" ref="N35">_xlfn.IFS(I35&lt;=$C$3, "Low AADT", AND(I35&gt;$C$3, I35&lt;$C$5), "Medium AADT", I35&gt;=$C$5, "High AADT")</f>
        <v>Low AADT</v>
      </c>
      <c r="O35">
        <f>COUNTIF('Formatting Data'!$DK$2:$DK$314,A35)</f>
        <v>1</v>
      </c>
      <c r="P35" t="str" cm="1">
        <f t="array" ref="P35">_xlfn.IFS(O35&lt;$F$4, "Low Crash Frequency", O35&gt;=$F$4, "High Crash Frequency")</f>
        <v>Low Crash Frequency</v>
      </c>
    </row>
    <row r="36" spans="1:16" x14ac:dyDescent="0.3">
      <c r="A36" s="5">
        <v>41</v>
      </c>
      <c r="B36" s="16">
        <v>0</v>
      </c>
      <c r="C36" s="16">
        <v>73.7</v>
      </c>
      <c r="D36" s="16">
        <v>611</v>
      </c>
      <c r="E36" s="16">
        <v>1595</v>
      </c>
      <c r="F36" s="16">
        <v>1245</v>
      </c>
      <c r="G36" s="16">
        <v>7.44</v>
      </c>
      <c r="H36" s="16">
        <v>2.7</v>
      </c>
      <c r="I36" s="16">
        <v>1420</v>
      </c>
      <c r="J36">
        <f t="shared" si="2"/>
        <v>4.3000027991952914</v>
      </c>
      <c r="K36">
        <f t="shared" si="3"/>
        <v>2.0068708488450007</v>
      </c>
      <c r="L36">
        <f t="shared" si="4"/>
        <v>7.3746290152189449</v>
      </c>
      <c r="M36">
        <f t="shared" si="5"/>
        <v>7.1268908088988079</v>
      </c>
      <c r="N36" t="str" cm="1">
        <f t="array" ref="N36">_xlfn.IFS(I36&lt;=$C$3, "Low AADT", AND(I36&gt;$C$3, I36&lt;$C$5), "Medium AADT", I36&gt;=$C$5, "High AADT")</f>
        <v>Low AADT</v>
      </c>
      <c r="O36">
        <f>COUNTIF('Formatting Data'!$DK$2:$DK$314,A36)</f>
        <v>2</v>
      </c>
      <c r="P36" t="str" cm="1">
        <f t="array" ref="P36">_xlfn.IFS(O36&lt;$F$4, "Low Crash Frequency", O36&gt;=$F$4, "High Crash Frequency")</f>
        <v>Low Crash Frequency</v>
      </c>
    </row>
    <row r="37" spans="1:16" x14ac:dyDescent="0.3">
      <c r="A37" s="5">
        <v>43</v>
      </c>
      <c r="B37" s="16">
        <v>0</v>
      </c>
      <c r="C37" s="16">
        <v>90.7</v>
      </c>
      <c r="D37" s="16">
        <v>390.1</v>
      </c>
      <c r="E37" s="16">
        <v>1595</v>
      </c>
      <c r="F37" s="16">
        <v>1245</v>
      </c>
      <c r="G37" s="16">
        <v>7.56</v>
      </c>
      <c r="H37" s="16">
        <v>9.1999999999999993</v>
      </c>
      <c r="I37" s="16">
        <v>1420</v>
      </c>
      <c r="J37">
        <f t="shared" si="2"/>
        <v>4.5075573571210912</v>
      </c>
      <c r="K37">
        <f t="shared" si="3"/>
        <v>2.0228711901914416</v>
      </c>
      <c r="L37">
        <f t="shared" si="4"/>
        <v>7.3746290152189449</v>
      </c>
      <c r="M37">
        <f t="shared" si="5"/>
        <v>7.1268908088988079</v>
      </c>
      <c r="N37" t="str" cm="1">
        <f t="array" ref="N37">_xlfn.IFS(I37&lt;=$C$3, "Low AADT", AND(I37&gt;$C$3, I37&lt;$C$5), "Medium AADT", I37&gt;=$C$5, "High AADT")</f>
        <v>Low AADT</v>
      </c>
      <c r="O37">
        <f>COUNTIF('Formatting Data'!$DK$2:$DK$314,A37)</f>
        <v>7</v>
      </c>
      <c r="P37" t="str" cm="1">
        <f t="array" ref="P37">_xlfn.IFS(O37&lt;$F$4, "Low Crash Frequency", O37&gt;=$F$4, "High Crash Frequency")</f>
        <v>High Crash Frequency</v>
      </c>
    </row>
    <row r="38" spans="1:16" x14ac:dyDescent="0.3">
      <c r="A38" s="5">
        <v>45</v>
      </c>
      <c r="B38" s="16">
        <v>0</v>
      </c>
      <c r="C38" s="16">
        <v>60.8</v>
      </c>
      <c r="D38" s="16">
        <v>630.20000000000005</v>
      </c>
      <c r="E38" s="16">
        <v>2246.6666666666665</v>
      </c>
      <c r="F38" s="16">
        <v>2102.5</v>
      </c>
      <c r="G38" s="16">
        <v>7.59</v>
      </c>
      <c r="H38" s="16">
        <v>12</v>
      </c>
      <c r="I38" s="16">
        <v>2174.583333333333</v>
      </c>
      <c r="J38">
        <f t="shared" si="2"/>
        <v>4.1075897889721213</v>
      </c>
      <c r="K38">
        <f t="shared" si="3"/>
        <v>2.0268315914075385</v>
      </c>
      <c r="L38">
        <f t="shared" si="4"/>
        <v>7.7172029152382429</v>
      </c>
      <c r="M38">
        <f t="shared" si="5"/>
        <v>7.6508823918471034</v>
      </c>
      <c r="N38" t="str" cm="1">
        <f t="array" ref="N38">_xlfn.IFS(I38&lt;=$C$3, "Low AADT", AND(I38&gt;$C$3, I38&lt;$C$5), "Medium AADT", I38&gt;=$C$5, "High AADT")</f>
        <v>Medium AADT</v>
      </c>
      <c r="O38">
        <f>COUNTIF('Formatting Data'!$DK$2:$DK$314,A38)</f>
        <v>1</v>
      </c>
      <c r="P38" t="str" cm="1">
        <f t="array" ref="P38">_xlfn.IFS(O38&lt;$F$4, "Low Crash Frequency", O38&gt;=$F$4, "High Crash Frequency")</f>
        <v>Low Crash Frequency</v>
      </c>
    </row>
    <row r="39" spans="1:16" x14ac:dyDescent="0.3">
      <c r="A39" s="5">
        <v>46</v>
      </c>
      <c r="B39" s="16">
        <v>0</v>
      </c>
      <c r="C39" s="16">
        <v>60.7</v>
      </c>
      <c r="D39" s="16">
        <v>225.4</v>
      </c>
      <c r="E39" s="16">
        <v>2246.6666666666665</v>
      </c>
      <c r="F39" s="16">
        <v>2102.5</v>
      </c>
      <c r="G39" s="16">
        <v>7.57</v>
      </c>
      <c r="H39" s="16">
        <v>11.6</v>
      </c>
      <c r="I39" s="16">
        <v>2174.583333333333</v>
      </c>
      <c r="J39">
        <f t="shared" si="2"/>
        <v>4.1059436980654525</v>
      </c>
      <c r="K39">
        <f t="shared" si="3"/>
        <v>2.0241930674493576</v>
      </c>
      <c r="L39">
        <f t="shared" si="4"/>
        <v>7.7172029152382429</v>
      </c>
      <c r="M39">
        <f t="shared" si="5"/>
        <v>7.6508823918471034</v>
      </c>
      <c r="N39" t="str" cm="1">
        <f t="array" ref="N39">_xlfn.IFS(I39&lt;=$C$3, "Low AADT", AND(I39&gt;$C$3, I39&lt;$C$5), "Medium AADT", I39&gt;=$C$5, "High AADT")</f>
        <v>Medium AADT</v>
      </c>
      <c r="O39">
        <f>COUNTIF('Formatting Data'!$DK$2:$DK$314,A39)</f>
        <v>4</v>
      </c>
      <c r="P39" t="str" cm="1">
        <f t="array" ref="P39">_xlfn.IFS(O39&lt;$F$4, "Low Crash Frequency", O39&gt;=$F$4, "High Crash Frequency")</f>
        <v>High Crash Frequency</v>
      </c>
    </row>
    <row r="40" spans="1:16" x14ac:dyDescent="0.3">
      <c r="A40" s="5">
        <v>48</v>
      </c>
      <c r="B40" s="16">
        <v>0</v>
      </c>
      <c r="C40" s="16">
        <v>88.7</v>
      </c>
      <c r="D40" s="16">
        <v>329.3</v>
      </c>
      <c r="E40" s="16">
        <v>2246.6666666666665</v>
      </c>
      <c r="F40" s="16">
        <v>2102.5</v>
      </c>
      <c r="G40" s="16">
        <v>11.2</v>
      </c>
      <c r="H40" s="16">
        <v>16.100000000000001</v>
      </c>
      <c r="I40" s="16">
        <v>2174.583333333333</v>
      </c>
      <c r="J40">
        <f t="shared" si="2"/>
        <v>4.4852598893155342</v>
      </c>
      <c r="K40">
        <f t="shared" si="3"/>
        <v>2.4159137783010487</v>
      </c>
      <c r="L40">
        <f t="shared" si="4"/>
        <v>7.7172029152382429</v>
      </c>
      <c r="M40">
        <f t="shared" si="5"/>
        <v>7.6508823918471034</v>
      </c>
      <c r="N40" t="str" cm="1">
        <f t="array" ref="N40">_xlfn.IFS(I40&lt;=$C$3, "Low AADT", AND(I40&gt;$C$3, I40&lt;$C$5), "Medium AADT", I40&gt;=$C$5, "High AADT")</f>
        <v>Medium AADT</v>
      </c>
      <c r="O40">
        <f>COUNTIF('Formatting Data'!$DK$2:$DK$314,A40)</f>
        <v>3</v>
      </c>
      <c r="P40" t="str" cm="1">
        <f t="array" ref="P40">_xlfn.IFS(O40&lt;$F$4, "Low Crash Frequency", O40&gt;=$F$4, "High Crash Frequency")</f>
        <v>High Crash Frequency</v>
      </c>
    </row>
    <row r="41" spans="1:16" x14ac:dyDescent="0.3">
      <c r="A41" s="5">
        <v>50</v>
      </c>
      <c r="B41" s="16">
        <v>0</v>
      </c>
      <c r="C41" s="16">
        <v>47.4</v>
      </c>
      <c r="D41" s="16">
        <v>495.3</v>
      </c>
      <c r="E41" s="16">
        <v>2246.6666666666665</v>
      </c>
      <c r="F41" s="16">
        <v>2102.5</v>
      </c>
      <c r="G41" s="16">
        <v>4.9800000000000004</v>
      </c>
      <c r="H41" s="16">
        <v>5.0999999999999996</v>
      </c>
      <c r="I41" s="16">
        <v>2174.583333333333</v>
      </c>
      <c r="J41">
        <f t="shared" si="2"/>
        <v>3.858622228701031</v>
      </c>
      <c r="K41">
        <f t="shared" si="3"/>
        <v>1.6054298910365616</v>
      </c>
      <c r="L41">
        <f t="shared" si="4"/>
        <v>7.7172029152382429</v>
      </c>
      <c r="M41">
        <f t="shared" si="5"/>
        <v>7.6508823918471034</v>
      </c>
      <c r="N41" t="str" cm="1">
        <f t="array" ref="N41">_xlfn.IFS(I41&lt;=$C$3, "Low AADT", AND(I41&gt;$C$3, I41&lt;$C$5), "Medium AADT", I41&gt;=$C$5, "High AADT")</f>
        <v>Medium AADT</v>
      </c>
      <c r="O41">
        <f>COUNTIF('Formatting Data'!$DK$2:$DK$314,A41)</f>
        <v>3</v>
      </c>
      <c r="P41" t="str" cm="1">
        <f t="array" ref="P41">_xlfn.IFS(O41&lt;$F$4, "Low Crash Frequency", O41&gt;=$F$4, "High Crash Frequency")</f>
        <v>High Crash Frequency</v>
      </c>
    </row>
    <row r="42" spans="1:16" x14ac:dyDescent="0.3">
      <c r="A42" s="5">
        <v>52</v>
      </c>
      <c r="B42" s="16">
        <v>0</v>
      </c>
      <c r="C42" s="16">
        <v>40.4</v>
      </c>
      <c r="D42" s="16">
        <v>733.6</v>
      </c>
      <c r="E42" s="16">
        <v>4090</v>
      </c>
      <c r="F42" s="16">
        <v>3350</v>
      </c>
      <c r="G42" s="16">
        <v>3.98</v>
      </c>
      <c r="H42" s="16">
        <v>0</v>
      </c>
      <c r="I42" s="16">
        <v>3720</v>
      </c>
      <c r="J42">
        <f t="shared" si="2"/>
        <v>3.6988297849671046</v>
      </c>
      <c r="K42">
        <f t="shared" si="3"/>
        <v>1.3812818192963463</v>
      </c>
      <c r="L42">
        <f t="shared" si="4"/>
        <v>8.3163002490368481</v>
      </c>
      <c r="M42">
        <f t="shared" si="5"/>
        <v>8.1167156248191112</v>
      </c>
      <c r="N42" t="str" cm="1">
        <f t="array" ref="N42">_xlfn.IFS(I42&lt;=$C$3, "Low AADT", AND(I42&gt;$C$3, I42&lt;$C$5), "Medium AADT", I42&gt;=$C$5, "High AADT")</f>
        <v>Medium AADT</v>
      </c>
      <c r="O42">
        <f>COUNTIF('Formatting Data'!$DK$2:$DK$314,A42)</f>
        <v>4</v>
      </c>
      <c r="P42" t="str" cm="1">
        <f t="array" ref="P42">_xlfn.IFS(O42&lt;$F$4, "Low Crash Frequency", O42&gt;=$F$4, "High Crash Frequency")</f>
        <v>High Crash Frequency</v>
      </c>
    </row>
    <row r="43" spans="1:16" x14ac:dyDescent="0.3">
      <c r="A43" s="5">
        <v>53</v>
      </c>
      <c r="B43" s="16">
        <v>0</v>
      </c>
      <c r="C43" s="16">
        <v>60.6</v>
      </c>
      <c r="D43" s="16">
        <v>658.7</v>
      </c>
      <c r="E43" s="16">
        <v>4090</v>
      </c>
      <c r="F43" s="16">
        <v>3350</v>
      </c>
      <c r="G43" s="16">
        <v>6.37</v>
      </c>
      <c r="H43" s="16">
        <v>4.9000000000000004</v>
      </c>
      <c r="I43" s="16">
        <v>3720</v>
      </c>
      <c r="J43">
        <f t="shared" si="2"/>
        <v>4.1042948930752692</v>
      </c>
      <c r="K43">
        <f t="shared" si="3"/>
        <v>1.8515994695840721</v>
      </c>
      <c r="L43">
        <f t="shared" si="4"/>
        <v>8.3163002490368481</v>
      </c>
      <c r="M43">
        <f t="shared" si="5"/>
        <v>8.1167156248191112</v>
      </c>
      <c r="N43" t="str" cm="1">
        <f t="array" ref="N43">_xlfn.IFS(I43&lt;=$C$3, "Low AADT", AND(I43&gt;$C$3, I43&lt;$C$5), "Medium AADT", I43&gt;=$C$5, "High AADT")</f>
        <v>Medium AADT</v>
      </c>
      <c r="O43">
        <f>COUNTIF('Formatting Data'!$DK$2:$DK$314,A43)</f>
        <v>1</v>
      </c>
      <c r="P43" t="str" cm="1">
        <f t="array" ref="P43">_xlfn.IFS(O43&lt;$F$4, "Low Crash Frequency", O43&gt;=$F$4, "High Crash Frequency")</f>
        <v>Low Crash Frequency</v>
      </c>
    </row>
    <row r="44" spans="1:16" x14ac:dyDescent="0.3">
      <c r="A44" s="5">
        <v>54</v>
      </c>
      <c r="B44" s="16">
        <v>0</v>
      </c>
      <c r="C44" s="16">
        <v>17.399999999999999</v>
      </c>
      <c r="D44" s="16">
        <v>434.1</v>
      </c>
      <c r="E44" s="16">
        <v>4090</v>
      </c>
      <c r="F44" s="16">
        <v>3350</v>
      </c>
      <c r="G44" s="16">
        <v>6.66</v>
      </c>
      <c r="H44" s="16">
        <v>0</v>
      </c>
      <c r="I44" s="16">
        <v>3720</v>
      </c>
      <c r="J44">
        <f t="shared" si="2"/>
        <v>2.8564702062204832</v>
      </c>
      <c r="K44">
        <f t="shared" si="3"/>
        <v>1.8961194845522977</v>
      </c>
      <c r="L44">
        <f t="shared" si="4"/>
        <v>8.3163002490368481</v>
      </c>
      <c r="M44">
        <f t="shared" si="5"/>
        <v>8.1167156248191112</v>
      </c>
      <c r="N44" t="str" cm="1">
        <f t="array" ref="N44">_xlfn.IFS(I44&lt;=$C$3, "Low AADT", AND(I44&gt;$C$3, I44&lt;$C$5), "Medium AADT", I44&gt;=$C$5, "High AADT")</f>
        <v>Medium AADT</v>
      </c>
      <c r="O44">
        <f>COUNTIF('Formatting Data'!$DK$2:$DK$314,A44)</f>
        <v>13</v>
      </c>
      <c r="P44" t="str" cm="1">
        <f t="array" ref="P44">_xlfn.IFS(O44&lt;$F$4, "Low Crash Frequency", O44&gt;=$F$4, "High Crash Frequency")</f>
        <v>High Crash Frequency</v>
      </c>
    </row>
    <row r="45" spans="1:16" x14ac:dyDescent="0.3">
      <c r="A45" s="5">
        <v>55</v>
      </c>
      <c r="B45" s="16">
        <v>0</v>
      </c>
      <c r="C45" s="16">
        <v>56.8</v>
      </c>
      <c r="D45" s="16">
        <v>721.1</v>
      </c>
      <c r="E45" s="16">
        <v>4260</v>
      </c>
      <c r="F45" s="16">
        <v>3915</v>
      </c>
      <c r="G45" s="16">
        <v>6.96</v>
      </c>
      <c r="H45" s="16">
        <v>8.5</v>
      </c>
      <c r="I45" s="16">
        <v>4087.5</v>
      </c>
      <c r="J45">
        <f t="shared" si="2"/>
        <v>4.0395363257271057</v>
      </c>
      <c r="K45">
        <f t="shared" si="3"/>
        <v>1.9401794743463283</v>
      </c>
      <c r="L45">
        <f t="shared" si="4"/>
        <v>8.3570244392634159</v>
      </c>
      <c r="M45">
        <f t="shared" si="5"/>
        <v>8.2725706084249033</v>
      </c>
      <c r="N45" t="str" cm="1">
        <f t="array" ref="N45">_xlfn.IFS(I45&lt;=$C$3, "Low AADT", AND(I45&gt;$C$3, I45&lt;$C$5), "Medium AADT", I45&gt;=$C$5, "High AADT")</f>
        <v>High AADT</v>
      </c>
      <c r="O45">
        <f>COUNTIF('Formatting Data'!$DK$2:$DK$314,A45)</f>
        <v>1</v>
      </c>
      <c r="P45" t="str" cm="1">
        <f t="array" ref="P45">_xlfn.IFS(O45&lt;$F$4, "Low Crash Frequency", O45&gt;=$F$4, "High Crash Frequency")</f>
        <v>Low Crash Frequency</v>
      </c>
    </row>
    <row r="46" spans="1:16" x14ac:dyDescent="0.3">
      <c r="A46" s="5">
        <v>56</v>
      </c>
      <c r="B46" s="16">
        <v>0</v>
      </c>
      <c r="C46" s="16">
        <v>36.200000000000003</v>
      </c>
      <c r="D46" s="16">
        <v>494.6</v>
      </c>
      <c r="E46" s="16">
        <v>4260</v>
      </c>
      <c r="F46" s="16">
        <v>3915</v>
      </c>
      <c r="G46" s="16">
        <v>7.66</v>
      </c>
      <c r="H46" s="16">
        <v>6.9</v>
      </c>
      <c r="I46" s="16">
        <v>4087.5</v>
      </c>
      <c r="J46">
        <f t="shared" si="2"/>
        <v>3.5890591188317256</v>
      </c>
      <c r="K46">
        <f t="shared" si="3"/>
        <v>2.0360119837525001</v>
      </c>
      <c r="L46">
        <f t="shared" si="4"/>
        <v>8.3570244392634159</v>
      </c>
      <c r="M46">
        <f t="shared" si="5"/>
        <v>8.2725706084249033</v>
      </c>
      <c r="N46" t="str" cm="1">
        <f t="array" ref="N46">_xlfn.IFS(I46&lt;=$C$3, "Low AADT", AND(I46&gt;$C$3, I46&lt;$C$5), "Medium AADT", I46&gt;=$C$5, "High AADT")</f>
        <v>High AADT</v>
      </c>
      <c r="O46">
        <f>COUNTIF('Formatting Data'!$DK$2:$DK$314,A46)</f>
        <v>1</v>
      </c>
      <c r="P46" t="str" cm="1">
        <f t="array" ref="P46">_xlfn.IFS(O46&lt;$F$4, "Low Crash Frequency", O46&gt;=$F$4, "High Crash Frequency")</f>
        <v>Low Crash Frequency</v>
      </c>
    </row>
    <row r="47" spans="1:16" x14ac:dyDescent="0.3">
      <c r="A47" s="5">
        <v>57</v>
      </c>
      <c r="B47" s="16">
        <v>0</v>
      </c>
      <c r="C47" s="16">
        <v>25.6</v>
      </c>
      <c r="D47" s="16">
        <v>359.6</v>
      </c>
      <c r="E47" s="16">
        <v>4260</v>
      </c>
      <c r="F47" s="16">
        <v>3915</v>
      </c>
      <c r="G47" s="16">
        <v>4.21</v>
      </c>
      <c r="H47" s="16">
        <v>1.7</v>
      </c>
      <c r="I47" s="16">
        <v>4087.5</v>
      </c>
      <c r="J47">
        <f t="shared" si="2"/>
        <v>3.2425923514855168</v>
      </c>
      <c r="K47">
        <f t="shared" si="3"/>
        <v>1.43746264769429</v>
      </c>
      <c r="L47">
        <f t="shared" si="4"/>
        <v>8.3570244392634159</v>
      </c>
      <c r="M47">
        <f t="shared" si="5"/>
        <v>8.2725706084249033</v>
      </c>
      <c r="N47" t="str" cm="1">
        <f t="array" ref="N47">_xlfn.IFS(I47&lt;=$C$3, "Low AADT", AND(I47&gt;$C$3, I47&lt;$C$5), "Medium AADT", I47&gt;=$C$5, "High AADT")</f>
        <v>High AADT</v>
      </c>
      <c r="O47">
        <f>COUNTIF('Formatting Data'!$DK$2:$DK$314,A47)</f>
        <v>7</v>
      </c>
      <c r="P47" t="str" cm="1">
        <f t="array" ref="P47">_xlfn.IFS(O47&lt;$F$4, "Low Crash Frequency", O47&gt;=$F$4, "High Crash Frequency")</f>
        <v>High Crash Frequency</v>
      </c>
    </row>
    <row r="48" spans="1:16" x14ac:dyDescent="0.3">
      <c r="A48" s="5">
        <v>58</v>
      </c>
      <c r="B48" s="16">
        <v>0</v>
      </c>
      <c r="C48" s="16">
        <v>32.4</v>
      </c>
      <c r="D48" s="16">
        <v>360.8</v>
      </c>
      <c r="E48" s="16">
        <v>4533.333333333333</v>
      </c>
      <c r="F48" s="16">
        <v>3762.5</v>
      </c>
      <c r="G48" s="16">
        <v>7.03</v>
      </c>
      <c r="H48" s="16">
        <v>0.7</v>
      </c>
      <c r="I48" s="16">
        <v>4147.9166666666661</v>
      </c>
      <c r="J48">
        <f t="shared" si="2"/>
        <v>3.4781584227982836</v>
      </c>
      <c r="K48">
        <f t="shared" si="3"/>
        <v>1.9501867058225735</v>
      </c>
      <c r="L48">
        <f t="shared" si="4"/>
        <v>8.4192127830560342</v>
      </c>
      <c r="M48">
        <f t="shared" si="5"/>
        <v>8.232838909057131</v>
      </c>
      <c r="N48" t="str" cm="1">
        <f t="array" ref="N48">_xlfn.IFS(I48&lt;=$C$3, "Low AADT", AND(I48&gt;$C$3, I48&lt;$C$5), "Medium AADT", I48&gt;=$C$5, "High AADT")</f>
        <v>High AADT</v>
      </c>
      <c r="O48">
        <f>COUNTIF('Formatting Data'!$DK$2:$DK$314,A48)</f>
        <v>2</v>
      </c>
      <c r="P48" t="str" cm="1">
        <f t="array" ref="P48">_xlfn.IFS(O48&lt;$F$4, "Low Crash Frequency", O48&gt;=$F$4, "High Crash Frequency")</f>
        <v>Low Crash Frequency</v>
      </c>
    </row>
    <row r="49" spans="1:16" x14ac:dyDescent="0.3">
      <c r="A49" s="5">
        <v>59</v>
      </c>
      <c r="B49" s="16">
        <v>0</v>
      </c>
      <c r="C49" s="16">
        <v>48.4</v>
      </c>
      <c r="D49" s="16">
        <v>883.9</v>
      </c>
      <c r="E49" s="16">
        <v>4260</v>
      </c>
      <c r="F49" s="16">
        <v>3915</v>
      </c>
      <c r="G49" s="16">
        <v>6.18</v>
      </c>
      <c r="H49" s="16">
        <v>0</v>
      </c>
      <c r="I49" s="16">
        <v>4087.5</v>
      </c>
      <c r="J49">
        <f t="shared" si="2"/>
        <v>3.8794998137225858</v>
      </c>
      <c r="K49">
        <f t="shared" si="3"/>
        <v>1.8213182714695995</v>
      </c>
      <c r="L49">
        <f t="shared" si="4"/>
        <v>8.3570244392634159</v>
      </c>
      <c r="M49">
        <f t="shared" si="5"/>
        <v>8.2725706084249033</v>
      </c>
      <c r="N49" t="str" cm="1">
        <f t="array" ref="N49">_xlfn.IFS(I49&lt;=$C$3, "Low AADT", AND(I49&gt;$C$3, I49&lt;$C$5), "Medium AADT", I49&gt;=$C$5, "High AADT")</f>
        <v>High AADT</v>
      </c>
      <c r="O49">
        <f>COUNTIF('Formatting Data'!$DK$2:$DK$314,A49)</f>
        <v>10</v>
      </c>
      <c r="P49" t="str" cm="1">
        <f t="array" ref="P49">_xlfn.IFS(O49&lt;$F$4, "Low Crash Frequency", O49&gt;=$F$4, "High Crash Frequency")</f>
        <v>High Crash Frequency</v>
      </c>
    </row>
    <row r="50" spans="1:16" x14ac:dyDescent="0.3">
      <c r="A50" s="5">
        <v>60</v>
      </c>
      <c r="B50" s="16">
        <v>0</v>
      </c>
      <c r="C50" s="16">
        <v>46.5</v>
      </c>
      <c r="D50" s="16">
        <v>796</v>
      </c>
      <c r="E50" s="16">
        <v>4260</v>
      </c>
      <c r="F50" s="16">
        <v>3915</v>
      </c>
      <c r="G50" s="16">
        <v>5.6</v>
      </c>
      <c r="H50" s="16">
        <v>0</v>
      </c>
      <c r="I50" s="16">
        <v>4087.5</v>
      </c>
      <c r="J50">
        <f t="shared" si="2"/>
        <v>3.8394523125933104</v>
      </c>
      <c r="K50">
        <f t="shared" si="3"/>
        <v>1.7227665977411035</v>
      </c>
      <c r="L50">
        <f t="shared" si="4"/>
        <v>8.3570244392634159</v>
      </c>
      <c r="M50">
        <f t="shared" si="5"/>
        <v>8.2725706084249033</v>
      </c>
      <c r="N50" t="str" cm="1">
        <f t="array" ref="N50">_xlfn.IFS(I50&lt;=$C$3, "Low AADT", AND(I50&gt;$C$3, I50&lt;$C$5), "Medium AADT", I50&gt;=$C$5, "High AADT")</f>
        <v>High AADT</v>
      </c>
      <c r="O50">
        <f>COUNTIF('Formatting Data'!$DK$2:$DK$314,A50)</f>
        <v>2</v>
      </c>
      <c r="P50" t="str" cm="1">
        <f t="array" ref="P50">_xlfn.IFS(O50&lt;$F$4, "Low Crash Frequency", O50&gt;=$F$4, "High Crash Frequency")</f>
        <v>Low Crash Frequency</v>
      </c>
    </row>
    <row r="51" spans="1:16" x14ac:dyDescent="0.3">
      <c r="A51" s="5">
        <v>61</v>
      </c>
      <c r="B51" s="16">
        <v>0</v>
      </c>
      <c r="C51" s="16">
        <v>51.8</v>
      </c>
      <c r="D51" s="16">
        <v>765.4</v>
      </c>
      <c r="E51" s="16">
        <v>4533.333333333333</v>
      </c>
      <c r="F51" s="16">
        <v>3762.5</v>
      </c>
      <c r="G51" s="16">
        <v>6.18</v>
      </c>
      <c r="H51" s="16">
        <v>3.2</v>
      </c>
      <c r="I51" s="16">
        <v>4147.9166666666661</v>
      </c>
      <c r="J51">
        <f t="shared" si="2"/>
        <v>3.9473901492654373</v>
      </c>
      <c r="K51">
        <f t="shared" si="3"/>
        <v>1.8213182714695995</v>
      </c>
      <c r="L51">
        <f t="shared" si="4"/>
        <v>8.4192127830560342</v>
      </c>
      <c r="M51">
        <f t="shared" si="5"/>
        <v>8.232838909057131</v>
      </c>
      <c r="N51" t="str" cm="1">
        <f t="array" ref="N51">_xlfn.IFS(I51&lt;=$C$3, "Low AADT", AND(I51&gt;$C$3, I51&lt;$C$5), "Medium AADT", I51&gt;=$C$5, "High AADT")</f>
        <v>High AADT</v>
      </c>
      <c r="O51">
        <f>COUNTIF('Formatting Data'!$DK$2:$DK$314,A51)</f>
        <v>2</v>
      </c>
      <c r="P51" t="str" cm="1">
        <f t="array" ref="P51">_xlfn.IFS(O51&lt;$F$4, "Low Crash Frequency", O51&gt;=$F$4, "High Crash Frequency")</f>
        <v>Low Crash Frequency</v>
      </c>
    </row>
    <row r="52" spans="1:16" x14ac:dyDescent="0.3">
      <c r="A52" s="5">
        <v>62</v>
      </c>
      <c r="B52" s="16">
        <v>0</v>
      </c>
      <c r="C52" s="16">
        <v>32.200000000000003</v>
      </c>
      <c r="D52" s="16">
        <v>569.9</v>
      </c>
      <c r="E52" s="16">
        <v>4533.333333333333</v>
      </c>
      <c r="F52" s="16">
        <v>3762.5</v>
      </c>
      <c r="G52" s="16">
        <v>5.55</v>
      </c>
      <c r="H52" s="16">
        <v>0</v>
      </c>
      <c r="I52" s="16">
        <v>4147.9166666666661</v>
      </c>
      <c r="J52">
        <f t="shared" si="2"/>
        <v>3.4719664525503626</v>
      </c>
      <c r="K52">
        <f t="shared" si="3"/>
        <v>1.7137979277583431</v>
      </c>
      <c r="L52">
        <f t="shared" si="4"/>
        <v>8.4192127830560342</v>
      </c>
      <c r="M52">
        <f t="shared" si="5"/>
        <v>8.232838909057131</v>
      </c>
      <c r="N52" t="str" cm="1">
        <f t="array" ref="N52">_xlfn.IFS(I52&lt;=$C$3, "Low AADT", AND(I52&gt;$C$3, I52&lt;$C$5), "Medium AADT", I52&gt;=$C$5, "High AADT")</f>
        <v>High AADT</v>
      </c>
      <c r="O52">
        <f>COUNTIF('Formatting Data'!$DK$2:$DK$314,A52)</f>
        <v>2</v>
      </c>
      <c r="P52" t="str" cm="1">
        <f t="array" ref="P52">_xlfn.IFS(O52&lt;$F$4, "Low Crash Frequency", O52&gt;=$F$4, "High Crash Frequency")</f>
        <v>Low Crash Frequency</v>
      </c>
    </row>
    <row r="53" spans="1:16" x14ac:dyDescent="0.3">
      <c r="A53" s="5">
        <v>63</v>
      </c>
      <c r="B53" s="16">
        <v>0</v>
      </c>
      <c r="C53" s="16">
        <v>43.3</v>
      </c>
      <c r="D53" s="16">
        <v>419.5</v>
      </c>
      <c r="E53" s="16">
        <v>4533.333333333333</v>
      </c>
      <c r="F53" s="16">
        <v>3762.5</v>
      </c>
      <c r="G53" s="16">
        <v>10.71</v>
      </c>
      <c r="H53" s="16">
        <v>10.6</v>
      </c>
      <c r="I53" s="16">
        <v>4147.9166666666661</v>
      </c>
      <c r="J53">
        <f t="shared" si="2"/>
        <v>3.7681526350084442</v>
      </c>
      <c r="K53">
        <f t="shared" si="3"/>
        <v>2.3711778844596574</v>
      </c>
      <c r="L53">
        <f t="shared" si="4"/>
        <v>8.4192127830560342</v>
      </c>
      <c r="M53">
        <f t="shared" si="5"/>
        <v>8.232838909057131</v>
      </c>
      <c r="N53" t="str" cm="1">
        <f t="array" ref="N53">_xlfn.IFS(I53&lt;=$C$3, "Low AADT", AND(I53&gt;$C$3, I53&lt;$C$5), "Medium AADT", I53&gt;=$C$5, "High AADT")</f>
        <v>High AADT</v>
      </c>
      <c r="O53">
        <f>COUNTIF('Formatting Data'!$DK$2:$DK$314,A53)</f>
        <v>4</v>
      </c>
      <c r="P53" t="str" cm="1">
        <f t="array" ref="P53">_xlfn.IFS(O53&lt;$F$4, "Low Crash Frequency", O53&gt;=$F$4, "High Crash Frequency")</f>
        <v>High Crash Frequency</v>
      </c>
    </row>
    <row r="54" spans="1:16" x14ac:dyDescent="0.3">
      <c r="A54" s="5">
        <v>65</v>
      </c>
      <c r="B54" s="16">
        <v>0</v>
      </c>
      <c r="C54" s="16">
        <v>52.9</v>
      </c>
      <c r="D54" s="16">
        <v>644.1</v>
      </c>
      <c r="E54" s="16">
        <v>4533.333333333333</v>
      </c>
      <c r="F54" s="16">
        <v>3762.5</v>
      </c>
      <c r="G54" s="16">
        <v>7.77</v>
      </c>
      <c r="H54" s="16">
        <v>9.3000000000000007</v>
      </c>
      <c r="I54" s="16">
        <v>4147.9166666666661</v>
      </c>
      <c r="J54">
        <f t="shared" si="2"/>
        <v>3.9684033388642534</v>
      </c>
      <c r="K54">
        <f t="shared" si="3"/>
        <v>2.050270164379556</v>
      </c>
      <c r="L54">
        <f t="shared" si="4"/>
        <v>8.4192127830560342</v>
      </c>
      <c r="M54">
        <f t="shared" si="5"/>
        <v>8.232838909057131</v>
      </c>
      <c r="N54" t="str" cm="1">
        <f t="array" ref="N54">_xlfn.IFS(I54&lt;=$C$3, "Low AADT", AND(I54&gt;$C$3, I54&lt;$C$5), "Medium AADT", I54&gt;=$C$5, "High AADT")</f>
        <v>High AADT</v>
      </c>
      <c r="O54">
        <f>COUNTIF('Formatting Data'!$DK$2:$DK$314,A54)</f>
        <v>4</v>
      </c>
      <c r="P54" t="str" cm="1">
        <f t="array" ref="P54">_xlfn.IFS(O54&lt;$F$4, "Low Crash Frequency", O54&gt;=$F$4, "High Crash Frequency")</f>
        <v>High Crash Frequency</v>
      </c>
    </row>
    <row r="55" spans="1:16" x14ac:dyDescent="0.3">
      <c r="A55" s="5">
        <v>66</v>
      </c>
      <c r="B55" s="16">
        <v>0</v>
      </c>
      <c r="C55" s="16">
        <v>35.299999999999997</v>
      </c>
      <c r="D55" s="16">
        <v>540.4</v>
      </c>
      <c r="E55" s="16">
        <v>4533.333333333333</v>
      </c>
      <c r="F55" s="16">
        <v>3762.5</v>
      </c>
      <c r="G55" s="16">
        <v>5.88</v>
      </c>
      <c r="H55" s="16">
        <v>3.3</v>
      </c>
      <c r="I55" s="16">
        <v>4147.9166666666661</v>
      </c>
      <c r="J55">
        <f t="shared" si="2"/>
        <v>3.5638829639392511</v>
      </c>
      <c r="K55">
        <f t="shared" si="3"/>
        <v>1.7715567619105355</v>
      </c>
      <c r="L55">
        <f t="shared" si="4"/>
        <v>8.4192127830560342</v>
      </c>
      <c r="M55">
        <f t="shared" si="5"/>
        <v>8.232838909057131</v>
      </c>
      <c r="N55" t="str" cm="1">
        <f t="array" ref="N55">_xlfn.IFS(I55&lt;=$C$3, "Low AADT", AND(I55&gt;$C$3, I55&lt;$C$5), "Medium AADT", I55&gt;=$C$5, "High AADT")</f>
        <v>High AADT</v>
      </c>
      <c r="O55">
        <f>COUNTIF('Formatting Data'!$DK$2:$DK$314,A55)</f>
        <v>2</v>
      </c>
      <c r="P55" t="str" cm="1">
        <f t="array" ref="P55">_xlfn.IFS(O55&lt;$F$4, "Low Crash Frequency", O55&gt;=$F$4, "High Crash Frequency")</f>
        <v>Low Crash Frequency</v>
      </c>
    </row>
    <row r="56" spans="1:16" x14ac:dyDescent="0.3">
      <c r="A56" s="5">
        <v>67</v>
      </c>
      <c r="B56" s="16">
        <v>0</v>
      </c>
      <c r="C56" s="16">
        <v>46.7</v>
      </c>
      <c r="D56" s="16">
        <v>600.9</v>
      </c>
      <c r="E56" s="16">
        <v>4533.333333333333</v>
      </c>
      <c r="F56" s="16">
        <v>3762.5</v>
      </c>
      <c r="G56" s="16">
        <v>6.26</v>
      </c>
      <c r="H56" s="16">
        <v>7.3</v>
      </c>
      <c r="I56" s="16">
        <v>4147.9166666666661</v>
      </c>
      <c r="J56">
        <f t="shared" si="2"/>
        <v>3.8437441646748516</v>
      </c>
      <c r="K56">
        <f t="shared" si="3"/>
        <v>1.8341801851120072</v>
      </c>
      <c r="L56">
        <f t="shared" si="4"/>
        <v>8.4192127830560342</v>
      </c>
      <c r="M56">
        <f t="shared" si="5"/>
        <v>8.232838909057131</v>
      </c>
      <c r="N56" t="str" cm="1">
        <f t="array" ref="N56">_xlfn.IFS(I56&lt;=$C$3, "Low AADT", AND(I56&gt;$C$3, I56&lt;$C$5), "Medium AADT", I56&gt;=$C$5, "High AADT")</f>
        <v>High AADT</v>
      </c>
      <c r="O56">
        <f>COUNTIF('Formatting Data'!$DK$2:$DK$314,A56)</f>
        <v>4</v>
      </c>
      <c r="P56" t="str" cm="1">
        <f t="array" ref="P56">_xlfn.IFS(O56&lt;$F$4, "Low Crash Frequency", O56&gt;=$F$4, "High Crash Frequency")</f>
        <v>High Crash Frequency</v>
      </c>
    </row>
    <row r="57" spans="1:16" x14ac:dyDescent="0.3">
      <c r="A57" s="5">
        <v>68</v>
      </c>
      <c r="B57" s="16">
        <v>0</v>
      </c>
      <c r="C57" s="16">
        <v>106</v>
      </c>
      <c r="D57" s="16">
        <v>374.2</v>
      </c>
      <c r="E57" s="16">
        <v>6566.666666666667</v>
      </c>
      <c r="F57" s="16">
        <v>7470</v>
      </c>
      <c r="G57" s="16">
        <v>10.75</v>
      </c>
      <c r="H57" s="16">
        <v>5.8</v>
      </c>
      <c r="I57" s="16">
        <v>7018.3333333333339</v>
      </c>
      <c r="J57">
        <f t="shared" si="2"/>
        <v>4.6634390941120669</v>
      </c>
      <c r="K57">
        <f t="shared" si="3"/>
        <v>2.3749057545736716</v>
      </c>
      <c r="L57">
        <f t="shared" si="4"/>
        <v>8.7897616260579703</v>
      </c>
      <c r="M57">
        <f t="shared" si="5"/>
        <v>8.9186502781268633</v>
      </c>
      <c r="N57" t="str" cm="1">
        <f t="array" ref="N57">_xlfn.IFS(I57&lt;=$C$3, "Low AADT", AND(I57&gt;$C$3, I57&lt;$C$5), "Medium AADT", I57&gt;=$C$5, "High AADT")</f>
        <v>High AADT</v>
      </c>
      <c r="O57">
        <f>COUNTIF('Formatting Data'!$DK$2:$DK$314,A57)</f>
        <v>10</v>
      </c>
      <c r="P57" t="str" cm="1">
        <f t="array" ref="P57">_xlfn.IFS(O57&lt;$F$4, "Low Crash Frequency", O57&gt;=$F$4, "High Crash Frequency")</f>
        <v>High Crash Frequency</v>
      </c>
    </row>
    <row r="58" spans="1:16" x14ac:dyDescent="0.3">
      <c r="A58" s="5">
        <v>69</v>
      </c>
      <c r="B58" s="16">
        <v>0</v>
      </c>
      <c r="C58" s="16">
        <v>74.5</v>
      </c>
      <c r="D58" s="16">
        <v>268.89999999999998</v>
      </c>
      <c r="E58" s="16">
        <v>6566.666666666667</v>
      </c>
      <c r="F58" s="16">
        <v>7470</v>
      </c>
      <c r="G58" s="16">
        <v>10.02</v>
      </c>
      <c r="H58" s="16">
        <v>7.1</v>
      </c>
      <c r="I58" s="16">
        <v>7018.3333333333339</v>
      </c>
      <c r="J58">
        <f t="shared" si="2"/>
        <v>4.3107991253855138</v>
      </c>
      <c r="K58">
        <f t="shared" si="3"/>
        <v>2.3045830956567186</v>
      </c>
      <c r="L58">
        <f t="shared" si="4"/>
        <v>8.7897616260579703</v>
      </c>
      <c r="M58">
        <f t="shared" si="5"/>
        <v>8.9186502781268633</v>
      </c>
      <c r="N58" t="str" cm="1">
        <f t="array" ref="N58">_xlfn.IFS(I58&lt;=$C$3, "Low AADT", AND(I58&gt;$C$3, I58&lt;$C$5), "Medium AADT", I58&gt;=$C$5, "High AADT")</f>
        <v>High AADT</v>
      </c>
      <c r="O58">
        <f>COUNTIF('Formatting Data'!$DK$2:$DK$314,A58)</f>
        <v>58</v>
      </c>
      <c r="P58" t="str" cm="1">
        <f t="array" ref="P58">_xlfn.IFS(O58&lt;$F$4, "Low Crash Frequency", O58&gt;=$F$4, "High Crash Frequency")</f>
        <v>High Crash Frequency</v>
      </c>
    </row>
    <row r="59" spans="1:16" x14ac:dyDescent="0.3">
      <c r="A59" s="5">
        <v>70</v>
      </c>
      <c r="B59" s="16">
        <v>0</v>
      </c>
      <c r="C59" s="16">
        <v>152.1</v>
      </c>
      <c r="D59" s="16">
        <v>733.3</v>
      </c>
      <c r="E59" s="16">
        <v>6566.666666666667</v>
      </c>
      <c r="F59" s="16">
        <v>7470</v>
      </c>
      <c r="G59" s="16">
        <v>8.66</v>
      </c>
      <c r="H59" s="16">
        <v>4.2</v>
      </c>
      <c r="I59" s="16">
        <v>7018.3333333333339</v>
      </c>
      <c r="J59">
        <f t="shared" si="2"/>
        <v>5.0245381992652467</v>
      </c>
      <c r="K59">
        <f t="shared" si="3"/>
        <v>2.1587147225743437</v>
      </c>
      <c r="L59">
        <f t="shared" si="4"/>
        <v>8.7897616260579703</v>
      </c>
      <c r="M59">
        <f t="shared" si="5"/>
        <v>8.9186502781268633</v>
      </c>
      <c r="N59" t="str" cm="1">
        <f t="array" ref="N59">_xlfn.IFS(I59&lt;=$C$3, "Low AADT", AND(I59&gt;$C$3, I59&lt;$C$5), "Medium AADT", I59&gt;=$C$5, "High AADT")</f>
        <v>High AADT</v>
      </c>
      <c r="O59">
        <f>COUNTIF('Formatting Data'!$DK$2:$DK$314,A59)</f>
        <v>8</v>
      </c>
      <c r="P59" t="str" cm="1">
        <f t="array" ref="P59">_xlfn.IFS(O59&lt;$F$4, "Low Crash Frequency", O59&gt;=$F$4, "High Crash Frequency")</f>
        <v>High Crash Frequency</v>
      </c>
    </row>
    <row r="60" spans="1:16" x14ac:dyDescent="0.3">
      <c r="A60" s="5">
        <v>71</v>
      </c>
      <c r="B60" s="16">
        <v>0</v>
      </c>
      <c r="C60" s="16">
        <v>82.9</v>
      </c>
      <c r="D60" s="16">
        <v>436.7</v>
      </c>
      <c r="E60" s="16">
        <v>6566.666666666667</v>
      </c>
      <c r="F60" s="16">
        <v>7470</v>
      </c>
      <c r="G60" s="16">
        <v>7.01</v>
      </c>
      <c r="H60" s="16">
        <v>0</v>
      </c>
      <c r="I60" s="16">
        <v>7018.3333333333339</v>
      </c>
      <c r="J60">
        <f t="shared" si="2"/>
        <v>4.4176350621412492</v>
      </c>
      <c r="K60">
        <f t="shared" si="3"/>
        <v>1.9473377010464987</v>
      </c>
      <c r="L60">
        <f t="shared" si="4"/>
        <v>8.7897616260579703</v>
      </c>
      <c r="M60">
        <f t="shared" si="5"/>
        <v>8.9186502781268633</v>
      </c>
      <c r="N60" t="str" cm="1">
        <f t="array" ref="N60">_xlfn.IFS(I60&lt;=$C$3, "Low AADT", AND(I60&gt;$C$3, I60&lt;$C$5), "Medium AADT", I60&gt;=$C$5, "High AADT")</f>
        <v>High AADT</v>
      </c>
      <c r="O60">
        <f>COUNTIF('Formatting Data'!$DK$2:$DK$314,A60)</f>
        <v>6</v>
      </c>
      <c r="P60" t="str" cm="1">
        <f t="array" ref="P60">_xlfn.IFS(O60&lt;$F$4, "Low Crash Frequency", O60&gt;=$F$4, "High Crash Frequency")</f>
        <v>High Crash Frequency</v>
      </c>
    </row>
    <row r="61" spans="1:16" x14ac:dyDescent="0.3">
      <c r="A61" s="5">
        <v>72</v>
      </c>
      <c r="B61" s="16">
        <v>0</v>
      </c>
      <c r="C61" s="16">
        <v>33.9</v>
      </c>
      <c r="D61" s="16">
        <v>523.9</v>
      </c>
      <c r="E61" s="16">
        <v>6566.666666666667</v>
      </c>
      <c r="F61" s="16">
        <v>7470</v>
      </c>
      <c r="G61" s="16">
        <v>6.03</v>
      </c>
      <c r="H61" s="16">
        <v>0</v>
      </c>
      <c r="I61" s="16">
        <v>7018.3333333333339</v>
      </c>
      <c r="J61">
        <f t="shared" si="2"/>
        <v>3.5234150143864045</v>
      </c>
      <c r="K61">
        <f t="shared" si="3"/>
        <v>1.7967470107390942</v>
      </c>
      <c r="L61">
        <f t="shared" si="4"/>
        <v>8.7897616260579703</v>
      </c>
      <c r="M61">
        <f t="shared" si="5"/>
        <v>8.9186502781268633</v>
      </c>
      <c r="N61" t="str" cm="1">
        <f t="array" ref="N61">_xlfn.IFS(I61&lt;=$C$3, "Low AADT", AND(I61&gt;$C$3, I61&lt;$C$5), "Medium AADT", I61&gt;=$C$5, "High AADT")</f>
        <v>High AADT</v>
      </c>
      <c r="O61">
        <f>COUNTIF('Formatting Data'!$DK$2:$DK$314,A61)</f>
        <v>2</v>
      </c>
      <c r="P61" t="str" cm="1">
        <f t="array" ref="P61">_xlfn.IFS(O61&lt;$F$4, "Low Crash Frequency", O61&gt;=$F$4, "High Crash Frequency")</f>
        <v>Low Crash Frequency</v>
      </c>
    </row>
    <row r="62" spans="1:16" x14ac:dyDescent="0.3">
      <c r="A62" s="5">
        <v>74</v>
      </c>
      <c r="B62" s="16">
        <v>0</v>
      </c>
      <c r="C62" s="16">
        <v>52.9</v>
      </c>
      <c r="D62" s="16">
        <v>630.5</v>
      </c>
      <c r="E62" s="16">
        <v>3510</v>
      </c>
      <c r="F62" s="16">
        <v>3890</v>
      </c>
      <c r="G62" s="16">
        <v>6.68</v>
      </c>
      <c r="H62" s="16">
        <v>4.5999999999999996</v>
      </c>
      <c r="I62" s="16">
        <v>3700</v>
      </c>
      <c r="J62">
        <f t="shared" si="2"/>
        <v>3.9684033388642534</v>
      </c>
      <c r="K62">
        <f t="shared" si="3"/>
        <v>1.8991179875485542</v>
      </c>
      <c r="L62">
        <f t="shared" si="4"/>
        <v>8.1633713164599122</v>
      </c>
      <c r="M62">
        <f t="shared" si="5"/>
        <v>8.2661644366124918</v>
      </c>
      <c r="N62" t="str" cm="1">
        <f t="array" ref="N62">_xlfn.IFS(I62&lt;=$C$3, "Low AADT", AND(I62&gt;$C$3, I62&lt;$C$5), "Medium AADT", I62&gt;=$C$5, "High AADT")</f>
        <v>Medium AADT</v>
      </c>
      <c r="O62">
        <f>COUNTIF('Formatting Data'!$DK$2:$DK$314,A62)</f>
        <v>23</v>
      </c>
      <c r="P62" t="str" cm="1">
        <f t="array" ref="P62">_xlfn.IFS(O62&lt;$F$4, "Low Crash Frequency", O62&gt;=$F$4, "High Crash Frequency")</f>
        <v>High Crash Frequency</v>
      </c>
    </row>
    <row r="63" spans="1:16" x14ac:dyDescent="0.3">
      <c r="A63" s="5">
        <v>75</v>
      </c>
      <c r="B63" s="16">
        <v>0</v>
      </c>
      <c r="C63" s="16">
        <v>45.2</v>
      </c>
      <c r="D63" s="16">
        <v>585.4</v>
      </c>
      <c r="E63" s="16">
        <v>2100</v>
      </c>
      <c r="F63" s="16">
        <v>2082.5</v>
      </c>
      <c r="G63" s="16">
        <v>5.07</v>
      </c>
      <c r="H63" s="16">
        <v>2.8</v>
      </c>
      <c r="I63" s="16">
        <v>2091.25</v>
      </c>
      <c r="J63">
        <f t="shared" si="2"/>
        <v>3.8110970868381857</v>
      </c>
      <c r="K63">
        <f t="shared" si="3"/>
        <v>1.6233408176030919</v>
      </c>
      <c r="L63">
        <f t="shared" si="4"/>
        <v>7.6496926237115144</v>
      </c>
      <c r="M63">
        <f t="shared" si="5"/>
        <v>7.6413243740409982</v>
      </c>
      <c r="N63" t="str" cm="1">
        <f t="array" ref="N63">_xlfn.IFS(I63&lt;=$C$3, "Low AADT", AND(I63&gt;$C$3, I63&lt;$C$5), "Medium AADT", I63&gt;=$C$5, "High AADT")</f>
        <v>Medium AADT</v>
      </c>
      <c r="O63">
        <f>COUNTIF('Formatting Data'!$DK$2:$DK$314,A63)</f>
        <v>5</v>
      </c>
      <c r="P63" t="str" cm="1">
        <f t="array" ref="P63">_xlfn.IFS(O63&lt;$F$4, "Low Crash Frequency", O63&gt;=$F$4, "High Crash Frequency")</f>
        <v>High Crash Frequency</v>
      </c>
    </row>
    <row r="64" spans="1:16" x14ac:dyDescent="0.3">
      <c r="A64" s="5">
        <v>76</v>
      </c>
      <c r="B64" s="16">
        <v>0</v>
      </c>
      <c r="C64" s="16">
        <v>91.6</v>
      </c>
      <c r="D64" s="16">
        <v>1230.2</v>
      </c>
      <c r="E64" s="16">
        <v>2100</v>
      </c>
      <c r="F64" s="16">
        <v>2082.5</v>
      </c>
      <c r="G64" s="16">
        <v>6.62</v>
      </c>
      <c r="H64" s="16">
        <v>2.2000000000000002</v>
      </c>
      <c r="I64" s="16">
        <v>2091.25</v>
      </c>
      <c r="J64">
        <f t="shared" si="2"/>
        <v>4.5174312716800848</v>
      </c>
      <c r="K64">
        <f t="shared" si="3"/>
        <v>1.8900953699489169</v>
      </c>
      <c r="L64">
        <f t="shared" si="4"/>
        <v>7.6496926237115144</v>
      </c>
      <c r="M64">
        <f t="shared" si="5"/>
        <v>7.6413243740409982</v>
      </c>
      <c r="N64" t="str" cm="1">
        <f t="array" ref="N64">_xlfn.IFS(I64&lt;=$C$3, "Low AADT", AND(I64&gt;$C$3, I64&lt;$C$5), "Medium AADT", I64&gt;=$C$5, "High AADT")</f>
        <v>Medium AADT</v>
      </c>
      <c r="O64">
        <f>COUNTIF('Formatting Data'!$DK$2:$DK$314,A64)</f>
        <v>1</v>
      </c>
      <c r="P64" t="str" cm="1">
        <f t="array" ref="P64">_xlfn.IFS(O64&lt;$F$4, "Low Crash Frequency", O64&gt;=$F$4, "High Crash Frequency")</f>
        <v>Low Crash Frequency</v>
      </c>
    </row>
    <row r="65" spans="1:16" x14ac:dyDescent="0.3">
      <c r="A65" s="5">
        <v>77</v>
      </c>
      <c r="B65" s="16">
        <v>0</v>
      </c>
      <c r="C65" s="16">
        <v>26.9</v>
      </c>
      <c r="D65" s="16">
        <v>1065.0999999999999</v>
      </c>
      <c r="E65" s="16">
        <v>2100</v>
      </c>
      <c r="F65" s="16">
        <v>2082.5</v>
      </c>
      <c r="G65" s="16">
        <v>3.27</v>
      </c>
      <c r="H65" s="16">
        <v>0</v>
      </c>
      <c r="I65" s="16">
        <v>2091.25</v>
      </c>
      <c r="J65">
        <f t="shared" si="2"/>
        <v>3.2921262866077932</v>
      </c>
      <c r="K65">
        <f t="shared" si="3"/>
        <v>1.1847899849091621</v>
      </c>
      <c r="L65">
        <f t="shared" si="4"/>
        <v>7.6496926237115144</v>
      </c>
      <c r="M65">
        <f t="shared" si="5"/>
        <v>7.6413243740409982</v>
      </c>
      <c r="N65" t="str" cm="1">
        <f t="array" ref="N65">_xlfn.IFS(I65&lt;=$C$3, "Low AADT", AND(I65&gt;$C$3, I65&lt;$C$5), "Medium AADT", I65&gt;=$C$5, "High AADT")</f>
        <v>Medium AADT</v>
      </c>
      <c r="O65">
        <f>COUNTIF('Formatting Data'!$DK$2:$DK$314,A65)</f>
        <v>1</v>
      </c>
      <c r="P65" t="str" cm="1">
        <f t="array" ref="P65">_xlfn.IFS(O65&lt;$F$4, "Low Crash Frequency", O65&gt;=$F$4, "High Crash Frequency")</f>
        <v>Low Crash Frequency</v>
      </c>
    </row>
    <row r="66" spans="1:16" x14ac:dyDescent="0.3">
      <c r="A66" s="5">
        <v>78</v>
      </c>
      <c r="B66" s="16">
        <v>0</v>
      </c>
      <c r="C66" s="16">
        <v>87.1</v>
      </c>
      <c r="D66" s="16">
        <v>704.2</v>
      </c>
      <c r="E66" s="16">
        <v>2100</v>
      </c>
      <c r="F66" s="16">
        <v>2082.5</v>
      </c>
      <c r="G66" s="16">
        <v>8.61</v>
      </c>
      <c r="H66" s="16">
        <v>13</v>
      </c>
      <c r="I66" s="16">
        <v>2091.25</v>
      </c>
      <c r="J66">
        <f t="shared" si="2"/>
        <v>4.467056883858457</v>
      </c>
      <c r="K66">
        <f t="shared" si="3"/>
        <v>2.1529243184396392</v>
      </c>
      <c r="L66">
        <f t="shared" si="4"/>
        <v>7.6496926237115144</v>
      </c>
      <c r="M66">
        <f t="shared" si="5"/>
        <v>7.6413243740409982</v>
      </c>
      <c r="N66" t="str" cm="1">
        <f t="array" ref="N66">_xlfn.IFS(I66&lt;=$C$3, "Low AADT", AND(I66&gt;$C$3, I66&lt;$C$5), "Medium AADT", I66&gt;=$C$5, "High AADT")</f>
        <v>Medium AADT</v>
      </c>
      <c r="O66">
        <f>COUNTIF('Formatting Data'!$DK$2:$DK$314,A66)</f>
        <v>5</v>
      </c>
      <c r="P66" t="str" cm="1">
        <f t="array" ref="P66">_xlfn.IFS(O66&lt;$F$4, "Low Crash Frequency", O66&gt;=$F$4, "High Crash Frequency")</f>
        <v>High Crash Frequency</v>
      </c>
    </row>
    <row r="67" spans="1:16" x14ac:dyDescent="0.3">
      <c r="A67" s="5">
        <v>79</v>
      </c>
      <c r="B67" s="16">
        <v>0</v>
      </c>
      <c r="C67" s="16">
        <v>42.7</v>
      </c>
      <c r="D67" s="16">
        <v>781.1</v>
      </c>
      <c r="E67" s="16">
        <v>2100</v>
      </c>
      <c r="F67" s="16">
        <v>2082.5</v>
      </c>
      <c r="G67" s="16">
        <v>6.83</v>
      </c>
      <c r="H67" s="16">
        <v>2.2999999999999998</v>
      </c>
      <c r="I67" s="16">
        <v>2091.25</v>
      </c>
      <c r="J67">
        <f t="shared" si="2"/>
        <v>3.7541989202345789</v>
      </c>
      <c r="K67">
        <f t="shared" si="3"/>
        <v>1.9213246735826988</v>
      </c>
      <c r="L67">
        <f t="shared" si="4"/>
        <v>7.6496926237115144</v>
      </c>
      <c r="M67">
        <f t="shared" si="5"/>
        <v>7.6413243740409982</v>
      </c>
      <c r="N67" t="str" cm="1">
        <f t="array" ref="N67">_xlfn.IFS(I67&lt;=$C$3, "Low AADT", AND(I67&gt;$C$3, I67&lt;$C$5), "Medium AADT", I67&gt;=$C$5, "High AADT")</f>
        <v>Medium AADT</v>
      </c>
      <c r="O67">
        <f>COUNTIF('Formatting Data'!$DK$2:$DK$314,A67)</f>
        <v>1</v>
      </c>
      <c r="P67" t="str" cm="1">
        <f t="array" ref="P67">_xlfn.IFS(O67&lt;$F$4, "Low Crash Frequency", O67&gt;=$F$4, "High Crash Frequency")</f>
        <v>Low Crash Frequency</v>
      </c>
    </row>
    <row r="68" spans="1:16" x14ac:dyDescent="0.3">
      <c r="A68" s="5">
        <v>82</v>
      </c>
      <c r="B68" s="16">
        <v>0</v>
      </c>
      <c r="C68" s="16">
        <v>88</v>
      </c>
      <c r="D68" s="16">
        <v>629.6</v>
      </c>
      <c r="E68" s="16">
        <v>2630</v>
      </c>
      <c r="F68" s="16">
        <v>1975</v>
      </c>
      <c r="G68" s="16">
        <v>9.9499999999999993</v>
      </c>
      <c r="H68" s="16">
        <v>0</v>
      </c>
      <c r="I68" s="16">
        <v>2302.5</v>
      </c>
      <c r="J68">
        <f t="shared" si="2"/>
        <v>4.4773368144782069</v>
      </c>
      <c r="K68">
        <f t="shared" si="3"/>
        <v>2.2975725511705014</v>
      </c>
      <c r="L68">
        <f t="shared" si="4"/>
        <v>7.8747391251718106</v>
      </c>
      <c r="M68">
        <f t="shared" si="5"/>
        <v>7.5883236773352225</v>
      </c>
      <c r="N68" t="str" cm="1">
        <f t="array" ref="N68">_xlfn.IFS(I68&lt;=$C$3, "Low AADT", AND(I68&gt;$C$3, I68&lt;$C$5), "Medium AADT", I68&gt;=$C$5, "High AADT")</f>
        <v>Medium AADT</v>
      </c>
      <c r="O68">
        <f>COUNTIF('Formatting Data'!$DK$2:$DK$314,A68)</f>
        <v>4</v>
      </c>
      <c r="P68" t="str" cm="1">
        <f t="array" ref="P68">_xlfn.IFS(O68&lt;$F$4, "Low Crash Frequency", O68&gt;=$F$4, "High Crash Frequency")</f>
        <v>High Crash Frequency</v>
      </c>
    </row>
    <row r="69" spans="1:16" x14ac:dyDescent="0.3">
      <c r="A69" s="5">
        <v>83</v>
      </c>
      <c r="B69" s="16">
        <v>0</v>
      </c>
      <c r="C69" s="16">
        <v>66.8</v>
      </c>
      <c r="D69" s="16">
        <v>900.2</v>
      </c>
      <c r="E69" s="16">
        <v>4253.333333333333</v>
      </c>
      <c r="F69" s="16">
        <v>4260</v>
      </c>
      <c r="G69" s="16">
        <v>7.88</v>
      </c>
      <c r="H69" s="16">
        <v>3</v>
      </c>
      <c r="I69" s="16">
        <v>4256.6666666666661</v>
      </c>
      <c r="J69">
        <f t="shared" si="2"/>
        <v>4.2017030805426003</v>
      </c>
      <c r="K69">
        <f t="shared" si="3"/>
        <v>2.0643279038697879</v>
      </c>
      <c r="L69">
        <f t="shared" si="4"/>
        <v>8.3554582682306719</v>
      </c>
      <c r="M69">
        <f t="shared" si="5"/>
        <v>8.3570244392634159</v>
      </c>
      <c r="N69" t="str" cm="1">
        <f t="array" ref="N69">_xlfn.IFS(I69&lt;=$C$3, "Low AADT", AND(I69&gt;$C$3, I69&lt;$C$5), "Medium AADT", I69&gt;=$C$5, "High AADT")</f>
        <v>High AADT</v>
      </c>
      <c r="O69">
        <f>COUNTIF('Formatting Data'!$DK$2:$DK$314,A69)</f>
        <v>4</v>
      </c>
      <c r="P69" t="str" cm="1">
        <f t="array" ref="P69">_xlfn.IFS(O69&lt;$F$4, "Low Crash Frequency", O69&gt;=$F$4, "High Crash Frequency")</f>
        <v>High Crash Frequency</v>
      </c>
    </row>
    <row r="70" spans="1:16" x14ac:dyDescent="0.3">
      <c r="A70" s="5">
        <v>87</v>
      </c>
      <c r="B70" s="16">
        <v>0</v>
      </c>
      <c r="C70" s="16">
        <v>83.6</v>
      </c>
      <c r="D70" s="16">
        <v>882.8</v>
      </c>
      <c r="E70" s="16">
        <v>1595</v>
      </c>
      <c r="F70" s="16">
        <v>1245</v>
      </c>
      <c r="G70" s="16">
        <v>7.61</v>
      </c>
      <c r="H70" s="16">
        <v>5.4</v>
      </c>
      <c r="I70" s="16">
        <v>1420</v>
      </c>
      <c r="J70">
        <f t="shared" si="2"/>
        <v>4.4260435200906558</v>
      </c>
      <c r="K70">
        <f t="shared" si="3"/>
        <v>2.0294631718735947</v>
      </c>
      <c r="L70">
        <f t="shared" si="4"/>
        <v>7.3746290152189449</v>
      </c>
      <c r="M70">
        <f t="shared" si="5"/>
        <v>7.1268908088988079</v>
      </c>
      <c r="N70" t="str" cm="1">
        <f t="array" ref="N70">_xlfn.IFS(I70&lt;=$C$3, "Low AADT", AND(I70&gt;$C$3, I70&lt;$C$5), "Medium AADT", I70&gt;=$C$5, "High AADT")</f>
        <v>Low AADT</v>
      </c>
      <c r="O70">
        <f>COUNTIF('Formatting Data'!$DK$2:$DK$314,A70)</f>
        <v>4</v>
      </c>
      <c r="P70" t="str" cm="1">
        <f t="array" ref="P70">_xlfn.IFS(O70&lt;$F$4, "Low Crash Frequency", O70&gt;=$F$4, "High Crash Frequency")</f>
        <v>High Crash Frequency</v>
      </c>
    </row>
    <row r="71" spans="1:16" x14ac:dyDescent="0.3">
      <c r="A71" s="5">
        <v>88</v>
      </c>
      <c r="B71" s="16">
        <v>0</v>
      </c>
      <c r="C71" s="16">
        <v>32.9</v>
      </c>
      <c r="D71" s="16">
        <v>704.4</v>
      </c>
      <c r="E71" s="16">
        <v>1663.3333333333333</v>
      </c>
      <c r="F71" s="16">
        <v>1135</v>
      </c>
      <c r="G71" s="16">
        <v>4.63</v>
      </c>
      <c r="H71" s="16">
        <v>0</v>
      </c>
      <c r="I71" s="16">
        <v>1399.1666666666665</v>
      </c>
      <c r="J71">
        <f t="shared" si="2"/>
        <v>3.493472657771326</v>
      </c>
      <c r="K71">
        <f t="shared" si="3"/>
        <v>1.5325568680981427</v>
      </c>
      <c r="L71">
        <f t="shared" si="4"/>
        <v>7.4165789000774547</v>
      </c>
      <c r="M71">
        <f t="shared" si="5"/>
        <v>7.0343879299155034</v>
      </c>
      <c r="N71" t="str" cm="1">
        <f t="array" ref="N71">_xlfn.IFS(I71&lt;=$C$3, "Low AADT", AND(I71&gt;$C$3, I71&lt;$C$5), "Medium AADT", I71&gt;=$C$5, "High AADT")</f>
        <v>Low AADT</v>
      </c>
      <c r="O71">
        <f>COUNTIF('Formatting Data'!$DK$2:$DK$314,A71)</f>
        <v>2</v>
      </c>
      <c r="P71" t="str" cm="1">
        <f t="array" ref="P71">_xlfn.IFS(O71&lt;$F$4, "Low Crash Frequency", O71&gt;=$F$4, "High Crash Frequency")</f>
        <v>Low Crash Frequency</v>
      </c>
    </row>
    <row r="72" spans="1:16" x14ac:dyDescent="0.3">
      <c r="A72" s="5">
        <v>89</v>
      </c>
      <c r="B72" s="16">
        <v>0</v>
      </c>
      <c r="C72" s="16">
        <v>42.1</v>
      </c>
      <c r="D72" s="16">
        <v>465.6</v>
      </c>
      <c r="E72" s="16">
        <v>1663.3333333333333</v>
      </c>
      <c r="F72" s="16">
        <v>1135</v>
      </c>
      <c r="G72" s="16">
        <v>6.96</v>
      </c>
      <c r="H72" s="16">
        <v>0</v>
      </c>
      <c r="I72" s="16">
        <v>1399.1666666666665</v>
      </c>
      <c r="J72">
        <f t="shared" si="2"/>
        <v>3.7400477406883357</v>
      </c>
      <c r="K72">
        <f t="shared" si="3"/>
        <v>1.9401794743463283</v>
      </c>
      <c r="L72">
        <f t="shared" si="4"/>
        <v>7.4165789000774547</v>
      </c>
      <c r="M72">
        <f t="shared" si="5"/>
        <v>7.0343879299155034</v>
      </c>
      <c r="N72" t="str" cm="1">
        <f t="array" ref="N72">_xlfn.IFS(I72&lt;=$C$3, "Low AADT", AND(I72&gt;$C$3, I72&lt;$C$5), "Medium AADT", I72&gt;=$C$5, "High AADT")</f>
        <v>Low AADT</v>
      </c>
      <c r="O72">
        <f>COUNTIF('Formatting Data'!$DK$2:$DK$314,A72)</f>
        <v>3</v>
      </c>
      <c r="P72" t="str" cm="1">
        <f t="array" ref="P72">_xlfn.IFS(O72&lt;$F$4, "Low Crash Frequency", O72&gt;=$F$4, "High Crash Frequency")</f>
        <v>High Crash Frequency</v>
      </c>
    </row>
    <row r="73" spans="1:16" x14ac:dyDescent="0.3">
      <c r="A73" s="5">
        <v>91</v>
      </c>
      <c r="B73" s="16">
        <v>0</v>
      </c>
      <c r="C73" s="16">
        <v>55.1</v>
      </c>
      <c r="D73" s="16">
        <v>419.6</v>
      </c>
      <c r="E73" s="16">
        <v>1663.3333333333333</v>
      </c>
      <c r="F73" s="16">
        <v>1135</v>
      </c>
      <c r="G73" s="16">
        <v>13.25</v>
      </c>
      <c r="H73" s="16">
        <v>10.4</v>
      </c>
      <c r="I73" s="16">
        <v>1399.1666666666665</v>
      </c>
      <c r="J73">
        <f t="shared" si="2"/>
        <v>4.0091497161588689</v>
      </c>
      <c r="K73">
        <f t="shared" si="3"/>
        <v>2.5839975524322312</v>
      </c>
      <c r="L73">
        <f t="shared" si="4"/>
        <v>7.4165789000774547</v>
      </c>
      <c r="M73">
        <f t="shared" si="5"/>
        <v>7.0343879299155034</v>
      </c>
      <c r="N73" t="str" cm="1">
        <f t="array" ref="N73">_xlfn.IFS(I73&lt;=$C$3, "Low AADT", AND(I73&gt;$C$3, I73&lt;$C$5), "Medium AADT", I73&gt;=$C$5, "High AADT")</f>
        <v>Low AADT</v>
      </c>
      <c r="O73">
        <f>COUNTIF('Formatting Data'!$DK$2:$DK$314,A73)</f>
        <v>1</v>
      </c>
      <c r="P73" t="str" cm="1">
        <f t="array" ref="P73">_xlfn.IFS(O73&lt;$F$4, "Low Crash Frequency", O73&gt;=$F$4, "High Crash Frequency")</f>
        <v>Low Crash Frequency</v>
      </c>
    </row>
    <row r="74" spans="1:16" x14ac:dyDescent="0.3">
      <c r="A74" s="5">
        <v>92</v>
      </c>
      <c r="B74" s="16">
        <v>0</v>
      </c>
      <c r="C74" s="16">
        <v>90.5</v>
      </c>
      <c r="D74" s="16">
        <v>466.4</v>
      </c>
      <c r="E74" s="16">
        <v>1663.3333333333333</v>
      </c>
      <c r="F74" s="16">
        <v>1135</v>
      </c>
      <c r="G74" s="16">
        <v>13.03</v>
      </c>
      <c r="H74" s="16">
        <v>10.4</v>
      </c>
      <c r="I74" s="16">
        <v>1399.1666666666665</v>
      </c>
      <c r="J74">
        <f t="shared" ref="J74:J76" si="6">LN(C74)</f>
        <v>4.5053498507058807</v>
      </c>
      <c r="K74">
        <f t="shared" ref="K74:K76" si="7">IFERROR(LN(G74), 0)</f>
        <v>2.5672543911367538</v>
      </c>
      <c r="L74">
        <f t="shared" ref="L74:L76" si="8">LN(E74)</f>
        <v>7.4165789000774547</v>
      </c>
      <c r="M74">
        <f t="shared" ref="M74:M76" si="9">LN(F74)</f>
        <v>7.0343879299155034</v>
      </c>
      <c r="N74" t="str" cm="1">
        <f t="array" ref="N74">_xlfn.IFS(I74&lt;=$C$3, "Low AADT", AND(I74&gt;$C$3, I74&lt;$C$5), "Medium AADT", I74&gt;=$C$5, "High AADT")</f>
        <v>Low AADT</v>
      </c>
      <c r="O74">
        <f>COUNTIF('Formatting Data'!$DK$2:$DK$314,A74)</f>
        <v>18</v>
      </c>
      <c r="P74" t="str" cm="1">
        <f t="array" ref="P74">_xlfn.IFS(O74&lt;$F$4, "Low Crash Frequency", O74&gt;=$F$4, "High Crash Frequency")</f>
        <v>High Crash Frequency</v>
      </c>
    </row>
    <row r="75" spans="1:16" x14ac:dyDescent="0.3">
      <c r="A75" s="5">
        <v>93</v>
      </c>
      <c r="B75" s="16">
        <v>0</v>
      </c>
      <c r="C75" s="16">
        <v>47.2</v>
      </c>
      <c r="D75" s="16">
        <v>570.70000000000005</v>
      </c>
      <c r="E75" s="16">
        <v>1663.3333333333333</v>
      </c>
      <c r="F75" s="16">
        <v>1135</v>
      </c>
      <c r="G75" s="16">
        <v>4.28</v>
      </c>
      <c r="H75" s="16">
        <v>0</v>
      </c>
      <c r="I75" s="16">
        <v>1399.1666666666665</v>
      </c>
      <c r="J75">
        <f t="shared" si="6"/>
        <v>3.8543938925915096</v>
      </c>
      <c r="K75">
        <f t="shared" si="7"/>
        <v>1.4539530095937054</v>
      </c>
      <c r="L75">
        <f t="shared" si="8"/>
        <v>7.4165789000774547</v>
      </c>
      <c r="M75">
        <f t="shared" si="9"/>
        <v>7.0343879299155034</v>
      </c>
      <c r="N75" t="str" cm="1">
        <f t="array" ref="N75">_xlfn.IFS(I75&lt;=$C$3, "Low AADT", AND(I75&gt;$C$3, I75&lt;$C$5), "Medium AADT", I75&gt;=$C$5, "High AADT")</f>
        <v>Low AADT</v>
      </c>
      <c r="O75">
        <f>COUNTIF('Formatting Data'!$DK$2:$DK$314,A75)</f>
        <v>2</v>
      </c>
      <c r="P75" t="str" cm="1">
        <f t="array" ref="P75">_xlfn.IFS(O75&lt;$F$4, "Low Crash Frequency", O75&gt;=$F$4, "High Crash Frequency")</f>
        <v>Low Crash Frequency</v>
      </c>
    </row>
    <row r="76" spans="1:16" x14ac:dyDescent="0.3">
      <c r="A76" s="5">
        <v>94</v>
      </c>
      <c r="B76" s="16">
        <v>0</v>
      </c>
      <c r="C76" s="16">
        <v>43</v>
      </c>
      <c r="D76" s="16">
        <v>930.4</v>
      </c>
      <c r="E76" s="16">
        <v>1663.3333333333333</v>
      </c>
      <c r="F76" s="16">
        <v>1135</v>
      </c>
      <c r="G76" s="16">
        <v>3.59</v>
      </c>
      <c r="H76" s="16">
        <v>0</v>
      </c>
      <c r="I76" s="16">
        <v>1399.1666666666665</v>
      </c>
      <c r="J76">
        <f t="shared" si="6"/>
        <v>3.7612001156935624</v>
      </c>
      <c r="K76">
        <f t="shared" si="7"/>
        <v>1.2781522025001875</v>
      </c>
      <c r="L76">
        <f t="shared" si="8"/>
        <v>7.4165789000774547</v>
      </c>
      <c r="M76">
        <f t="shared" si="9"/>
        <v>7.0343879299155034</v>
      </c>
      <c r="N76" t="str" cm="1">
        <f t="array" ref="N76">_xlfn.IFS(I76&lt;=$C$3, "Low AADT", AND(I76&gt;$C$3, I76&lt;$C$5), "Medium AADT", I76&gt;=$C$5, "High AADT")</f>
        <v>Low AADT</v>
      </c>
      <c r="O76">
        <f>COUNTIF('Formatting Data'!$DK$2:$DK$314,A76)</f>
        <v>3</v>
      </c>
      <c r="P76" t="str" cm="1">
        <f t="array" ref="P76">_xlfn.IFS(O76&lt;$F$4, "Low Crash Frequency", O76&gt;=$F$4, "High Crash Frequency")</f>
        <v>High Crash Frequency</v>
      </c>
    </row>
    <row r="77" spans="1:16" x14ac:dyDescent="0.3">
      <c r="A77" s="5" t="s">
        <v>751</v>
      </c>
      <c r="B77" s="16">
        <v>0</v>
      </c>
      <c r="C77" s="16">
        <v>152.1</v>
      </c>
      <c r="D77" s="16">
        <v>1828.4</v>
      </c>
      <c r="E77" s="16">
        <v>6566.666666666667</v>
      </c>
      <c r="F77" s="16">
        <v>7470</v>
      </c>
      <c r="G77" s="16">
        <v>13.25</v>
      </c>
      <c r="H77" s="16">
        <v>18.3</v>
      </c>
      <c r="I77" s="16">
        <v>7018.3333333333339</v>
      </c>
    </row>
  </sheetData>
  <mergeCells count="2">
    <mergeCell ref="B1:C1"/>
    <mergeCell ref="E1:F1"/>
  </mergeCells>
  <pageMargins left="0.7" right="0.7" top="0.75" bottom="0.75" header="0.3" footer="0.3"/>
  <ignoredErrors>
    <ignoredError sqref="K9:K7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S12"/>
  <sheetViews>
    <sheetView tabSelected="1" workbookViewId="0">
      <selection activeCell="A9" sqref="A9"/>
    </sheetView>
  </sheetViews>
  <sheetFormatPr defaultRowHeight="14.4" x14ac:dyDescent="0.3"/>
  <cols>
    <col min="1" max="1" width="15.88671875" customWidth="1"/>
    <col min="2" max="2" width="12.109375" customWidth="1"/>
    <col min="3" max="4" width="22.5546875" customWidth="1"/>
    <col min="6" max="6" width="15.88671875" customWidth="1"/>
    <col min="7" max="7" width="12.109375" customWidth="1"/>
    <col min="8" max="9" width="22.5546875" customWidth="1"/>
    <col min="11" max="11" width="15.88671875" customWidth="1"/>
    <col min="12" max="12" width="12.109375" customWidth="1"/>
    <col min="13" max="14" width="22.5546875" customWidth="1"/>
    <col min="16" max="16" width="15.88671875" customWidth="1"/>
    <col min="17" max="17" width="12.109375" customWidth="1"/>
    <col min="18" max="19" width="22.5546875" customWidth="1"/>
  </cols>
  <sheetData>
    <row r="1" spans="1:19" ht="20.399999999999999" thickBot="1" x14ac:dyDescent="0.45">
      <c r="A1" s="18" t="s">
        <v>765</v>
      </c>
      <c r="B1" s="18"/>
      <c r="C1" s="18"/>
      <c r="D1" s="18"/>
      <c r="F1" s="18" t="s">
        <v>733</v>
      </c>
      <c r="G1" s="18"/>
      <c r="H1" s="18"/>
      <c r="I1" s="18"/>
      <c r="K1" s="18" t="s">
        <v>740</v>
      </c>
      <c r="L1" s="18"/>
      <c r="M1" s="18"/>
      <c r="N1" s="18"/>
      <c r="P1" s="18" t="s">
        <v>741</v>
      </c>
      <c r="Q1" s="18"/>
      <c r="R1" s="18"/>
      <c r="S1" s="18"/>
    </row>
    <row r="2" spans="1:19" ht="15" thickTop="1" x14ac:dyDescent="0.3">
      <c r="A2" t="s">
        <v>766</v>
      </c>
      <c r="B2" t="s">
        <v>767</v>
      </c>
      <c r="C2" t="s">
        <v>768</v>
      </c>
      <c r="D2" t="s">
        <v>769</v>
      </c>
      <c r="F2" t="s">
        <v>766</v>
      </c>
      <c r="G2" t="s">
        <v>767</v>
      </c>
      <c r="H2" t="s">
        <v>768</v>
      </c>
      <c r="I2" t="s">
        <v>769</v>
      </c>
      <c r="K2" t="s">
        <v>766</v>
      </c>
      <c r="L2" t="s">
        <v>767</v>
      </c>
      <c r="M2" t="s">
        <v>768</v>
      </c>
      <c r="N2" t="s">
        <v>769</v>
      </c>
      <c r="P2" t="s">
        <v>766</v>
      </c>
      <c r="Q2" t="s">
        <v>767</v>
      </c>
      <c r="R2" t="s">
        <v>768</v>
      </c>
      <c r="S2" t="s">
        <v>769</v>
      </c>
    </row>
    <row r="3" spans="1:19" x14ac:dyDescent="0.3">
      <c r="A3" t="s">
        <v>770</v>
      </c>
      <c r="B3" s="10">
        <v>-4.3449999999999998</v>
      </c>
      <c r="C3">
        <f>B3/$B$9</f>
        <v>-0.54312499999999997</v>
      </c>
      <c r="D3" t="s">
        <v>771</v>
      </c>
      <c r="F3" t="s">
        <v>770</v>
      </c>
      <c r="G3" s="10">
        <v>2.8780000000000001</v>
      </c>
      <c r="H3">
        <f>G3/$B$9</f>
        <v>0.35975000000000001</v>
      </c>
      <c r="I3" t="s">
        <v>771</v>
      </c>
      <c r="K3" t="s">
        <v>770</v>
      </c>
      <c r="L3" s="10">
        <v>-5.8819999999999997</v>
      </c>
      <c r="M3">
        <f>L3/$B$9</f>
        <v>-0.73524999999999996</v>
      </c>
      <c r="N3" t="s">
        <v>771</v>
      </c>
      <c r="P3" t="s">
        <v>770</v>
      </c>
      <c r="Q3" s="10">
        <v>-5.9320000000000004</v>
      </c>
      <c r="R3">
        <f>Q3/$B$9</f>
        <v>-0.74150000000000005</v>
      </c>
      <c r="S3" t="s">
        <v>771</v>
      </c>
    </row>
    <row r="4" spans="1:19" x14ac:dyDescent="0.3">
      <c r="A4" t="s">
        <v>772</v>
      </c>
      <c r="B4" s="6">
        <v>0.33210000000000001</v>
      </c>
      <c r="C4">
        <f t="shared" ref="C4:C7" si="0">B4/$B$9</f>
        <v>4.1512500000000001E-2</v>
      </c>
      <c r="D4" t="s">
        <v>773</v>
      </c>
      <c r="F4" t="s">
        <v>772</v>
      </c>
      <c r="G4" s="6">
        <v>-0.27039999999999997</v>
      </c>
      <c r="H4">
        <f t="shared" ref="H4:H9" si="1">G4/$B$9</f>
        <v>-3.3799999999999997E-2</v>
      </c>
      <c r="I4" t="s">
        <v>774</v>
      </c>
      <c r="K4" t="s">
        <v>772</v>
      </c>
      <c r="L4" s="6">
        <v>-0.26950000000000002</v>
      </c>
      <c r="M4">
        <f t="shared" ref="M4:M9" si="2">L4/$B$9</f>
        <v>-3.3687500000000002E-2</v>
      </c>
      <c r="N4" t="s">
        <v>775</v>
      </c>
      <c r="P4" t="s">
        <v>772</v>
      </c>
      <c r="Q4" s="6"/>
      <c r="R4">
        <f t="shared" ref="R4:R9" si="3">Q4/$B$9</f>
        <v>0</v>
      </c>
    </row>
    <row r="5" spans="1:19" x14ac:dyDescent="0.3">
      <c r="A5" t="s">
        <v>776</v>
      </c>
      <c r="B5" s="6">
        <v>0.24740000000000001</v>
      </c>
      <c r="C5">
        <f t="shared" si="0"/>
        <v>3.0925000000000001E-2</v>
      </c>
      <c r="D5" t="s">
        <v>777</v>
      </c>
      <c r="F5" t="s">
        <v>776</v>
      </c>
      <c r="G5" s="6">
        <v>0.14130000000000001</v>
      </c>
      <c r="H5">
        <f t="shared" si="1"/>
        <v>1.7662500000000001E-2</v>
      </c>
      <c r="I5" t="s">
        <v>778</v>
      </c>
      <c r="K5" t="s">
        <v>776</v>
      </c>
      <c r="L5" s="6">
        <v>0.63</v>
      </c>
      <c r="M5">
        <f t="shared" si="2"/>
        <v>7.8750000000000001E-2</v>
      </c>
      <c r="N5" t="s">
        <v>771</v>
      </c>
      <c r="P5" t="s">
        <v>776</v>
      </c>
      <c r="Q5" s="6">
        <v>0.2455</v>
      </c>
      <c r="R5">
        <f t="shared" si="3"/>
        <v>3.06875E-2</v>
      </c>
      <c r="S5" t="s">
        <v>779</v>
      </c>
    </row>
    <row r="6" spans="1:19" x14ac:dyDescent="0.3">
      <c r="A6" t="s">
        <v>780</v>
      </c>
      <c r="B6" s="6">
        <v>2.2110000000000001E-4</v>
      </c>
      <c r="C6">
        <f t="shared" si="0"/>
        <v>2.7637500000000001E-5</v>
      </c>
      <c r="D6" t="s">
        <v>781</v>
      </c>
      <c r="F6" t="s">
        <v>780</v>
      </c>
      <c r="G6" s="6">
        <v>4.0769999999999999E-4</v>
      </c>
      <c r="H6">
        <f t="shared" si="1"/>
        <v>5.0962499999999999E-5</v>
      </c>
      <c r="I6" t="s">
        <v>771</v>
      </c>
      <c r="K6" t="s">
        <v>780</v>
      </c>
      <c r="L6" s="6">
        <v>9.3090000000000005E-5</v>
      </c>
      <c r="M6">
        <f t="shared" si="2"/>
        <v>1.1636250000000001E-5</v>
      </c>
      <c r="N6" t="s">
        <v>782</v>
      </c>
      <c r="P6" t="s">
        <v>780</v>
      </c>
      <c r="Q6" s="6">
        <v>2.1939999999999999E-4</v>
      </c>
      <c r="R6">
        <f t="shared" si="3"/>
        <v>2.7424999999999999E-5</v>
      </c>
      <c r="S6" t="s">
        <v>783</v>
      </c>
    </row>
    <row r="7" spans="1:19" x14ac:dyDescent="0.3">
      <c r="A7" t="s">
        <v>784</v>
      </c>
      <c r="B7" s="6">
        <v>0.64959999999999996</v>
      </c>
      <c r="C7">
        <f t="shared" si="0"/>
        <v>8.1199999999999994E-2</v>
      </c>
      <c r="D7" t="s">
        <v>771</v>
      </c>
      <c r="F7" t="s">
        <v>784</v>
      </c>
      <c r="G7" s="6">
        <v>0.37869999999999998</v>
      </c>
      <c r="H7">
        <f t="shared" si="1"/>
        <v>4.7337499999999998E-2</v>
      </c>
      <c r="I7" t="s">
        <v>771</v>
      </c>
      <c r="K7" t="s">
        <v>784</v>
      </c>
      <c r="L7" s="6">
        <v>0.49790000000000001</v>
      </c>
      <c r="M7">
        <f t="shared" si="2"/>
        <v>6.2237500000000001E-2</v>
      </c>
      <c r="N7" t="s">
        <v>771</v>
      </c>
      <c r="P7" t="s">
        <v>784</v>
      </c>
      <c r="Q7" s="6">
        <v>0.65400000000000003</v>
      </c>
      <c r="R7">
        <f t="shared" si="3"/>
        <v>8.1750000000000003E-2</v>
      </c>
      <c r="S7" t="s">
        <v>771</v>
      </c>
    </row>
    <row r="8" spans="1:19" x14ac:dyDescent="0.3">
      <c r="A8" t="s">
        <v>785</v>
      </c>
      <c r="B8" s="6">
        <v>1.2330000000000001</v>
      </c>
      <c r="F8" t="s">
        <v>762</v>
      </c>
      <c r="G8" s="6">
        <v>0.14680000000000001</v>
      </c>
      <c r="H8">
        <f t="shared" si="1"/>
        <v>1.8350000000000002E-2</v>
      </c>
      <c r="I8" t="s">
        <v>786</v>
      </c>
      <c r="K8" t="s">
        <v>762</v>
      </c>
      <c r="L8" s="6">
        <v>0.25480000000000003</v>
      </c>
      <c r="M8">
        <f t="shared" si="2"/>
        <v>3.1850000000000003E-2</v>
      </c>
      <c r="N8" t="s">
        <v>787</v>
      </c>
      <c r="P8" t="s">
        <v>762</v>
      </c>
      <c r="Q8" s="6"/>
      <c r="R8">
        <f t="shared" si="3"/>
        <v>0</v>
      </c>
    </row>
    <row r="9" spans="1:19" x14ac:dyDescent="0.3">
      <c r="A9" t="s">
        <v>788</v>
      </c>
      <c r="B9" s="6">
        <v>8</v>
      </c>
      <c r="F9" t="s">
        <v>789</v>
      </c>
      <c r="G9" s="6">
        <v>1.5740000000000001E-2</v>
      </c>
      <c r="H9">
        <f t="shared" si="1"/>
        <v>1.9675000000000001E-3</v>
      </c>
      <c r="I9" t="s">
        <v>790</v>
      </c>
      <c r="K9" t="s">
        <v>789</v>
      </c>
      <c r="L9" s="6">
        <v>6.123E-3</v>
      </c>
      <c r="M9">
        <f t="shared" si="2"/>
        <v>7.65375E-4</v>
      </c>
      <c r="N9">
        <v>0.12640000000000001</v>
      </c>
      <c r="P9" t="s">
        <v>789</v>
      </c>
      <c r="Q9" s="6">
        <v>2.121E-2</v>
      </c>
      <c r="R9">
        <f t="shared" si="3"/>
        <v>2.65125E-3</v>
      </c>
      <c r="S9" t="s">
        <v>791</v>
      </c>
    </row>
    <row r="10" spans="1:19" x14ac:dyDescent="0.3">
      <c r="A10" t="s">
        <v>792</v>
      </c>
      <c r="B10" s="6">
        <v>0.49114609999999997</v>
      </c>
      <c r="F10" t="s">
        <v>785</v>
      </c>
      <c r="G10" s="6">
        <v>2.6044</v>
      </c>
      <c r="K10" t="s">
        <v>785</v>
      </c>
      <c r="L10" s="6">
        <v>2.0463</v>
      </c>
      <c r="P10" t="s">
        <v>785</v>
      </c>
      <c r="Q10" s="6">
        <v>0.88739999999999997</v>
      </c>
    </row>
    <row r="11" spans="1:19" x14ac:dyDescent="0.3">
      <c r="F11" t="s">
        <v>788</v>
      </c>
      <c r="G11" s="6">
        <v>8</v>
      </c>
      <c r="K11" t="s">
        <v>788</v>
      </c>
      <c r="L11" s="6">
        <v>8</v>
      </c>
      <c r="P11" t="s">
        <v>788</v>
      </c>
      <c r="Q11" s="6">
        <v>8</v>
      </c>
    </row>
    <row r="12" spans="1:19" x14ac:dyDescent="0.3">
      <c r="F12" t="s">
        <v>792</v>
      </c>
      <c r="G12" s="6">
        <v>0.3236</v>
      </c>
      <c r="K12" t="s">
        <v>792</v>
      </c>
      <c r="L12" s="6">
        <v>0.4224347</v>
      </c>
      <c r="P12" t="s">
        <v>792</v>
      </c>
      <c r="Q12" s="6">
        <v>0.29596430000000001</v>
      </c>
    </row>
  </sheetData>
  <mergeCells count="4">
    <mergeCell ref="A1:D1"/>
    <mergeCell ref="F1:I1"/>
    <mergeCell ref="K1:N1"/>
    <mergeCell ref="P1:S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38CD-9C83-4E48-A080-A8EC44EF2416}">
  <dimension ref="A1:Q82"/>
  <sheetViews>
    <sheetView topLeftCell="D1" zoomScale="70" zoomScaleNormal="70" workbookViewId="0">
      <selection activeCell="J3" sqref="J3"/>
    </sheetView>
  </sheetViews>
  <sheetFormatPr defaultRowHeight="14.4" x14ac:dyDescent="0.3"/>
  <cols>
    <col min="1" max="1" width="22.77734375" bestFit="1" customWidth="1"/>
    <col min="2" max="2" width="21.109375" bestFit="1" customWidth="1"/>
    <col min="3" max="3" width="20.109375" bestFit="1" customWidth="1"/>
    <col min="4" max="4" width="11.33203125" bestFit="1" customWidth="1"/>
    <col min="5" max="5" width="14.5546875" bestFit="1" customWidth="1"/>
    <col min="6" max="6" width="23.5546875" bestFit="1" customWidth="1"/>
    <col min="7" max="7" width="25.109375" bestFit="1" customWidth="1"/>
    <col min="8" max="8" width="28.77734375" bestFit="1" customWidth="1"/>
    <col min="9" max="9" width="31.109375" bestFit="1" customWidth="1"/>
    <col min="10" max="10" width="25" bestFit="1" customWidth="1"/>
    <col min="11" max="11" width="31.109375" customWidth="1"/>
    <col min="12" max="12" width="21.33203125" bestFit="1" customWidth="1"/>
    <col min="13" max="13" width="33.88671875" bestFit="1" customWidth="1"/>
    <col min="14" max="14" width="42.6640625" bestFit="1" customWidth="1"/>
    <col min="15" max="15" width="38.88671875" bestFit="1" customWidth="1"/>
    <col min="16" max="16" width="14.44140625" bestFit="1" customWidth="1"/>
    <col min="17" max="17" width="12.109375" bestFit="1" customWidth="1"/>
  </cols>
  <sheetData>
    <row r="1" spans="1:17" ht="20.399999999999999" thickBot="1" x14ac:dyDescent="0.45">
      <c r="A1" s="18" t="s">
        <v>793</v>
      </c>
      <c r="B1" s="18"/>
      <c r="C1" s="18"/>
      <c r="D1" s="18"/>
      <c r="E1" s="18"/>
      <c r="F1" s="18"/>
      <c r="G1" s="18"/>
      <c r="H1" s="18"/>
      <c r="I1" s="18"/>
      <c r="J1" s="18"/>
      <c r="K1" s="18"/>
      <c r="L1" s="18"/>
      <c r="M1" s="18"/>
      <c r="N1" s="18"/>
      <c r="O1" s="18"/>
      <c r="P1" s="18"/>
    </row>
    <row r="2" spans="1:17" ht="15" thickTop="1" x14ac:dyDescent="0.3"/>
    <row r="3" spans="1:17" ht="20.399999999999999" thickBot="1" x14ac:dyDescent="0.45">
      <c r="N3" s="13" t="s">
        <v>794</v>
      </c>
      <c r="O3" s="13" t="s">
        <v>795</v>
      </c>
      <c r="P3" s="14">
        <f>O75*N75*(1-L75)</f>
        <v>42.741583841499533</v>
      </c>
    </row>
    <row r="4" spans="1:17" ht="21" thickTop="1" thickBot="1" x14ac:dyDescent="0.45">
      <c r="O4" s="9" t="s">
        <v>744</v>
      </c>
      <c r="P4" s="14">
        <f>(F75/O75)/(1+(P3/(O75^2)))</f>
        <v>0.91631038837025636</v>
      </c>
      <c r="Q4">
        <f>(F75/O77)/(1+(P77/(O77^2)))</f>
        <v>0.6644988659856208</v>
      </c>
    </row>
    <row r="5" spans="1:17" ht="15" thickTop="1" x14ac:dyDescent="0.3">
      <c r="A5" s="4" t="s">
        <v>745</v>
      </c>
      <c r="B5" s="4" t="s">
        <v>746</v>
      </c>
    </row>
    <row r="6" spans="1:17" x14ac:dyDescent="0.3">
      <c r="A6" s="4" t="s">
        <v>747</v>
      </c>
      <c r="B6" t="s">
        <v>748</v>
      </c>
      <c r="C6" t="s">
        <v>749</v>
      </c>
      <c r="D6" t="s">
        <v>750</v>
      </c>
      <c r="E6" t="s">
        <v>751</v>
      </c>
      <c r="F6" s="11" t="s">
        <v>796</v>
      </c>
      <c r="G6" s="11" t="s">
        <v>797</v>
      </c>
      <c r="H6" s="11" t="s">
        <v>824</v>
      </c>
      <c r="I6" s="11" t="s">
        <v>825</v>
      </c>
      <c r="J6" s="11" t="s">
        <v>798</v>
      </c>
      <c r="K6" s="11" t="s">
        <v>799</v>
      </c>
      <c r="L6" s="11" t="s">
        <v>800</v>
      </c>
      <c r="M6" s="11" t="s">
        <v>801</v>
      </c>
      <c r="N6" s="11" t="s">
        <v>802</v>
      </c>
      <c r="O6" s="11" t="s">
        <v>803</v>
      </c>
      <c r="P6" s="11" t="s">
        <v>828</v>
      </c>
    </row>
    <row r="7" spans="1:17" x14ac:dyDescent="0.3">
      <c r="A7" s="5">
        <v>1</v>
      </c>
      <c r="B7" s="16">
        <v>1</v>
      </c>
      <c r="C7" s="16"/>
      <c r="D7" s="16"/>
      <c r="E7" s="16">
        <v>1</v>
      </c>
      <c r="F7" s="8">
        <f>B7/3</f>
        <v>0.33333333333333331</v>
      </c>
      <c r="G7" s="8">
        <f>C7/4</f>
        <v>0</v>
      </c>
      <c r="H7" s="7">
        <f>'SPF Coefficients'!$C$3 + 'SPF Coefficients'!$C$4*'Curve Info'!$B9 + 'SPF Coefficients'!$C$5*'Curve Info'!$J9 + 'SPF Coefficients'!$C$6*'Curve Info'!$D9 + 'SPF Coefficients'!$C$7*'Curve Info'!$L9</f>
        <v>0.28100953937545503</v>
      </c>
      <c r="I7" s="7">
        <f>'SPF Coefficients'!$C$3 + 'SPF Coefficients'!$C$4*'Curve Info'!$B9 + 'SPF Coefficients'!$C$5*'Curve Info'!$J9 + 'SPF Coefficients'!$C$6*'Curve Info'!$D9 + 'SPF Coefficients'!$C$7*'Curve Info'!$M9</f>
        <v>0.27312300542580459</v>
      </c>
      <c r="J7" s="7">
        <f>EXP(H7)</f>
        <v>1.3244662384557206</v>
      </c>
      <c r="K7" s="7">
        <f>EXP(I7)</f>
        <v>1.3140618716241015</v>
      </c>
      <c r="L7" s="12">
        <f>1/(1+'SPF Coefficients'!$B$8*K7)</f>
        <v>0.3816446789169719</v>
      </c>
      <c r="M7" s="12">
        <f>(L7*K7)+(1-L7)*(G7)</f>
        <v>0.50150472107301536</v>
      </c>
      <c r="N7" s="12">
        <f t="shared" ref="N7:N70" si="0">J7/K7</f>
        <v>1.0079177145736373</v>
      </c>
      <c r="O7" s="12">
        <f>M7*N7</f>
        <v>0.50547549231180311</v>
      </c>
      <c r="P7">
        <f>O7*N7*(1-L7)</f>
        <v>0.31503824861325119</v>
      </c>
    </row>
    <row r="8" spans="1:17" x14ac:dyDescent="0.3">
      <c r="A8" s="5">
        <v>2</v>
      </c>
      <c r="B8" s="16"/>
      <c r="C8" s="16">
        <v>3</v>
      </c>
      <c r="D8" s="16">
        <v>1</v>
      </c>
      <c r="E8" s="16">
        <v>4</v>
      </c>
      <c r="F8" s="8">
        <f t="shared" ref="F8:F71" si="1">B8/3</f>
        <v>0</v>
      </c>
      <c r="G8" s="8">
        <f t="shared" ref="G8:G71" si="2">C8/4</f>
        <v>0.75</v>
      </c>
      <c r="H8" s="7">
        <f>'SPF Coefficients'!$C$3 + 'SPF Coefficients'!$C$4*'Curve Info'!$B10 + 'SPF Coefficients'!$C$5*'Curve Info'!$J10 + 'SPF Coefficients'!$C$6*'Curve Info'!$D10 + 'SPF Coefficients'!$C$7*'Curve Info'!$L10</f>
        <v>0.25816384881534804</v>
      </c>
      <c r="I8" s="7">
        <f>'SPF Coefficients'!$C$3 + 'SPF Coefficients'!$C$4*'Curve Info'!$B10 + 'SPF Coefficients'!$C$5*'Curve Info'!$J10 + 'SPF Coefficients'!$C$6*'Curve Info'!$D10 + 'SPF Coefficients'!$C$7*'Curve Info'!$M10</f>
        <v>0.23826436860083644</v>
      </c>
      <c r="J8" s="7">
        <f t="shared" ref="J8:J71" si="3">EXP(H8)</f>
        <v>1.2945509118814682</v>
      </c>
      <c r="K8" s="7">
        <f t="shared" ref="K8:K71" si="4">EXP(I8)</f>
        <v>1.2690446440385166</v>
      </c>
      <c r="L8" s="12">
        <f>1/(1+'SPF Coefficients'!$B$8*K8)</f>
        <v>0.38990427928750887</v>
      </c>
      <c r="M8" s="12">
        <f t="shared" ref="M8:M71" si="5">(L8*K8)+(1-L8)*(G8)</f>
        <v>0.95237772785187935</v>
      </c>
      <c r="N8" s="12">
        <f t="shared" si="0"/>
        <v>1.0200987947609017</v>
      </c>
      <c r="O8" s="12">
        <f t="shared" ref="O8:O71" si="6">M8*N8</f>
        <v>0.97151937233882812</v>
      </c>
      <c r="P8">
        <f t="shared" ref="P8:P71" si="7">O8*N8*(1-L8)</f>
        <v>0.60463276549834244</v>
      </c>
    </row>
    <row r="9" spans="1:17" x14ac:dyDescent="0.3">
      <c r="A9" s="5">
        <v>3</v>
      </c>
      <c r="B9" s="16">
        <v>2</v>
      </c>
      <c r="C9" s="16">
        <v>2</v>
      </c>
      <c r="D9" s="16"/>
      <c r="E9" s="16">
        <v>4</v>
      </c>
      <c r="F9" s="8">
        <f t="shared" si="1"/>
        <v>0.66666666666666663</v>
      </c>
      <c r="G9" s="8">
        <f t="shared" si="2"/>
        <v>0.5</v>
      </c>
      <c r="H9" s="7">
        <f>'SPF Coefficients'!$C$3 + 'SPF Coefficients'!$C$4*'Curve Info'!$B11 + 'SPF Coefficients'!$C$5*'Curve Info'!$J11 + 'SPF Coefficients'!$C$6*'Curve Info'!$D11 + 'SPF Coefficients'!$C$7*'Curve Info'!$L11</f>
        <v>0.25281114983355107</v>
      </c>
      <c r="I9" s="7">
        <f>'SPF Coefficients'!$C$3 + 'SPF Coefficients'!$C$4*'Curve Info'!$B11 + 'SPF Coefficients'!$C$5*'Curve Info'!$J11 + 'SPF Coefficients'!$C$6*'Curve Info'!$D11 + 'SPF Coefficients'!$C$7*'Curve Info'!$M11</f>
        <v>0.24091409404380687</v>
      </c>
      <c r="J9" s="7">
        <f t="shared" si="3"/>
        <v>1.2876400828277705</v>
      </c>
      <c r="K9" s="7">
        <f t="shared" si="4"/>
        <v>1.2724117228672771</v>
      </c>
      <c r="L9" s="12">
        <f>1/(1+'SPF Coefficients'!$B$8*K9)</f>
        <v>0.38927414962056778</v>
      </c>
      <c r="M9" s="12">
        <f t="shared" si="5"/>
        <v>0.80067991657611692</v>
      </c>
      <c r="N9" s="12">
        <f t="shared" si="0"/>
        <v>1.011968107246118</v>
      </c>
      <c r="O9" s="12">
        <f t="shared" si="6"/>
        <v>0.81026253968751272</v>
      </c>
      <c r="P9">
        <f t="shared" si="7"/>
        <v>0.50077067584987189</v>
      </c>
    </row>
    <row r="10" spans="1:17" x14ac:dyDescent="0.3">
      <c r="A10" s="5">
        <v>4</v>
      </c>
      <c r="B10" s="16"/>
      <c r="C10" s="16">
        <v>4</v>
      </c>
      <c r="D10" s="16">
        <v>2</v>
      </c>
      <c r="E10" s="16">
        <v>6</v>
      </c>
      <c r="F10" s="8">
        <f t="shared" si="1"/>
        <v>0</v>
      </c>
      <c r="G10" s="8">
        <f t="shared" si="2"/>
        <v>1</v>
      </c>
      <c r="H10" s="7">
        <f>'SPF Coefficients'!$C$3 + 'SPF Coefficients'!$C$4*'Curve Info'!$B12 + 'SPF Coefficients'!$C$5*'Curve Info'!$J12 + 'SPF Coefficients'!$C$6*'Curve Info'!$D12 + 'SPF Coefficients'!$C$7*'Curve Info'!$L12</f>
        <v>0.25235173290244006</v>
      </c>
      <c r="I10" s="7">
        <f>'SPF Coefficients'!$C$3 + 'SPF Coefficients'!$C$4*'Curve Info'!$B12 + 'SPF Coefficients'!$C$5*'Curve Info'!$J12 + 'SPF Coefficients'!$C$6*'Curve Info'!$D12 + 'SPF Coefficients'!$C$7*'Curve Info'!$M12</f>
        <v>0.24045467711269586</v>
      </c>
      <c r="J10" s="7">
        <f t="shared" si="3"/>
        <v>1.2870486550389144</v>
      </c>
      <c r="K10" s="7">
        <f t="shared" si="4"/>
        <v>1.2718272896379876</v>
      </c>
      <c r="L10" s="12">
        <f>1/(1+'SPF Coefficients'!$B$8*K10)</f>
        <v>0.38938337685787666</v>
      </c>
      <c r="M10" s="12">
        <f t="shared" si="5"/>
        <v>1.1058450279613636</v>
      </c>
      <c r="N10" s="12">
        <f t="shared" si="0"/>
        <v>1.0119681072461177</v>
      </c>
      <c r="O10" s="12">
        <f t="shared" si="6"/>
        <v>1.1190798998535914</v>
      </c>
      <c r="P10">
        <f t="shared" si="7"/>
        <v>0.69150694171162008</v>
      </c>
    </row>
    <row r="11" spans="1:17" x14ac:dyDescent="0.3">
      <c r="A11" s="5">
        <v>7</v>
      </c>
      <c r="B11" s="16"/>
      <c r="C11" s="16">
        <v>1</v>
      </c>
      <c r="D11" s="16"/>
      <c r="E11" s="16">
        <v>1</v>
      </c>
      <c r="F11" s="8">
        <f t="shared" si="1"/>
        <v>0</v>
      </c>
      <c r="G11" s="8">
        <f t="shared" si="2"/>
        <v>0.25</v>
      </c>
      <c r="H11" s="7">
        <f>'SPF Coefficients'!$C$3 + 'SPF Coefficients'!$C$4*'Curve Info'!$B13 + 'SPF Coefficients'!$C$5*'Curve Info'!$J13 + 'SPF Coefficients'!$C$6*'Curve Info'!$D13 + 'SPF Coefficients'!$C$7*'Curve Info'!$L13</f>
        <v>9.5832056668251675E-2</v>
      </c>
      <c r="I11" s="7">
        <f>'SPF Coefficients'!$C$3 + 'SPF Coefficients'!$C$4*'Curve Info'!$B13 + 'SPF Coefficients'!$C$5*'Curve Info'!$J13 + 'SPF Coefficients'!$C$6*'Curve Info'!$D13 + 'SPF Coefficients'!$C$7*'Curve Info'!$M13</f>
        <v>8.746583992531487E-2</v>
      </c>
      <c r="J11" s="7">
        <f t="shared" si="3"/>
        <v>1.1005742143718849</v>
      </c>
      <c r="K11" s="7">
        <f t="shared" si="4"/>
        <v>1.0914049813304845</v>
      </c>
      <c r="L11" s="12">
        <f>1/(1+'SPF Coefficients'!$B$8*K11)</f>
        <v>0.42631154946782174</v>
      </c>
      <c r="M11" s="12">
        <f t="shared" si="5"/>
        <v>0.60870066132094247</v>
      </c>
      <c r="N11" s="12">
        <f t="shared" si="0"/>
        <v>1.0084013113356167</v>
      </c>
      <c r="O11" s="12">
        <f t="shared" si="6"/>
        <v>0.61381454508689548</v>
      </c>
      <c r="P11">
        <f t="shared" si="7"/>
        <v>0.35509673890492388</v>
      </c>
    </row>
    <row r="12" spans="1:17" x14ac:dyDescent="0.3">
      <c r="A12" s="5">
        <v>8</v>
      </c>
      <c r="B12" s="16">
        <v>5</v>
      </c>
      <c r="C12" s="16">
        <v>5</v>
      </c>
      <c r="D12" s="16">
        <v>1</v>
      </c>
      <c r="E12" s="16">
        <v>11</v>
      </c>
      <c r="F12" s="8">
        <f t="shared" si="1"/>
        <v>1.6666666666666667</v>
      </c>
      <c r="G12" s="8">
        <f t="shared" si="2"/>
        <v>1.25</v>
      </c>
      <c r="H12" s="7">
        <f>'SPF Coefficients'!$C$3 + 'SPF Coefficients'!$C$4*'Curve Info'!$B14 + 'SPF Coefficients'!$C$5*'Curve Info'!$J14 + 'SPF Coefficients'!$C$6*'Curve Info'!$D14 + 'SPF Coefficients'!$C$7*'Curve Info'!$L14</f>
        <v>0.22844232304880119</v>
      </c>
      <c r="I12" s="7">
        <f>'SPF Coefficients'!$C$3 + 'SPF Coefficients'!$C$4*'Curve Info'!$B14 + 'SPF Coefficients'!$C$5*'Curve Info'!$J14 + 'SPF Coefficients'!$C$6*'Curve Info'!$D14 + 'SPF Coefficients'!$C$7*'Curve Info'!$M14</f>
        <v>0.22074957625550351</v>
      </c>
      <c r="J12" s="7">
        <f t="shared" si="3"/>
        <v>1.2566410438175084</v>
      </c>
      <c r="K12" s="7">
        <f t="shared" si="4"/>
        <v>1.2470111102678261</v>
      </c>
      <c r="L12" s="12">
        <f>1/(1+'SPF Coefficients'!$B$8*K12)</f>
        <v>0.39407862207799121</v>
      </c>
      <c r="M12" s="12">
        <f t="shared" si="5"/>
        <v>1.2488221424528017</v>
      </c>
      <c r="N12" s="12">
        <f t="shared" si="0"/>
        <v>1.0077224119900696</v>
      </c>
      <c r="O12" s="12">
        <f t="shared" si="6"/>
        <v>1.2584660615391436</v>
      </c>
      <c r="P12">
        <f t="shared" si="7"/>
        <v>0.76842007239764898</v>
      </c>
    </row>
    <row r="13" spans="1:17" x14ac:dyDescent="0.3">
      <c r="A13" s="5">
        <v>9</v>
      </c>
      <c r="B13" s="16">
        <v>1</v>
      </c>
      <c r="C13" s="16">
        <v>2</v>
      </c>
      <c r="D13" s="16"/>
      <c r="E13" s="16">
        <v>3</v>
      </c>
      <c r="F13" s="8">
        <f t="shared" si="1"/>
        <v>0.33333333333333331</v>
      </c>
      <c r="G13" s="8">
        <f t="shared" si="2"/>
        <v>0.5</v>
      </c>
      <c r="H13" s="7">
        <f>'SPF Coefficients'!$C$3 + 'SPF Coefficients'!$C$4*'Curve Info'!$B15 + 'SPF Coefficients'!$C$5*'Curve Info'!$J15 + 'SPF Coefficients'!$C$6*'Curve Info'!$D15 + 'SPF Coefficients'!$C$7*'Curve Info'!$L15</f>
        <v>0.22669770272131395</v>
      </c>
      <c r="I13" s="7">
        <f>'SPF Coefficients'!$C$3 + 'SPF Coefficients'!$C$4*'Curve Info'!$B15 + 'SPF Coefficients'!$C$5*'Curve Info'!$J15 + 'SPF Coefficients'!$C$6*'Curve Info'!$D15 + 'SPF Coefficients'!$C$7*'Curve Info'!$M15</f>
        <v>0.20641696030904755</v>
      </c>
      <c r="J13" s="7">
        <f t="shared" si="3"/>
        <v>1.2544505936156733</v>
      </c>
      <c r="K13" s="7">
        <f t="shared" si="4"/>
        <v>1.2292656521388368</v>
      </c>
      <c r="L13" s="12">
        <f>1/(1+'SPF Coefficients'!$B$8*K13)</f>
        <v>0.3975061183099643</v>
      </c>
      <c r="M13" s="12">
        <f t="shared" si="5"/>
        <v>0.78988755859849369</v>
      </c>
      <c r="N13" s="12">
        <f t="shared" si="0"/>
        <v>1.0204877940199635</v>
      </c>
      <c r="O13" s="12">
        <f t="shared" si="6"/>
        <v>0.80607061219799148</v>
      </c>
      <c r="P13">
        <f t="shared" si="7"/>
        <v>0.49560256274056214</v>
      </c>
    </row>
    <row r="14" spans="1:17" x14ac:dyDescent="0.3">
      <c r="A14" s="5">
        <v>10</v>
      </c>
      <c r="B14" s="16">
        <v>1</v>
      </c>
      <c r="C14" s="16">
        <v>3</v>
      </c>
      <c r="D14" s="16">
        <v>1</v>
      </c>
      <c r="E14" s="16">
        <v>5</v>
      </c>
      <c r="F14" s="8">
        <f t="shared" si="1"/>
        <v>0.33333333333333331</v>
      </c>
      <c r="G14" s="8">
        <f t="shared" si="2"/>
        <v>0.75</v>
      </c>
      <c r="H14" s="7">
        <f>'SPF Coefficients'!$C$3 + 'SPF Coefficients'!$C$4*'Curve Info'!$B16 + 'SPF Coefficients'!$C$5*'Curve Info'!$J16 + 'SPF Coefficients'!$C$6*'Curve Info'!$D16 + 'SPF Coefficients'!$C$7*'Curve Info'!$L16</f>
        <v>0.24237799675868343</v>
      </c>
      <c r="I14" s="7">
        <f>'SPF Coefficients'!$C$3 + 'SPF Coefficients'!$C$4*'Curve Info'!$B16 + 'SPF Coefficients'!$C$5*'Curve Info'!$J16 + 'SPF Coefficients'!$C$6*'Curve Info'!$D16 + 'SPF Coefficients'!$C$7*'Curve Info'!$M16</f>
        <v>0.22209725434641703</v>
      </c>
      <c r="J14" s="7">
        <f t="shared" si="3"/>
        <v>1.2742757739046202</v>
      </c>
      <c r="K14" s="7">
        <f t="shared" si="4"/>
        <v>1.2486928127625327</v>
      </c>
      <c r="L14" s="12">
        <f>1/(1+'SPF Coefficients'!$B$8*K14)</f>
        <v>0.39375686859002518</v>
      </c>
      <c r="M14" s="12">
        <f t="shared" si="5"/>
        <v>0.94636372034172656</v>
      </c>
      <c r="N14" s="12">
        <f t="shared" si="0"/>
        <v>1.0204877940199635</v>
      </c>
      <c r="O14" s="12">
        <f t="shared" si="6"/>
        <v>0.96575262531205419</v>
      </c>
      <c r="P14">
        <f t="shared" si="7"/>
        <v>0.59747610773105864</v>
      </c>
    </row>
    <row r="15" spans="1:17" x14ac:dyDescent="0.3">
      <c r="A15" s="5">
        <v>11</v>
      </c>
      <c r="B15" s="16">
        <v>2</v>
      </c>
      <c r="C15" s="16">
        <v>4</v>
      </c>
      <c r="D15" s="16"/>
      <c r="E15" s="16">
        <v>6</v>
      </c>
      <c r="F15" s="8">
        <f t="shared" si="1"/>
        <v>0.66666666666666663</v>
      </c>
      <c r="G15" s="8">
        <f t="shared" si="2"/>
        <v>1</v>
      </c>
      <c r="H15" s="7">
        <f>'SPF Coefficients'!$C$3 + 'SPF Coefficients'!$C$4*'Curve Info'!$B17 + 'SPF Coefficients'!$C$5*'Curve Info'!$J17 + 'SPF Coefficients'!$C$6*'Curve Info'!$D17 + 'SPF Coefficients'!$C$7*'Curve Info'!$L17</f>
        <v>0.26872160470873979</v>
      </c>
      <c r="I15" s="7">
        <f>'SPF Coefficients'!$C$3 + 'SPF Coefficients'!$C$4*'Curve Info'!$B17 + 'SPF Coefficients'!$C$5*'Curve Info'!$J17 + 'SPF Coefficients'!$C$6*'Curve Info'!$D17 + 'SPF Coefficients'!$C$7*'Curve Info'!$M17</f>
        <v>0.25845089734730103</v>
      </c>
      <c r="J15" s="7">
        <f t="shared" si="3"/>
        <v>1.3082908683255736</v>
      </c>
      <c r="K15" s="7">
        <f t="shared" si="4"/>
        <v>1.2949225641588307</v>
      </c>
      <c r="L15" s="12">
        <f>1/(1+'SPF Coefficients'!$B$8*K15)</f>
        <v>0.38511314014846398</v>
      </c>
      <c r="M15" s="12">
        <f t="shared" si="5"/>
        <v>1.1135785547838442</v>
      </c>
      <c r="N15" s="12">
        <f t="shared" si="0"/>
        <v>1.0103236321126483</v>
      </c>
      <c r="O15" s="12">
        <f t="shared" si="6"/>
        <v>1.1250747301119672</v>
      </c>
      <c r="P15">
        <f t="shared" si="7"/>
        <v>0.69893549122208865</v>
      </c>
    </row>
    <row r="16" spans="1:17" x14ac:dyDescent="0.3">
      <c r="A16" s="5">
        <v>12</v>
      </c>
      <c r="B16" s="16">
        <v>1</v>
      </c>
      <c r="C16" s="16">
        <v>4</v>
      </c>
      <c r="D16" s="16"/>
      <c r="E16" s="16">
        <v>5</v>
      </c>
      <c r="F16" s="8">
        <f t="shared" si="1"/>
        <v>0.33333333333333331</v>
      </c>
      <c r="G16" s="8">
        <f t="shared" si="2"/>
        <v>1</v>
      </c>
      <c r="H16" s="7">
        <f>'SPF Coefficients'!$C$3 + 'SPF Coefficients'!$C$4*'Curve Info'!$B18 + 'SPF Coefficients'!$C$5*'Curve Info'!$J18 + 'SPF Coefficients'!$C$6*'Curve Info'!$D18 + 'SPF Coefficients'!$C$7*'Curve Info'!$L18</f>
        <v>0.19072267589789665</v>
      </c>
      <c r="I16" s="7">
        <f>'SPF Coefficients'!$C$3 + 'SPF Coefficients'!$C$4*'Curve Info'!$B18 + 'SPF Coefficients'!$C$5*'Curve Info'!$J18 + 'SPF Coefficients'!$C$6*'Curve Info'!$D18 + 'SPF Coefficients'!$C$7*'Curve Info'!$M18</f>
        <v>0.18922355639531013</v>
      </c>
      <c r="J16" s="7">
        <f t="shared" si="3"/>
        <v>1.2101238090437219</v>
      </c>
      <c r="K16" s="7">
        <f t="shared" si="4"/>
        <v>1.2083110479532859</v>
      </c>
      <c r="L16" s="12">
        <f>1/(1+'SPF Coefficients'!$B$8*K16)</f>
        <v>0.40163102001763185</v>
      </c>
      <c r="M16" s="12">
        <f t="shared" si="5"/>
        <v>1.08366417867042</v>
      </c>
      <c r="N16" s="12">
        <f t="shared" si="0"/>
        <v>1.0015002437439486</v>
      </c>
      <c r="O16" s="12">
        <f t="shared" si="6"/>
        <v>1.0852899390750115</v>
      </c>
      <c r="P16">
        <f t="shared" si="7"/>
        <v>0.65037809786844003</v>
      </c>
    </row>
    <row r="17" spans="1:16" x14ac:dyDescent="0.3">
      <c r="A17" s="5">
        <v>13</v>
      </c>
      <c r="B17" s="16">
        <v>1</v>
      </c>
      <c r="C17" s="16"/>
      <c r="D17" s="16"/>
      <c r="E17" s="16">
        <v>1</v>
      </c>
      <c r="F17" s="8">
        <f t="shared" si="1"/>
        <v>0.33333333333333331</v>
      </c>
      <c r="G17" s="8">
        <f t="shared" si="2"/>
        <v>0</v>
      </c>
      <c r="H17" s="7">
        <f>'SPF Coefficients'!$C$3 + 'SPF Coefficients'!$C$4*'Curve Info'!$B19 + 'SPF Coefficients'!$C$5*'Curve Info'!$J19 + 'SPF Coefficients'!$C$6*'Curve Info'!$D19 + 'SPF Coefficients'!$C$7*'Curve Info'!$L19</f>
        <v>0.14485228785070464</v>
      </c>
      <c r="I17" s="7">
        <f>'SPF Coefficients'!$C$3 + 'SPF Coefficients'!$C$4*'Curve Info'!$B19 + 'SPF Coefficients'!$C$5*'Curve Info'!$J19 + 'SPF Coefficients'!$C$6*'Curve Info'!$D19 + 'SPF Coefficients'!$C$7*'Curve Info'!$M19</f>
        <v>0.13838893295240712</v>
      </c>
      <c r="J17" s="7">
        <f t="shared" si="3"/>
        <v>1.1558688217895496</v>
      </c>
      <c r="K17" s="7">
        <f t="shared" si="4"/>
        <v>1.1484221226319613</v>
      </c>
      <c r="L17" s="12">
        <f>1/(1+'SPF Coefficients'!$B$8*K17)</f>
        <v>0.41390651773823794</v>
      </c>
      <c r="M17" s="12">
        <f t="shared" si="5"/>
        <v>0.47533940167215077</v>
      </c>
      <c r="N17" s="12">
        <f t="shared" si="0"/>
        <v>1.0064842874504385</v>
      </c>
      <c r="O17" s="12">
        <f t="shared" si="6"/>
        <v>0.47842163898911244</v>
      </c>
      <c r="P17">
        <f t="shared" si="7"/>
        <v>0.28221799731718439</v>
      </c>
    </row>
    <row r="18" spans="1:16" x14ac:dyDescent="0.3">
      <c r="A18" s="5">
        <v>14</v>
      </c>
      <c r="B18" s="16">
        <v>2</v>
      </c>
      <c r="C18" s="16"/>
      <c r="D18" s="16"/>
      <c r="E18" s="16">
        <v>2</v>
      </c>
      <c r="F18" s="8">
        <f t="shared" si="1"/>
        <v>0.66666666666666663</v>
      </c>
      <c r="G18" s="8">
        <f t="shared" si="2"/>
        <v>0</v>
      </c>
      <c r="H18" s="7">
        <f>'SPF Coefficients'!$C$3 + 'SPF Coefficients'!$C$4*'Curve Info'!$B20 + 'SPF Coefficients'!$C$5*'Curve Info'!$J20 + 'SPF Coefficients'!$C$6*'Curve Info'!$D20 + 'SPF Coefficients'!$C$7*'Curve Info'!$L20</f>
        <v>0.14153653447317499</v>
      </c>
      <c r="I18" s="7">
        <f>'SPF Coefficients'!$C$3 + 'SPF Coefficients'!$C$4*'Curve Info'!$B20 + 'SPF Coefficients'!$C$5*'Curve Info'!$J20 + 'SPF Coefficients'!$C$6*'Curve Info'!$D20 + 'SPF Coefficients'!$C$7*'Curve Info'!$M20</f>
        <v>0.13507317957487747</v>
      </c>
      <c r="J18" s="7">
        <f t="shared" si="3"/>
        <v>1.1520425927611651</v>
      </c>
      <c r="K18" s="7">
        <f t="shared" si="4"/>
        <v>1.1446205441313402</v>
      </c>
      <c r="L18" s="12">
        <f>1/(1+'SPF Coefficients'!$B$8*K18)</f>
        <v>0.41471110837294883</v>
      </c>
      <c r="M18" s="12">
        <f t="shared" si="5"/>
        <v>0.4746868545231559</v>
      </c>
      <c r="N18" s="12">
        <f t="shared" si="0"/>
        <v>1.0064842874504385</v>
      </c>
      <c r="O18" s="12">
        <f t="shared" si="6"/>
        <v>0.47776486053682854</v>
      </c>
      <c r="P18">
        <f t="shared" si="7"/>
        <v>0.2814436700013348</v>
      </c>
    </row>
    <row r="19" spans="1:16" x14ac:dyDescent="0.3">
      <c r="A19" s="5">
        <v>16</v>
      </c>
      <c r="B19" s="16">
        <v>2</v>
      </c>
      <c r="C19" s="16"/>
      <c r="D19" s="16"/>
      <c r="E19" s="16">
        <v>2</v>
      </c>
      <c r="F19" s="8">
        <f t="shared" si="1"/>
        <v>0.66666666666666663</v>
      </c>
      <c r="G19" s="8">
        <f t="shared" si="2"/>
        <v>0</v>
      </c>
      <c r="H19" s="7">
        <f>'SPF Coefficients'!$C$3 + 'SPF Coefficients'!$C$4*'Curve Info'!$B21 + 'SPF Coefficients'!$C$5*'Curve Info'!$J21 + 'SPF Coefficients'!$C$6*'Curve Info'!$D21 + 'SPF Coefficients'!$C$7*'Curve Info'!$L21</f>
        <v>0.28550292462687693</v>
      </c>
      <c r="I19" s="7">
        <f>'SPF Coefficients'!$C$3 + 'SPF Coefficients'!$C$4*'Curve Info'!$B21 + 'SPF Coefficients'!$C$5*'Curve Info'!$J21 + 'SPF Coefficients'!$C$6*'Curve Info'!$D21 + 'SPF Coefficients'!$C$7*'Curve Info'!$M21</f>
        <v>0.27738861382520458</v>
      </c>
      <c r="J19" s="7">
        <f t="shared" si="3"/>
        <v>1.3304309663919671</v>
      </c>
      <c r="K19" s="7">
        <f t="shared" si="4"/>
        <v>1.3196791169481104</v>
      </c>
      <c r="L19" s="12">
        <f>1/(1+'SPF Coefficients'!$B$8*K19)</f>
        <v>0.38063853886581855</v>
      </c>
      <c r="M19" s="12">
        <f t="shared" si="5"/>
        <v>0.50232073084686246</v>
      </c>
      <c r="N19" s="12">
        <f t="shared" si="0"/>
        <v>1.008147321046287</v>
      </c>
      <c r="O19" s="12">
        <f t="shared" si="6"/>
        <v>0.50641329910927735</v>
      </c>
      <c r="P19">
        <f t="shared" si="7"/>
        <v>0.31620831159167745</v>
      </c>
    </row>
    <row r="20" spans="1:16" x14ac:dyDescent="0.3">
      <c r="A20" s="5">
        <v>17</v>
      </c>
      <c r="B20" s="16"/>
      <c r="C20" s="16">
        <v>3</v>
      </c>
      <c r="D20" s="16"/>
      <c r="E20" s="16">
        <v>3</v>
      </c>
      <c r="F20" s="8">
        <f t="shared" si="1"/>
        <v>0</v>
      </c>
      <c r="G20" s="8">
        <f t="shared" si="2"/>
        <v>0.75</v>
      </c>
      <c r="H20" s="7">
        <f>'SPF Coefficients'!$C$3 + 'SPF Coefficients'!$C$4*'Curve Info'!$B22 + 'SPF Coefficients'!$C$5*'Curve Info'!$J22 + 'SPF Coefficients'!$C$6*'Curve Info'!$D22 + 'SPF Coefficients'!$C$7*'Curve Info'!$L22</f>
        <v>0.27583727040148787</v>
      </c>
      <c r="I20" s="7">
        <f>'SPF Coefficients'!$C$3 + 'SPF Coefficients'!$C$4*'Curve Info'!$B22 + 'SPF Coefficients'!$C$5*'Curve Info'!$J22 + 'SPF Coefficients'!$C$6*'Curve Info'!$D22 + 'SPF Coefficients'!$C$7*'Curve Info'!$M22</f>
        <v>0.26772295959981551</v>
      </c>
      <c r="J20" s="7">
        <f t="shared" si="3"/>
        <v>1.317633428621457</v>
      </c>
      <c r="K20" s="7">
        <f t="shared" si="4"/>
        <v>1.3069850022058043</v>
      </c>
      <c r="L20" s="12">
        <f>1/(1+'SPF Coefficients'!$B$8*K20)</f>
        <v>0.38291985852794191</v>
      </c>
      <c r="M20" s="12">
        <f t="shared" si="5"/>
        <v>0.96328061824683198</v>
      </c>
      <c r="N20" s="12">
        <f t="shared" si="0"/>
        <v>1.008147321046287</v>
      </c>
      <c r="O20" s="12">
        <f t="shared" si="6"/>
        <v>0.97112877470135472</v>
      </c>
      <c r="P20">
        <f t="shared" si="7"/>
        <v>0.6041466801747204</v>
      </c>
    </row>
    <row r="21" spans="1:16" x14ac:dyDescent="0.3">
      <c r="A21" s="5">
        <v>18</v>
      </c>
      <c r="B21" s="16"/>
      <c r="C21" s="16">
        <v>2</v>
      </c>
      <c r="D21" s="16"/>
      <c r="E21" s="16">
        <v>2</v>
      </c>
      <c r="F21" s="8">
        <f t="shared" si="1"/>
        <v>0</v>
      </c>
      <c r="G21" s="8">
        <f t="shared" si="2"/>
        <v>0.5</v>
      </c>
      <c r="H21" s="7">
        <f>'SPF Coefficients'!$C$3 + 'SPF Coefficients'!$C$4*'Curve Info'!$B23 + 'SPF Coefficients'!$C$5*'Curve Info'!$J23 + 'SPF Coefficients'!$C$6*'Curve Info'!$D23 + 'SPF Coefficients'!$C$7*'Curve Info'!$L23</f>
        <v>0.25028616293845379</v>
      </c>
      <c r="I21" s="7">
        <f>'SPF Coefficients'!$C$3 + 'SPF Coefficients'!$C$4*'Curve Info'!$B23 + 'SPF Coefficients'!$C$5*'Curve Info'!$J23 + 'SPF Coefficients'!$C$6*'Curve Info'!$D23 + 'SPF Coefficients'!$C$7*'Curve Info'!$M23</f>
        <v>0.24217185213678144</v>
      </c>
      <c r="J21" s="7">
        <f t="shared" si="3"/>
        <v>1.28439290975297</v>
      </c>
      <c r="K21" s="7">
        <f t="shared" si="4"/>
        <v>1.2740131158807095</v>
      </c>
      <c r="L21" s="12">
        <f>1/(1+'SPF Coefficients'!$B$8*K21)</f>
        <v>0.38897517215754096</v>
      </c>
      <c r="M21" s="12">
        <f t="shared" si="5"/>
        <v>0.80107188500189364</v>
      </c>
      <c r="N21" s="12">
        <f t="shared" si="0"/>
        <v>1.008147321046287</v>
      </c>
      <c r="O21" s="12">
        <f t="shared" si="6"/>
        <v>0.80759847483015834</v>
      </c>
      <c r="P21">
        <f t="shared" si="7"/>
        <v>0.49748311824539537</v>
      </c>
    </row>
    <row r="22" spans="1:16" x14ac:dyDescent="0.3">
      <c r="A22" s="5">
        <v>19</v>
      </c>
      <c r="B22" s="16">
        <v>1</v>
      </c>
      <c r="C22" s="16">
        <v>1</v>
      </c>
      <c r="D22" s="16"/>
      <c r="E22" s="16">
        <v>2</v>
      </c>
      <c r="F22" s="8">
        <f t="shared" si="1"/>
        <v>0.33333333333333331</v>
      </c>
      <c r="G22" s="8">
        <f t="shared" si="2"/>
        <v>0.25</v>
      </c>
      <c r="H22" s="7">
        <f>'SPF Coefficients'!$C$3 + 'SPF Coefficients'!$C$4*'Curve Info'!$B24 + 'SPF Coefficients'!$C$5*'Curve Info'!$J24 + 'SPF Coefficients'!$C$6*'Curve Info'!$D24 + 'SPF Coefficients'!$C$7*'Curve Info'!$L24</f>
        <v>0.2599432866294934</v>
      </c>
      <c r="I22" s="7">
        <f>'SPF Coefficients'!$C$3 + 'SPF Coefficients'!$C$4*'Curve Info'!$B24 + 'SPF Coefficients'!$C$5*'Curve Info'!$J24 + 'SPF Coefficients'!$C$6*'Curve Info'!$D24 + 'SPF Coefficients'!$C$7*'Curve Info'!$M24</f>
        <v>0.25182897582782104</v>
      </c>
      <c r="J22" s="7">
        <f t="shared" si="3"/>
        <v>1.2968565354749333</v>
      </c>
      <c r="K22" s="7">
        <f t="shared" si="4"/>
        <v>1.2863760170775584</v>
      </c>
      <c r="L22" s="12">
        <f>1/(1+'SPF Coefficients'!$B$8*K22)</f>
        <v>0.38668240596746567</v>
      </c>
      <c r="M22" s="12">
        <f t="shared" si="5"/>
        <v>0.65074837177052958</v>
      </c>
      <c r="N22" s="12">
        <f t="shared" si="0"/>
        <v>1.008147321046287</v>
      </c>
      <c r="O22" s="12">
        <f t="shared" si="6"/>
        <v>0.65605022767569265</v>
      </c>
      <c r="P22">
        <f t="shared" si="7"/>
        <v>0.40564536152929004</v>
      </c>
    </row>
    <row r="23" spans="1:16" x14ac:dyDescent="0.3">
      <c r="A23" s="5">
        <v>22</v>
      </c>
      <c r="B23" s="16"/>
      <c r="C23" s="16">
        <v>1</v>
      </c>
      <c r="D23" s="16"/>
      <c r="E23" s="16">
        <v>1</v>
      </c>
      <c r="F23" s="8">
        <f t="shared" si="1"/>
        <v>0</v>
      </c>
      <c r="G23" s="8">
        <f t="shared" si="2"/>
        <v>0.25</v>
      </c>
      <c r="H23" s="7">
        <f>'SPF Coefficients'!$C$3 + 'SPF Coefficients'!$C$4*'Curve Info'!$B25 + 'SPF Coefficients'!$C$5*'Curve Info'!$J25 + 'SPF Coefficients'!$C$6*'Curve Info'!$D25 + 'SPF Coefficients'!$C$7*'Curve Info'!$L25</f>
        <v>0.20473509252191358</v>
      </c>
      <c r="I23" s="7">
        <f>'SPF Coefficients'!$C$3 + 'SPF Coefficients'!$C$4*'Curve Info'!$B25 + 'SPF Coefficients'!$C$5*'Curve Info'!$J25 + 'SPF Coefficients'!$C$6*'Curve Info'!$D25 + 'SPF Coefficients'!$C$7*'Curve Info'!$M25</f>
        <v>0.18461875016871854</v>
      </c>
      <c r="J23" s="7">
        <f t="shared" si="3"/>
        <v>1.2271999274615095</v>
      </c>
      <c r="K23" s="7">
        <f t="shared" si="4"/>
        <v>1.202759800734053</v>
      </c>
      <c r="L23" s="12">
        <f>1/(1+'SPF Coefficients'!$B$8*K23)</f>
        <v>0.40273816291469033</v>
      </c>
      <c r="M23" s="12">
        <f t="shared" si="5"/>
        <v>0.63371273184659893</v>
      </c>
      <c r="N23" s="12">
        <f t="shared" si="0"/>
        <v>1.0203200395561447</v>
      </c>
      <c r="O23" s="12">
        <f t="shared" si="6"/>
        <v>0.64658979962495433</v>
      </c>
      <c r="P23">
        <f t="shared" si="7"/>
        <v>0.3940306737635425</v>
      </c>
    </row>
    <row r="24" spans="1:16" x14ac:dyDescent="0.3">
      <c r="A24" s="5">
        <v>24</v>
      </c>
      <c r="B24" s="16"/>
      <c r="C24" s="16">
        <v>2</v>
      </c>
      <c r="D24" s="16"/>
      <c r="E24" s="16">
        <v>2</v>
      </c>
      <c r="F24" s="8">
        <f t="shared" si="1"/>
        <v>0</v>
      </c>
      <c r="G24" s="8">
        <f t="shared" si="2"/>
        <v>0.5</v>
      </c>
      <c r="H24" s="7">
        <f>'SPF Coefficients'!$C$3 + 'SPF Coefficients'!$C$4*'Curve Info'!$B26 + 'SPF Coefficients'!$C$5*'Curve Info'!$J26 + 'SPF Coefficients'!$C$6*'Curve Info'!$D26 + 'SPF Coefficients'!$C$7*'Curve Info'!$L26</f>
        <v>0.18943960578515739</v>
      </c>
      <c r="I24" s="7">
        <f>'SPF Coefficients'!$C$3 + 'SPF Coefficients'!$C$4*'Curve Info'!$B26 + 'SPF Coefficients'!$C$5*'Curve Info'!$J26 + 'SPF Coefficients'!$C$6*'Curve Info'!$D26 + 'SPF Coefficients'!$C$7*'Curve Info'!$M26</f>
        <v>0.16932326343196236</v>
      </c>
      <c r="J24" s="7">
        <f t="shared" si="3"/>
        <v>1.208572131020345</v>
      </c>
      <c r="K24" s="7">
        <f t="shared" si="4"/>
        <v>1.1845029835404322</v>
      </c>
      <c r="L24" s="12">
        <f>1/(1+'SPF Coefficients'!$B$8*K24)</f>
        <v>0.40642275096609898</v>
      </c>
      <c r="M24" s="12">
        <f t="shared" si="5"/>
        <v>0.77819758561500485</v>
      </c>
      <c r="N24" s="12">
        <f t="shared" si="0"/>
        <v>1.0203200395561445</v>
      </c>
      <c r="O24" s="12">
        <f t="shared" si="6"/>
        <v>0.79401059133719787</v>
      </c>
      <c r="P24">
        <f t="shared" si="7"/>
        <v>0.4808835917221852</v>
      </c>
    </row>
    <row r="25" spans="1:16" x14ac:dyDescent="0.3">
      <c r="A25" s="5">
        <v>25</v>
      </c>
      <c r="B25" s="16"/>
      <c r="C25" s="16">
        <v>1</v>
      </c>
      <c r="D25" s="16"/>
      <c r="E25" s="16">
        <v>1</v>
      </c>
      <c r="F25" s="8">
        <f t="shared" si="1"/>
        <v>0</v>
      </c>
      <c r="G25" s="8">
        <f t="shared" si="2"/>
        <v>0.25</v>
      </c>
      <c r="H25" s="7">
        <f>'SPF Coefficients'!$C$3 + 'SPF Coefficients'!$C$4*'Curve Info'!$B27 + 'SPF Coefficients'!$C$5*'Curve Info'!$J27 + 'SPF Coefficients'!$C$6*'Curve Info'!$D27 + 'SPF Coefficients'!$C$7*'Curve Info'!$L27</f>
        <v>0.18045964491656502</v>
      </c>
      <c r="I25" s="7">
        <f>'SPF Coefficients'!$C$3 + 'SPF Coefficients'!$C$4*'Curve Info'!$B27 + 'SPF Coefficients'!$C$5*'Curve Info'!$J27 + 'SPF Coefficients'!$C$6*'Curve Info'!$D27 + 'SPF Coefficients'!$C$7*'Curve Info'!$M27</f>
        <v>0.16034330256336998</v>
      </c>
      <c r="J25" s="7">
        <f t="shared" si="3"/>
        <v>1.1977677844862928</v>
      </c>
      <c r="K25" s="7">
        <f t="shared" si="4"/>
        <v>1.1739138094429085</v>
      </c>
      <c r="L25" s="12">
        <f>1/(1+'SPF Coefficients'!$B$8*K25)</f>
        <v>0.40859091372673551</v>
      </c>
      <c r="M25" s="12">
        <f t="shared" si="5"/>
        <v>0.62750278760502698</v>
      </c>
      <c r="N25" s="12">
        <f t="shared" si="0"/>
        <v>1.0203200395561447</v>
      </c>
      <c r="O25" s="12">
        <f t="shared" si="6"/>
        <v>0.64025366907075221</v>
      </c>
      <c r="P25">
        <f t="shared" si="7"/>
        <v>0.3863460577223809</v>
      </c>
    </row>
    <row r="26" spans="1:16" x14ac:dyDescent="0.3">
      <c r="A26" s="5">
        <v>30</v>
      </c>
      <c r="B26" s="16"/>
      <c r="C26" s="16">
        <v>1</v>
      </c>
      <c r="D26" s="16"/>
      <c r="E26" s="16">
        <v>1</v>
      </c>
      <c r="F26" s="8">
        <f t="shared" si="1"/>
        <v>0</v>
      </c>
      <c r="G26" s="8">
        <f t="shared" si="2"/>
        <v>0.25</v>
      </c>
      <c r="H26" s="7">
        <f>'SPF Coefficients'!$C$3 + 'SPF Coefficients'!$C$4*'Curve Info'!$B28 + 'SPF Coefficients'!$C$5*'Curve Info'!$J28 + 'SPF Coefficients'!$C$6*'Curve Info'!$D28 + 'SPF Coefficients'!$C$7*'Curve Info'!$L28</f>
        <v>0.18185823599562101</v>
      </c>
      <c r="I26" s="7">
        <f>'SPF Coefficients'!$C$3 + 'SPF Coefficients'!$C$4*'Curve Info'!$B28 + 'SPF Coefficients'!$C$5*'Curve Info'!$J28 + 'SPF Coefficients'!$C$6*'Curve Info'!$D28 + 'SPF Coefficients'!$C$7*'Curve Info'!$M28</f>
        <v>0.16174189364242597</v>
      </c>
      <c r="J26" s="7">
        <f t="shared" si="3"/>
        <v>1.1994441438218073</v>
      </c>
      <c r="K26" s="7">
        <f t="shared" si="4"/>
        <v>1.1755567834809797</v>
      </c>
      <c r="L26" s="12">
        <f>1/(1+'SPF Coefficients'!$B$8*K26)</f>
        <v>0.40825299530993819</v>
      </c>
      <c r="M26" s="12">
        <f t="shared" si="5"/>
        <v>0.62786132918554194</v>
      </c>
      <c r="N26" s="12">
        <f t="shared" si="0"/>
        <v>1.0203200395561447</v>
      </c>
      <c r="O26" s="12">
        <f t="shared" si="6"/>
        <v>0.64061949623036574</v>
      </c>
      <c r="P26">
        <f t="shared" si="7"/>
        <v>0.38678768349008369</v>
      </c>
    </row>
    <row r="27" spans="1:16" x14ac:dyDescent="0.3">
      <c r="A27" s="5">
        <v>31</v>
      </c>
      <c r="B27" s="16"/>
      <c r="C27" s="16">
        <v>1</v>
      </c>
      <c r="D27" s="16"/>
      <c r="E27" s="16">
        <v>1</v>
      </c>
      <c r="F27" s="8">
        <f t="shared" si="1"/>
        <v>0</v>
      </c>
      <c r="G27" s="8">
        <f t="shared" si="2"/>
        <v>0.25</v>
      </c>
      <c r="H27" s="7">
        <f>'SPF Coefficients'!$C$3 + 'SPF Coefficients'!$C$4*'Curve Info'!$B29 + 'SPF Coefficients'!$C$5*'Curve Info'!$J29 + 'SPF Coefficients'!$C$6*'Curve Info'!$D29 + 'SPF Coefficients'!$C$7*'Curve Info'!$L29</f>
        <v>0.2024079571973052</v>
      </c>
      <c r="I27" s="7">
        <f>'SPF Coefficients'!$C$3 + 'SPF Coefficients'!$C$4*'Curve Info'!$B29 + 'SPF Coefficients'!$C$5*'Curve Info'!$J29 + 'SPF Coefficients'!$C$6*'Curve Info'!$D29 + 'SPF Coefficients'!$C$7*'Curve Info'!$M29</f>
        <v>0.18229161484411016</v>
      </c>
      <c r="J27" s="7">
        <f t="shared" si="3"/>
        <v>1.2243473875704711</v>
      </c>
      <c r="K27" s="7">
        <f t="shared" si="4"/>
        <v>1.1999640701980936</v>
      </c>
      <c r="L27" s="12">
        <f>1/(1+'SPF Coefficients'!$B$8*K27)</f>
        <v>0.40329805883492287</v>
      </c>
      <c r="M27" s="12">
        <f t="shared" si="5"/>
        <v>0.63311866547381357</v>
      </c>
      <c r="N27" s="12">
        <f t="shared" si="0"/>
        <v>1.0203200395561447</v>
      </c>
      <c r="O27" s="12">
        <f t="shared" si="6"/>
        <v>0.64598366179997502</v>
      </c>
      <c r="P27">
        <f t="shared" si="7"/>
        <v>0.39329226140899526</v>
      </c>
    </row>
    <row r="28" spans="1:16" x14ac:dyDescent="0.3">
      <c r="A28" s="5">
        <v>33</v>
      </c>
      <c r="B28" s="16"/>
      <c r="C28" s="16">
        <v>1</v>
      </c>
      <c r="D28" s="16"/>
      <c r="E28" s="16">
        <v>1</v>
      </c>
      <c r="F28" s="8">
        <f t="shared" si="1"/>
        <v>0</v>
      </c>
      <c r="G28" s="8">
        <f t="shared" si="2"/>
        <v>0.25</v>
      </c>
      <c r="H28" s="7">
        <f>'SPF Coefficients'!$C$3 + 'SPF Coefficients'!$C$4*'Curve Info'!$B30 + 'SPF Coefficients'!$C$5*'Curve Info'!$J30 + 'SPF Coefficients'!$C$6*'Curve Info'!$D30 + 'SPF Coefficients'!$C$7*'Curve Info'!$L30</f>
        <v>0.19089847874395743</v>
      </c>
      <c r="I28" s="7">
        <f>'SPF Coefficients'!$C$3 + 'SPF Coefficients'!$C$4*'Curve Info'!$B30 + 'SPF Coefficients'!$C$5*'Curve Info'!$J30 + 'SPF Coefficients'!$C$6*'Curve Info'!$D30 + 'SPF Coefficients'!$C$7*'Curve Info'!$M30</f>
        <v>0.1707821363907624</v>
      </c>
      <c r="J28" s="7">
        <f t="shared" si="3"/>
        <v>1.2103365709549643</v>
      </c>
      <c r="K28" s="7">
        <f t="shared" si="4"/>
        <v>1.1862322840208841</v>
      </c>
      <c r="L28" s="12">
        <f>1/(1+'SPF Coefficients'!$B$8*K28)</f>
        <v>0.40607085574368318</v>
      </c>
      <c r="M28" s="12">
        <f t="shared" si="5"/>
        <v>0.63017664474722346</v>
      </c>
      <c r="N28" s="12">
        <f t="shared" si="0"/>
        <v>1.0203200395561447</v>
      </c>
      <c r="O28" s="12">
        <f t="shared" si="6"/>
        <v>0.6429818590958456</v>
      </c>
      <c r="P28">
        <f t="shared" si="7"/>
        <v>0.38964559717086894</v>
      </c>
    </row>
    <row r="29" spans="1:16" x14ac:dyDescent="0.3">
      <c r="A29" s="5">
        <v>34</v>
      </c>
      <c r="B29" s="16">
        <v>1</v>
      </c>
      <c r="C29" s="16">
        <v>1</v>
      </c>
      <c r="D29" s="16"/>
      <c r="E29" s="16">
        <v>2</v>
      </c>
      <c r="F29" s="8">
        <f t="shared" si="1"/>
        <v>0.33333333333333331</v>
      </c>
      <c r="G29" s="8">
        <f t="shared" si="2"/>
        <v>0.25</v>
      </c>
      <c r="H29" s="7">
        <f>'SPF Coefficients'!$C$3 + 'SPF Coefficients'!$C$4*'Curve Info'!$B31 + 'SPF Coefficients'!$C$5*'Curve Info'!$J31 + 'SPF Coefficients'!$C$6*'Curve Info'!$D31 + 'SPF Coefficients'!$C$7*'Curve Info'!$L31</f>
        <v>0.20571692598595798</v>
      </c>
      <c r="I29" s="7">
        <f>'SPF Coefficients'!$C$3 + 'SPF Coefficients'!$C$4*'Curve Info'!$B31 + 'SPF Coefficients'!$C$5*'Curve Info'!$J31 + 'SPF Coefficients'!$C$6*'Curve Info'!$D31 + 'SPF Coefficients'!$C$7*'Curve Info'!$M31</f>
        <v>0.18560058363276294</v>
      </c>
      <c r="J29" s="7">
        <f t="shared" si="3"/>
        <v>1.2284054251194936</v>
      </c>
      <c r="K29" s="7">
        <f t="shared" si="4"/>
        <v>1.2039412904737903</v>
      </c>
      <c r="L29" s="12">
        <f>1/(1+'SPF Coefficients'!$B$8*K29)</f>
        <v>0.40250201513054135</v>
      </c>
      <c r="M29" s="12">
        <f t="shared" si="5"/>
        <v>0.63396329173192967</v>
      </c>
      <c r="N29" s="12">
        <f t="shared" si="0"/>
        <v>1.0203200395561447</v>
      </c>
      <c r="O29" s="12">
        <f t="shared" si="6"/>
        <v>0.64684545089706613</v>
      </c>
      <c r="P29">
        <f t="shared" si="7"/>
        <v>0.39434232222274035</v>
      </c>
    </row>
    <row r="30" spans="1:16" x14ac:dyDescent="0.3">
      <c r="A30" s="5">
        <v>35</v>
      </c>
      <c r="B30" s="16">
        <v>1</v>
      </c>
      <c r="C30" s="16"/>
      <c r="D30" s="16"/>
      <c r="E30" s="16">
        <v>1</v>
      </c>
      <c r="F30" s="8">
        <f t="shared" si="1"/>
        <v>0.33333333333333331</v>
      </c>
      <c r="G30" s="8">
        <f t="shared" si="2"/>
        <v>0</v>
      </c>
      <c r="H30" s="7">
        <f>'SPF Coefficients'!$C$3 + 'SPF Coefficients'!$C$4*'Curve Info'!$B32 + 'SPF Coefficients'!$C$5*'Curve Info'!$J32 + 'SPF Coefficients'!$C$6*'Curve Info'!$D32 + 'SPF Coefficients'!$C$7*'Curve Info'!$L32</f>
        <v>0.17179273570369857</v>
      </c>
      <c r="I30" s="7">
        <f>'SPF Coefficients'!$C$3 + 'SPF Coefficients'!$C$4*'Curve Info'!$B32 + 'SPF Coefficients'!$C$5*'Curve Info'!$J32 + 'SPF Coefficients'!$C$6*'Curve Info'!$D32 + 'SPF Coefficients'!$C$7*'Curve Info'!$M32</f>
        <v>0.15167639335050354</v>
      </c>
      <c r="J30" s="7">
        <f t="shared" si="3"/>
        <v>1.1874316955122319</v>
      </c>
      <c r="K30" s="7">
        <f t="shared" si="4"/>
        <v>1.1637835673881143</v>
      </c>
      <c r="L30" s="12">
        <f>1/(1+'SPF Coefficients'!$B$8*K30)</f>
        <v>0.41068687099014284</v>
      </c>
      <c r="M30" s="12">
        <f t="shared" si="5"/>
        <v>0.47795063180037067</v>
      </c>
      <c r="N30" s="12">
        <f t="shared" si="0"/>
        <v>1.0203200395561447</v>
      </c>
      <c r="O30" s="12">
        <f t="shared" si="6"/>
        <v>0.48766260754443858</v>
      </c>
      <c r="P30">
        <f t="shared" si="7"/>
        <v>0.29322567157675178</v>
      </c>
    </row>
    <row r="31" spans="1:16" x14ac:dyDescent="0.3">
      <c r="A31" s="5">
        <v>37</v>
      </c>
      <c r="B31" s="16">
        <v>1</v>
      </c>
      <c r="C31" s="16">
        <v>2</v>
      </c>
      <c r="D31" s="16"/>
      <c r="E31" s="16">
        <v>3</v>
      </c>
      <c r="F31" s="8">
        <f t="shared" si="1"/>
        <v>0.33333333333333331</v>
      </c>
      <c r="G31" s="8">
        <f t="shared" si="2"/>
        <v>0.5</v>
      </c>
      <c r="H31" s="7">
        <f>'SPF Coefficients'!$C$3 + 'SPF Coefficients'!$C$4*'Curve Info'!$B33 + 'SPF Coefficients'!$C$5*'Curve Info'!$J33 + 'SPF Coefficients'!$C$6*'Curve Info'!$D33 + 'SPF Coefficients'!$C$7*'Curve Info'!$L33</f>
        <v>0.21964754499926481</v>
      </c>
      <c r="I31" s="7">
        <f>'SPF Coefficients'!$C$3 + 'SPF Coefficients'!$C$4*'Curve Info'!$B33 + 'SPF Coefficients'!$C$5*'Curve Info'!$J33 + 'SPF Coefficients'!$C$6*'Curve Info'!$D33 + 'SPF Coefficients'!$C$7*'Curve Info'!$M33</f>
        <v>0.19953120264606977</v>
      </c>
      <c r="J31" s="7">
        <f t="shared" si="3"/>
        <v>1.2456376219999399</v>
      </c>
      <c r="K31" s="7">
        <f t="shared" si="4"/>
        <v>1.2208303019725184</v>
      </c>
      <c r="L31" s="12">
        <f>1/(1+'SPF Coefficients'!$B$8*K31)</f>
        <v>0.39915638101973783</v>
      </c>
      <c r="M31" s="12">
        <f t="shared" si="5"/>
        <v>0.78772401466471531</v>
      </c>
      <c r="N31" s="12">
        <f t="shared" si="0"/>
        <v>1.0203200395561445</v>
      </c>
      <c r="O31" s="12">
        <f t="shared" si="6"/>
        <v>0.80373059780202727</v>
      </c>
      <c r="P31">
        <f t="shared" si="7"/>
        <v>0.49272928144056327</v>
      </c>
    </row>
    <row r="32" spans="1:16" x14ac:dyDescent="0.3">
      <c r="A32" s="5">
        <v>38</v>
      </c>
      <c r="B32" s="16">
        <v>1</v>
      </c>
      <c r="C32" s="16"/>
      <c r="D32" s="16"/>
      <c r="E32" s="16">
        <v>1</v>
      </c>
      <c r="F32" s="8">
        <f t="shared" si="1"/>
        <v>0.33333333333333331</v>
      </c>
      <c r="G32" s="8">
        <f t="shared" si="2"/>
        <v>0</v>
      </c>
      <c r="H32" s="7">
        <f>'SPF Coefficients'!$C$3 + 'SPF Coefficients'!$C$4*'Curve Info'!$B34 + 'SPF Coefficients'!$C$5*'Curve Info'!$J34 + 'SPF Coefficients'!$C$6*'Curve Info'!$D34 + 'SPF Coefficients'!$C$7*'Curve Info'!$L34</f>
        <v>0.19691626540469004</v>
      </c>
      <c r="I32" s="7">
        <f>'SPF Coefficients'!$C$3 + 'SPF Coefficients'!$C$4*'Curve Info'!$B34 + 'SPF Coefficients'!$C$5*'Curve Info'!$J34 + 'SPF Coefficients'!$C$6*'Curve Info'!$D34 + 'SPF Coefficients'!$C$7*'Curve Info'!$M34</f>
        <v>0.176799923051495</v>
      </c>
      <c r="J32" s="7">
        <f t="shared" si="3"/>
        <v>1.2176420776704451</v>
      </c>
      <c r="K32" s="7">
        <f t="shared" si="4"/>
        <v>1.1933922989497869</v>
      </c>
      <c r="L32" s="12">
        <f>1/(1+'SPF Coefficients'!$B$8*K32)</f>
        <v>0.40462032639212075</v>
      </c>
      <c r="M32" s="12">
        <f t="shared" si="5"/>
        <v>0.48287078151490614</v>
      </c>
      <c r="N32" s="12">
        <f t="shared" si="0"/>
        <v>1.0203200395561447</v>
      </c>
      <c r="O32" s="12">
        <f t="shared" si="6"/>
        <v>0.49268273489579556</v>
      </c>
      <c r="P32">
        <f t="shared" si="7"/>
        <v>0.29929382986700614</v>
      </c>
    </row>
    <row r="33" spans="1:16" x14ac:dyDescent="0.3">
      <c r="A33" s="5">
        <v>39</v>
      </c>
      <c r="B33" s="16"/>
      <c r="C33" s="16">
        <v>1</v>
      </c>
      <c r="D33" s="16"/>
      <c r="E33" s="16">
        <v>1</v>
      </c>
      <c r="F33" s="8">
        <f t="shared" si="1"/>
        <v>0</v>
      </c>
      <c r="G33" s="8">
        <f t="shared" si="2"/>
        <v>0.25</v>
      </c>
      <c r="H33" s="7">
        <f>'SPF Coefficients'!$C$3 + 'SPF Coefficients'!$C$4*'Curve Info'!$B35 + 'SPF Coefficients'!$C$5*'Curve Info'!$J35 + 'SPF Coefficients'!$C$6*'Curve Info'!$D35 + 'SPF Coefficients'!$C$7*'Curve Info'!$L35</f>
        <v>0.18875330902064108</v>
      </c>
      <c r="I33" s="7">
        <f>'SPF Coefficients'!$C$3 + 'SPF Coefficients'!$C$4*'Curve Info'!$B35 + 'SPF Coefficients'!$C$5*'Curve Info'!$J35 + 'SPF Coefficients'!$C$6*'Curve Info'!$D35 + 'SPF Coefficients'!$C$7*'Curve Info'!$M35</f>
        <v>0.16863696666744604</v>
      </c>
      <c r="J33" s="7">
        <f t="shared" si="3"/>
        <v>1.207742976432741</v>
      </c>
      <c r="K33" s="7">
        <f t="shared" si="4"/>
        <v>1.1836903418638414</v>
      </c>
      <c r="L33" s="12">
        <f>1/(1+'SPF Coefficients'!$B$8*K33)</f>
        <v>0.40658832608832302</v>
      </c>
      <c r="M33" s="12">
        <f t="shared" si="5"/>
        <v>0.62962759318325334</v>
      </c>
      <c r="N33" s="12">
        <f t="shared" si="0"/>
        <v>1.0203200395561447</v>
      </c>
      <c r="O33" s="12">
        <f t="shared" si="6"/>
        <v>0.64242165078237723</v>
      </c>
      <c r="P33">
        <f t="shared" si="7"/>
        <v>0.38896692293273166</v>
      </c>
    </row>
    <row r="34" spans="1:16" x14ac:dyDescent="0.3">
      <c r="A34" s="5">
        <v>41</v>
      </c>
      <c r="B34" s="16"/>
      <c r="C34" s="16">
        <v>2</v>
      </c>
      <c r="D34" s="16"/>
      <c r="E34" s="16">
        <v>2</v>
      </c>
      <c r="F34" s="8">
        <f t="shared" si="1"/>
        <v>0</v>
      </c>
      <c r="G34" s="8">
        <f t="shared" si="2"/>
        <v>0.5</v>
      </c>
      <c r="H34" s="7">
        <f>'SPF Coefficients'!$C$3 + 'SPF Coefficients'!$C$4*'Curve Info'!$B36 + 'SPF Coefficients'!$C$5*'Curve Info'!$J36 + 'SPF Coefficients'!$C$6*'Curve Info'!$D36 + 'SPF Coefficients'!$C$7*'Curve Info'!$L36</f>
        <v>0.20555897510089266</v>
      </c>
      <c r="I34" s="7">
        <f>'SPF Coefficients'!$C$3 + 'SPF Coefficients'!$C$4*'Curve Info'!$B36 + 'SPF Coefficients'!$C$5*'Curve Info'!$J36 + 'SPF Coefficients'!$C$6*'Curve Info'!$D36 + 'SPF Coefficients'!$C$7*'Curve Info'!$M36</f>
        <v>0.18544263274769762</v>
      </c>
      <c r="J34" s="7">
        <f t="shared" si="3"/>
        <v>1.2282114127179955</v>
      </c>
      <c r="K34" s="7">
        <f t="shared" si="4"/>
        <v>1.2037511418988565</v>
      </c>
      <c r="L34" s="12">
        <f>1/(1+'SPF Coefficients'!$B$8*K34)</f>
        <v>0.40254000197818712</v>
      </c>
      <c r="M34" s="12">
        <f t="shared" si="5"/>
        <v>0.78328798605211714</v>
      </c>
      <c r="N34" s="12">
        <f t="shared" si="0"/>
        <v>1.0203200395561447</v>
      </c>
      <c r="O34" s="12">
        <f t="shared" si="6"/>
        <v>0.79920442891254906</v>
      </c>
      <c r="P34">
        <f t="shared" si="7"/>
        <v>0.48719534659171293</v>
      </c>
    </row>
    <row r="35" spans="1:16" x14ac:dyDescent="0.3">
      <c r="A35" s="5">
        <v>43</v>
      </c>
      <c r="B35" s="16">
        <v>3</v>
      </c>
      <c r="C35" s="16">
        <v>4</v>
      </c>
      <c r="D35" s="16"/>
      <c r="E35" s="16">
        <v>7</v>
      </c>
      <c r="F35" s="8">
        <f t="shared" si="1"/>
        <v>1</v>
      </c>
      <c r="G35" s="8">
        <f t="shared" si="2"/>
        <v>1</v>
      </c>
      <c r="H35" s="7">
        <f>'SPF Coefficients'!$C$3 + 'SPF Coefficients'!$C$4*'Curve Info'!$B37 + 'SPF Coefficients'!$C$5*'Curve Info'!$J37 + 'SPF Coefficients'!$C$6*'Curve Info'!$D37 + 'SPF Coefficients'!$C$7*'Curve Info'!$L37</f>
        <v>0.20587247605474801</v>
      </c>
      <c r="I35" s="7">
        <f>'SPF Coefficients'!$C$3 + 'SPF Coefficients'!$C$4*'Curve Info'!$B37 + 'SPF Coefficients'!$C$5*'Curve Info'!$J37 + 'SPF Coefficients'!$C$6*'Curve Info'!$D37 + 'SPF Coefficients'!$C$7*'Curve Info'!$M37</f>
        <v>0.18575613370155297</v>
      </c>
      <c r="J35" s="7">
        <f t="shared" si="3"/>
        <v>1.2285965185297842</v>
      </c>
      <c r="K35" s="7">
        <f t="shared" si="4"/>
        <v>1.2041285781902735</v>
      </c>
      <c r="L35" s="12">
        <f>1/(1+'SPF Coefficients'!$B$8*K35)</f>
        <v>0.40246460681746554</v>
      </c>
      <c r="M35" s="12">
        <f t="shared" si="5"/>
        <v>1.0821545279615568</v>
      </c>
      <c r="N35" s="12">
        <f t="shared" si="0"/>
        <v>1.0203200395561447</v>
      </c>
      <c r="O35" s="12">
        <f t="shared" si="6"/>
        <v>1.1041439507755966</v>
      </c>
      <c r="P35">
        <f t="shared" si="7"/>
        <v>0.6731715424784348</v>
      </c>
    </row>
    <row r="36" spans="1:16" x14ac:dyDescent="0.3">
      <c r="A36" s="5">
        <v>45</v>
      </c>
      <c r="B36" s="16">
        <v>1</v>
      </c>
      <c r="C36" s="16"/>
      <c r="D36" s="16"/>
      <c r="E36" s="16">
        <v>1</v>
      </c>
      <c r="F36" s="8">
        <f t="shared" si="1"/>
        <v>0.33333333333333331</v>
      </c>
      <c r="G36" s="8">
        <f t="shared" si="2"/>
        <v>0</v>
      </c>
      <c r="H36" s="7">
        <f>'SPF Coefficients'!$C$3 + 'SPF Coefficients'!$C$4*'Curve Info'!$B38 + 'SPF Coefficients'!$C$5*'Curve Info'!$J38 + 'SPF Coefficients'!$C$6*'Curve Info'!$D38 + 'SPF Coefficients'!$C$7*'Curve Info'!$L38</f>
        <v>0.2279562434413081</v>
      </c>
      <c r="I36" s="7">
        <f>'SPF Coefficients'!$C$3 + 'SPF Coefficients'!$C$4*'Curve Info'!$B38 + 'SPF Coefficients'!$C$5*'Curve Info'!$J38 + 'SPF Coefficients'!$C$6*'Curve Info'!$D38 + 'SPF Coefficients'!$C$7*'Curve Info'!$M38</f>
        <v>0.22257101694194764</v>
      </c>
      <c r="J36" s="7">
        <f t="shared" si="3"/>
        <v>1.2560303646635356</v>
      </c>
      <c r="K36" s="7">
        <f t="shared" si="4"/>
        <v>1.2492845368678338</v>
      </c>
      <c r="L36" s="12">
        <f>1/(1+'SPF Coefficients'!$B$8*K36)</f>
        <v>0.39364378127947813</v>
      </c>
      <c r="M36" s="12">
        <f t="shared" si="5"/>
        <v>0.49177308898663569</v>
      </c>
      <c r="N36" s="12">
        <f t="shared" si="0"/>
        <v>1.0053997528958571</v>
      </c>
      <c r="O36" s="12">
        <f t="shared" si="6"/>
        <v>0.49442854214799586</v>
      </c>
      <c r="P36">
        <f t="shared" si="7"/>
        <v>0.30141866619730062</v>
      </c>
    </row>
    <row r="37" spans="1:16" x14ac:dyDescent="0.3">
      <c r="A37" s="5">
        <v>46</v>
      </c>
      <c r="B37" s="16">
        <v>1</v>
      </c>
      <c r="C37" s="16">
        <v>3</v>
      </c>
      <c r="D37" s="16"/>
      <c r="E37" s="16">
        <v>4</v>
      </c>
      <c r="F37" s="8">
        <f t="shared" si="1"/>
        <v>0.33333333333333331</v>
      </c>
      <c r="G37" s="8">
        <f t="shared" si="2"/>
        <v>0.75</v>
      </c>
      <c r="H37" s="7">
        <f>'SPF Coefficients'!$C$3 + 'SPF Coefficients'!$C$4*'Curve Info'!$B39 + 'SPF Coefficients'!$C$5*'Curve Info'!$J39 + 'SPF Coefficients'!$C$6*'Curve Info'!$D39 + 'SPF Coefficients'!$C$7*'Curve Info'!$L39</f>
        <v>0.21671767808001935</v>
      </c>
      <c r="I37" s="7">
        <f>'SPF Coefficients'!$C$3 + 'SPF Coefficients'!$C$4*'Curve Info'!$B39 + 'SPF Coefficients'!$C$5*'Curve Info'!$J39 + 'SPF Coefficients'!$C$6*'Curve Info'!$D39 + 'SPF Coefficients'!$C$7*'Curve Info'!$M39</f>
        <v>0.21133245158065889</v>
      </c>
      <c r="J37" s="7">
        <f t="shared" si="3"/>
        <v>1.2419934106718451</v>
      </c>
      <c r="K37" s="7">
        <f t="shared" si="4"/>
        <v>1.2353229718771326</v>
      </c>
      <c r="L37" s="12">
        <f>1/(1+'SPF Coefficients'!$B$8*K37)</f>
        <v>0.39632947787692074</v>
      </c>
      <c r="M37" s="12">
        <f t="shared" si="5"/>
        <v>0.94234780004573948</v>
      </c>
      <c r="N37" s="12">
        <f t="shared" si="0"/>
        <v>1.0053997528958571</v>
      </c>
      <c r="O37" s="12">
        <f t="shared" si="6"/>
        <v>0.94743624530794113</v>
      </c>
      <c r="P37">
        <f t="shared" si="7"/>
        <v>0.57502766395236626</v>
      </c>
    </row>
    <row r="38" spans="1:16" x14ac:dyDescent="0.3">
      <c r="A38" s="5">
        <v>48</v>
      </c>
      <c r="B38" s="16">
        <v>2</v>
      </c>
      <c r="C38" s="16">
        <v>1</v>
      </c>
      <c r="D38" s="16"/>
      <c r="E38" s="16">
        <v>3</v>
      </c>
      <c r="F38" s="8">
        <f t="shared" si="1"/>
        <v>0.66666666666666663</v>
      </c>
      <c r="G38" s="8">
        <f t="shared" si="2"/>
        <v>0.25</v>
      </c>
      <c r="H38" s="7">
        <f>'SPF Coefficients'!$C$3 + 'SPF Coefficients'!$C$4*'Curve Info'!$B40 + 'SPF Coefficients'!$C$5*'Curve Info'!$J40 + 'SPF Coefficients'!$C$6*'Curve Info'!$D40 + 'SPF Coefficients'!$C$7*'Curve Info'!$L40</f>
        <v>0.23131956754442823</v>
      </c>
      <c r="I38" s="7">
        <f>'SPF Coefficients'!$C$3 + 'SPF Coefficients'!$C$4*'Curve Info'!$B40 + 'SPF Coefficients'!$C$5*'Curve Info'!$J40 + 'SPF Coefficients'!$C$6*'Curve Info'!$D40 + 'SPF Coefficients'!$C$7*'Curve Info'!$M40</f>
        <v>0.22593434104506777</v>
      </c>
      <c r="J38" s="7">
        <f t="shared" si="3"/>
        <v>1.260261913910125</v>
      </c>
      <c r="K38" s="7">
        <f t="shared" si="4"/>
        <v>1.2534933595121611</v>
      </c>
      <c r="L38" s="12">
        <f>1/(1+'SPF Coefficients'!$B$8*K38)</f>
        <v>0.39284128280141262</v>
      </c>
      <c r="M38" s="12">
        <f t="shared" si="5"/>
        <v>0.6442136186334565</v>
      </c>
      <c r="N38" s="12">
        <f t="shared" si="0"/>
        <v>1.0053997528958574</v>
      </c>
      <c r="O38" s="12">
        <f t="shared" si="6"/>
        <v>0.64769221298622326</v>
      </c>
      <c r="P38">
        <f t="shared" si="7"/>
        <v>0.39537543665718955</v>
      </c>
    </row>
    <row r="39" spans="1:16" x14ac:dyDescent="0.3">
      <c r="A39" s="5">
        <v>50</v>
      </c>
      <c r="B39" s="16">
        <v>1</v>
      </c>
      <c r="C39" s="16">
        <v>2</v>
      </c>
      <c r="D39" s="16"/>
      <c r="E39" s="16">
        <v>3</v>
      </c>
      <c r="F39" s="8">
        <f t="shared" si="1"/>
        <v>0.33333333333333331</v>
      </c>
      <c r="G39" s="8">
        <f t="shared" si="2"/>
        <v>0.5</v>
      </c>
      <c r="H39" s="7">
        <f>'SPF Coefficients'!$C$3 + 'SPF Coefficients'!$C$4*'Curve Info'!$B41 + 'SPF Coefficients'!$C$5*'Curve Info'!$J41 + 'SPF Coefficients'!$C$6*'Curve Info'!$D41 + 'SPF Coefficients'!$C$7*'Curve Info'!$L41</f>
        <v>0.21652862288992469</v>
      </c>
      <c r="I39" s="7">
        <f>'SPF Coefficients'!$C$3 + 'SPF Coefficients'!$C$4*'Curve Info'!$B41 + 'SPF Coefficients'!$C$5*'Curve Info'!$J41 + 'SPF Coefficients'!$C$6*'Curve Info'!$D41 + 'SPF Coefficients'!$C$7*'Curve Info'!$M41</f>
        <v>0.21114339639056423</v>
      </c>
      <c r="J39" s="7">
        <f t="shared" si="3"/>
        <v>1.241758627565676</v>
      </c>
      <c r="K39" s="7">
        <f t="shared" si="4"/>
        <v>1.2350894497328382</v>
      </c>
      <c r="L39" s="12">
        <f>1/(1+'SPF Coefficients'!$B$8*K39)</f>
        <v>0.3963747106756052</v>
      </c>
      <c r="M39" s="12">
        <f t="shared" si="5"/>
        <v>0.79137086795854361</v>
      </c>
      <c r="N39" s="12">
        <f t="shared" si="0"/>
        <v>1.0053997528958574</v>
      </c>
      <c r="O39" s="12">
        <f t="shared" si="6"/>
        <v>0.79564407509449997</v>
      </c>
      <c r="P39">
        <f t="shared" si="7"/>
        <v>0.48286422913038479</v>
      </c>
    </row>
    <row r="40" spans="1:16" x14ac:dyDescent="0.3">
      <c r="A40" s="5">
        <v>52</v>
      </c>
      <c r="B40" s="16">
        <v>3</v>
      </c>
      <c r="C40" s="16">
        <v>1</v>
      </c>
      <c r="D40" s="16"/>
      <c r="E40" s="16">
        <v>4</v>
      </c>
      <c r="F40" s="8">
        <f t="shared" si="1"/>
        <v>1</v>
      </c>
      <c r="G40" s="8">
        <f t="shared" si="2"/>
        <v>0.25</v>
      </c>
      <c r="H40" s="7">
        <f>'SPF Coefficients'!$C$3 + 'SPF Coefficients'!$C$4*'Curve Info'!$B42 + 'SPF Coefficients'!$C$5*'Curve Info'!$J42 + 'SPF Coefficients'!$C$6*'Curve Info'!$D42 + 'SPF Coefficients'!$C$7*'Curve Info'!$L42</f>
        <v>0.26681976132189977</v>
      </c>
      <c r="I40" s="7">
        <f>'SPF Coefficients'!$C$3 + 'SPF Coefficients'!$C$4*'Curve Info'!$B42 + 'SPF Coefficients'!$C$5*'Curve Info'!$J42 + 'SPF Coefficients'!$C$6*'Curve Info'!$D42 + 'SPF Coefficients'!$C$7*'Curve Info'!$M42</f>
        <v>0.25061348983541953</v>
      </c>
      <c r="J40" s="7">
        <f t="shared" si="3"/>
        <v>1.3058050685397904</v>
      </c>
      <c r="K40" s="7">
        <f t="shared" si="4"/>
        <v>1.2848133949129013</v>
      </c>
      <c r="L40" s="12">
        <f>1/(1+'SPF Coefficients'!$B$8*K40)</f>
        <v>0.38697070923352844</v>
      </c>
      <c r="M40" s="12">
        <f t="shared" si="5"/>
        <v>0.65044247335380079</v>
      </c>
      <c r="N40" s="12">
        <f t="shared" si="0"/>
        <v>1.0163383053990593</v>
      </c>
      <c r="O40" s="12">
        <f t="shared" si="6"/>
        <v>0.66106960112797475</v>
      </c>
      <c r="P40">
        <f t="shared" si="7"/>
        <v>0.41187620915059897</v>
      </c>
    </row>
    <row r="41" spans="1:16" x14ac:dyDescent="0.3">
      <c r="A41" s="5">
        <v>53</v>
      </c>
      <c r="B41" s="16">
        <v>1</v>
      </c>
      <c r="C41" s="16"/>
      <c r="D41" s="16"/>
      <c r="E41" s="16">
        <v>1</v>
      </c>
      <c r="F41" s="8">
        <f t="shared" si="1"/>
        <v>0.33333333333333331</v>
      </c>
      <c r="G41" s="8">
        <f t="shared" si="2"/>
        <v>0</v>
      </c>
      <c r="H41" s="7">
        <f>'SPF Coefficients'!$C$3 + 'SPF Coefficients'!$C$4*'Curve Info'!$B43 + 'SPF Coefficients'!$C$5*'Curve Info'!$J43 + 'SPF Coefficients'!$C$6*'Curve Info'!$D43 + 'SPF Coefficients'!$C$7*'Curve Info'!$L43</f>
        <v>0.27728872104014479</v>
      </c>
      <c r="I41" s="7">
        <f>'SPF Coefficients'!$C$3 + 'SPF Coefficients'!$C$4*'Curve Info'!$B43 + 'SPF Coefficients'!$C$5*'Curve Info'!$J43 + 'SPF Coefficients'!$C$6*'Curve Info'!$D43 + 'SPF Coefficients'!$C$7*'Curve Info'!$M43</f>
        <v>0.26108244955366455</v>
      </c>
      <c r="J41" s="7">
        <f t="shared" si="3"/>
        <v>1.3195472971097681</v>
      </c>
      <c r="K41" s="7">
        <f t="shared" si="4"/>
        <v>1.298334708138011</v>
      </c>
      <c r="L41" s="12">
        <f>1/(1+'SPF Coefficients'!$B$8*K41)</f>
        <v>0.38449017463077106</v>
      </c>
      <c r="M41" s="12">
        <f t="shared" si="5"/>
        <v>0.49919693866117504</v>
      </c>
      <c r="N41" s="12">
        <f t="shared" si="0"/>
        <v>1.0163383053990591</v>
      </c>
      <c r="O41" s="12">
        <f t="shared" si="6"/>
        <v>0.50735297069929675</v>
      </c>
      <c r="P41">
        <f t="shared" si="7"/>
        <v>0.31738287646983604</v>
      </c>
    </row>
    <row r="42" spans="1:16" x14ac:dyDescent="0.3">
      <c r="A42" s="5">
        <v>54</v>
      </c>
      <c r="B42" s="16">
        <v>8</v>
      </c>
      <c r="C42" s="16">
        <v>5</v>
      </c>
      <c r="D42" s="16"/>
      <c r="E42" s="16">
        <v>13</v>
      </c>
      <c r="F42" s="8">
        <f t="shared" si="1"/>
        <v>2.6666666666666665</v>
      </c>
      <c r="G42" s="8">
        <f t="shared" si="2"/>
        <v>1.25</v>
      </c>
      <c r="H42" s="7">
        <f>'SPF Coefficients'!$C$3 + 'SPF Coefficients'!$C$4*'Curve Info'!$B44 + 'SPF Coefficients'!$C$5*'Curve Info'!$J44 + 'SPF Coefficients'!$C$6*'Curve Info'!$D44 + 'SPF Coefficients'!$C$7*'Curve Info'!$L44</f>
        <v>0.23249236009916047</v>
      </c>
      <c r="I42" s="7">
        <f>'SPF Coefficients'!$C$3 + 'SPF Coefficients'!$C$4*'Curve Info'!$B44 + 'SPF Coefficients'!$C$5*'Curve Info'!$J44 + 'SPF Coefficients'!$C$6*'Curve Info'!$D44 + 'SPF Coefficients'!$C$7*'Curve Info'!$M44</f>
        <v>0.21628608861268023</v>
      </c>
      <c r="J42" s="7">
        <f t="shared" si="3"/>
        <v>1.2617408067475149</v>
      </c>
      <c r="K42" s="7">
        <f t="shared" si="4"/>
        <v>1.2414574950533814</v>
      </c>
      <c r="L42" s="12">
        <f>1/(1+'SPF Coefficients'!$B$8*K42)</f>
        <v>0.39514491896305698</v>
      </c>
      <c r="M42" s="12">
        <f t="shared" si="5"/>
        <v>1.246624472575127</v>
      </c>
      <c r="N42" s="12">
        <f t="shared" si="0"/>
        <v>1.0163383053990593</v>
      </c>
      <c r="O42" s="12">
        <f t="shared" si="6"/>
        <v>1.2669922039260006</v>
      </c>
      <c r="P42">
        <f t="shared" si="7"/>
        <v>0.77886747815044688</v>
      </c>
    </row>
    <row r="43" spans="1:16" x14ac:dyDescent="0.3">
      <c r="A43" s="5">
        <v>55</v>
      </c>
      <c r="B43" s="16">
        <v>1</v>
      </c>
      <c r="C43" s="16"/>
      <c r="D43" s="16"/>
      <c r="E43" s="16">
        <v>1</v>
      </c>
      <c r="F43" s="8">
        <f t="shared" si="1"/>
        <v>0.33333333333333331</v>
      </c>
      <c r="G43" s="8">
        <f t="shared" si="2"/>
        <v>0</v>
      </c>
      <c r="H43" s="7">
        <f>'SPF Coefficients'!$C$3 + 'SPF Coefficients'!$C$4*'Curve Info'!$B45 + 'SPF Coefficients'!$C$5*'Curve Info'!$J45 + 'SPF Coefficients'!$C$6*'Curve Info'!$D45 + 'SPF Coefficients'!$C$7*'Curve Info'!$L45</f>
        <v>0.28031744659130009</v>
      </c>
      <c r="I43" s="7">
        <f>'SPF Coefficients'!$C$3 + 'SPF Coefficients'!$C$4*'Curve Info'!$B45 + 'SPF Coefficients'!$C$5*'Curve Info'!$J45 + 'SPF Coefficients'!$C$6*'Curve Info'!$D45 + 'SPF Coefficients'!$C$7*'Curve Info'!$M45</f>
        <v>0.27345979552721289</v>
      </c>
      <c r="J43" s="7">
        <f t="shared" si="3"/>
        <v>1.3235499020607084</v>
      </c>
      <c r="K43" s="7">
        <f t="shared" si="4"/>
        <v>1.3145045091888938</v>
      </c>
      <c r="L43" s="12">
        <f>1/(1+'SPF Coefficients'!$B$8*K43)</f>
        <v>0.38156520231006824</v>
      </c>
      <c r="M43" s="12">
        <f t="shared" si="5"/>
        <v>0.50156917898615727</v>
      </c>
      <c r="N43" s="12">
        <f t="shared" si="0"/>
        <v>1.0068812185949791</v>
      </c>
      <c r="O43" s="12">
        <f t="shared" si="6"/>
        <v>0.50502058614726519</v>
      </c>
      <c r="P43">
        <f t="shared" si="7"/>
        <v>0.31447146206930615</v>
      </c>
    </row>
    <row r="44" spans="1:16" x14ac:dyDescent="0.3">
      <c r="A44" s="5">
        <v>56</v>
      </c>
      <c r="B44" s="16"/>
      <c r="C44" s="16"/>
      <c r="D44" s="16">
        <v>1</v>
      </c>
      <c r="E44" s="16">
        <v>1</v>
      </c>
      <c r="F44" s="8">
        <f t="shared" si="1"/>
        <v>0</v>
      </c>
      <c r="G44" s="8">
        <f t="shared" si="2"/>
        <v>0</v>
      </c>
      <c r="H44" s="7">
        <f>'SPF Coefficients'!$C$3 + 'SPF Coefficients'!$C$4*'Curve Info'!$B46 + 'SPF Coefficients'!$C$5*'Curve Info'!$J46 + 'SPF Coefficients'!$C$6*'Curve Info'!$D46 + 'SPF Coefficients'!$C$7*'Curve Info'!$L46</f>
        <v>0.2601265452180605</v>
      </c>
      <c r="I44" s="7">
        <f>'SPF Coefficients'!$C$3 + 'SPF Coefficients'!$C$4*'Curve Info'!$B46 + 'SPF Coefficients'!$C$5*'Curve Info'!$J46 + 'SPF Coefficients'!$C$6*'Curve Info'!$D46 + 'SPF Coefficients'!$C$7*'Curve Info'!$M46</f>
        <v>0.2532688941539733</v>
      </c>
      <c r="J44" s="7">
        <f t="shared" si="3"/>
        <v>1.2970942173511557</v>
      </c>
      <c r="K44" s="7">
        <f t="shared" si="4"/>
        <v>1.2882296276825433</v>
      </c>
      <c r="L44" s="12">
        <f>1/(1+'SPF Coefficients'!$B$8*K44)</f>
        <v>0.38634097197033573</v>
      </c>
      <c r="M44" s="12">
        <f t="shared" si="5"/>
        <v>0.49769588647985752</v>
      </c>
      <c r="N44" s="12">
        <f t="shared" si="0"/>
        <v>1.0068812185949794</v>
      </c>
      <c r="O44" s="12">
        <f t="shared" si="6"/>
        <v>0.50112064066854745</v>
      </c>
      <c r="P44">
        <f t="shared" si="7"/>
        <v>0.30963329838950038</v>
      </c>
    </row>
    <row r="45" spans="1:16" x14ac:dyDescent="0.3">
      <c r="A45" s="5">
        <v>57</v>
      </c>
      <c r="B45" s="16">
        <v>1</v>
      </c>
      <c r="C45" s="16">
        <v>4</v>
      </c>
      <c r="D45" s="16">
        <v>2</v>
      </c>
      <c r="E45" s="16">
        <v>7</v>
      </c>
      <c r="F45" s="8">
        <f t="shared" si="1"/>
        <v>0.33333333333333331</v>
      </c>
      <c r="G45" s="8">
        <f t="shared" si="2"/>
        <v>1</v>
      </c>
      <c r="H45" s="7">
        <f>'SPF Coefficients'!$C$3 + 'SPF Coefficients'!$C$4*'Curve Info'!$B47 + 'SPF Coefficients'!$C$5*'Curve Info'!$J47 + 'SPF Coefficients'!$C$6*'Curve Info'!$D47 + 'SPF Coefficients'!$C$7*'Curve Info'!$L47</f>
        <v>0.24568099793787895</v>
      </c>
      <c r="I45" s="7">
        <f>'SPF Coefficients'!$C$3 + 'SPF Coefficients'!$C$4*'Curve Info'!$B47 + 'SPF Coefficients'!$C$5*'Curve Info'!$J47 + 'SPF Coefficients'!$C$6*'Curve Info'!$D47 + 'SPF Coefficients'!$C$7*'Curve Info'!$M47</f>
        <v>0.23882334687379175</v>
      </c>
      <c r="J45" s="7">
        <f t="shared" si="3"/>
        <v>1.2784916670055049</v>
      </c>
      <c r="K45" s="7">
        <f t="shared" si="4"/>
        <v>1.2697542107196476</v>
      </c>
      <c r="L45" s="12">
        <f>1/(1+'SPF Coefficients'!$B$8*K45)</f>
        <v>0.38977131831879858</v>
      </c>
      <c r="M45" s="12">
        <f t="shared" si="5"/>
        <v>1.1051424543342441</v>
      </c>
      <c r="N45" s="12">
        <f t="shared" si="0"/>
        <v>1.0068812185949794</v>
      </c>
      <c r="O45" s="12">
        <f t="shared" si="6"/>
        <v>1.11274718114111</v>
      </c>
      <c r="P45">
        <f t="shared" si="7"/>
        <v>0.68370280094335889</v>
      </c>
    </row>
    <row r="46" spans="1:16" x14ac:dyDescent="0.3">
      <c r="A46" s="5">
        <v>58</v>
      </c>
      <c r="B46" s="16">
        <v>1</v>
      </c>
      <c r="C46" s="16"/>
      <c r="D46" s="16">
        <v>1</v>
      </c>
      <c r="E46" s="16">
        <v>2</v>
      </c>
      <c r="F46" s="8">
        <f t="shared" si="1"/>
        <v>0.33333333333333331</v>
      </c>
      <c r="G46" s="8">
        <f t="shared" si="2"/>
        <v>0</v>
      </c>
      <c r="H46" s="7">
        <f>'SPF Coefficients'!$C$3 + 'SPF Coefficients'!$C$4*'Curve Info'!$B48 + 'SPF Coefficients'!$C$5*'Curve Info'!$J48 + 'SPF Coefficients'!$C$6*'Curve Info'!$D48 + 'SPF Coefficients'!$C$7*'Curve Info'!$L48</f>
        <v>0.25804873720918692</v>
      </c>
      <c r="I46" s="7">
        <f>'SPF Coefficients'!$C$3 + 'SPF Coefficients'!$C$4*'Curve Info'!$B48 + 'SPF Coefficients'!$C$5*'Curve Info'!$J48 + 'SPF Coefficients'!$C$6*'Curve Info'!$D48 + 'SPF Coefficients'!$C$7*'Curve Info'!$M48</f>
        <v>0.24291517864047601</v>
      </c>
      <c r="J46" s="7">
        <f t="shared" si="3"/>
        <v>1.2944019026232563</v>
      </c>
      <c r="K46" s="7">
        <f t="shared" si="4"/>
        <v>1.2749604756509902</v>
      </c>
      <c r="L46" s="12">
        <f>1/(1+'SPF Coefficients'!$B$8*K46)</f>
        <v>0.38879851774199653</v>
      </c>
      <c r="M46" s="12">
        <f t="shared" si="5"/>
        <v>0.49570274311273588</v>
      </c>
      <c r="N46" s="12">
        <f t="shared" si="0"/>
        <v>1.0152486507178502</v>
      </c>
      <c r="O46" s="12">
        <f t="shared" si="6"/>
        <v>0.50326154110234222</v>
      </c>
      <c r="P46">
        <f t="shared" si="7"/>
        <v>0.31228459640208467</v>
      </c>
    </row>
    <row r="47" spans="1:16" x14ac:dyDescent="0.3">
      <c r="A47" s="5">
        <v>59</v>
      </c>
      <c r="B47" s="16">
        <v>7</v>
      </c>
      <c r="C47" s="16">
        <v>2</v>
      </c>
      <c r="D47" s="16">
        <v>1</v>
      </c>
      <c r="E47" s="16">
        <v>10</v>
      </c>
      <c r="F47" s="8">
        <f t="shared" si="1"/>
        <v>2.3333333333333335</v>
      </c>
      <c r="G47" s="8">
        <f t="shared" si="2"/>
        <v>0.5</v>
      </c>
      <c r="H47" s="7">
        <f>'SPF Coefficients'!$C$3 + 'SPF Coefficients'!$C$4*'Curve Info'!$B49 + 'SPF Coefficients'!$C$5*'Curve Info'!$J49 + 'SPF Coefficients'!$C$6*'Curve Info'!$D49 + 'SPF Coefficients'!$C$7*'Curve Info'!$L49</f>
        <v>0.27986770245756032</v>
      </c>
      <c r="I47" s="7">
        <f>'SPF Coefficients'!$C$3 + 'SPF Coefficients'!$C$4*'Curve Info'!$B49 + 'SPF Coefficients'!$C$5*'Curve Info'!$J49 + 'SPF Coefficients'!$C$6*'Curve Info'!$D49 + 'SPF Coefficients'!$C$7*'Curve Info'!$M49</f>
        <v>0.27301005139347312</v>
      </c>
      <c r="J47" s="7">
        <f t="shared" si="3"/>
        <v>1.3229547770935577</v>
      </c>
      <c r="K47" s="7">
        <f t="shared" si="4"/>
        <v>1.3139134514194566</v>
      </c>
      <c r="L47" s="12">
        <f>1/(1+'SPF Coefficients'!$B$8*K47)</f>
        <v>0.38167133552333593</v>
      </c>
      <c r="M47" s="12">
        <f t="shared" si="5"/>
        <v>0.81064743400367179</v>
      </c>
      <c r="N47" s="12">
        <f t="shared" si="0"/>
        <v>1.0068812185949794</v>
      </c>
      <c r="O47" s="12">
        <f t="shared" si="6"/>
        <v>0.81622567620051012</v>
      </c>
      <c r="P47">
        <f t="shared" si="7"/>
        <v>0.50816865393437216</v>
      </c>
    </row>
    <row r="48" spans="1:16" x14ac:dyDescent="0.3">
      <c r="A48" s="5">
        <v>60</v>
      </c>
      <c r="B48" s="16">
        <v>2</v>
      </c>
      <c r="C48" s="16"/>
      <c r="D48" s="16"/>
      <c r="E48" s="16">
        <v>2</v>
      </c>
      <c r="F48" s="8">
        <f t="shared" si="1"/>
        <v>0.66666666666666663</v>
      </c>
      <c r="G48" s="8">
        <f t="shared" si="2"/>
        <v>0</v>
      </c>
      <c r="H48" s="7">
        <f>'SPF Coefficients'!$C$3 + 'SPF Coefficients'!$C$4*'Curve Info'!$B50 + 'SPF Coefficients'!$C$5*'Curve Info'!$J50 + 'SPF Coefficients'!$C$6*'Curve Info'!$D50 + 'SPF Coefficients'!$C$7*'Curve Info'!$L50</f>
        <v>0.27619989723513744</v>
      </c>
      <c r="I48" s="7">
        <f>'SPF Coefficients'!$C$3 + 'SPF Coefficients'!$C$4*'Curve Info'!$B50 + 'SPF Coefficients'!$C$5*'Curve Info'!$J50 + 'SPF Coefficients'!$C$6*'Curve Info'!$D50 + 'SPF Coefficients'!$C$7*'Curve Info'!$M50</f>
        <v>0.26934224617105024</v>
      </c>
      <c r="J48" s="7">
        <f t="shared" si="3"/>
        <v>1.3181113245032872</v>
      </c>
      <c r="K48" s="7">
        <f t="shared" si="4"/>
        <v>1.3091030999094453</v>
      </c>
      <c r="L48" s="12">
        <f>1/(1+'SPF Coefficients'!$B$8*K48)</f>
        <v>0.38253730628631205</v>
      </c>
      <c r="M48" s="12">
        <f t="shared" si="5"/>
        <v>0.50078077349042005</v>
      </c>
      <c r="N48" s="12">
        <f t="shared" si="0"/>
        <v>1.0068812185949794</v>
      </c>
      <c r="O48" s="12">
        <f t="shared" si="6"/>
        <v>0.50422675546097051</v>
      </c>
      <c r="P48">
        <f t="shared" si="7"/>
        <v>0.31348361759768589</v>
      </c>
    </row>
    <row r="49" spans="1:16" x14ac:dyDescent="0.3">
      <c r="A49" s="5">
        <v>61</v>
      </c>
      <c r="B49" s="16">
        <v>2</v>
      </c>
      <c r="C49" s="16"/>
      <c r="D49" s="16"/>
      <c r="E49" s="16">
        <v>2</v>
      </c>
      <c r="F49" s="8">
        <f t="shared" si="1"/>
        <v>0.66666666666666663</v>
      </c>
      <c r="G49" s="8">
        <f t="shared" si="2"/>
        <v>0</v>
      </c>
      <c r="H49" s="7">
        <f>'SPF Coefficients'!$C$3 + 'SPF Coefficients'!$C$4*'Curve Info'!$B51 + 'SPF Coefficients'!$C$5*'Curve Info'!$J51 + 'SPF Coefficients'!$C$6*'Curve Info'!$D51 + 'SPF Coefficients'!$C$7*'Curve Info'!$L51</f>
        <v>0.28374186085018366</v>
      </c>
      <c r="I49" s="7">
        <f>'SPF Coefficients'!$C$3 + 'SPF Coefficients'!$C$4*'Curve Info'!$B51 + 'SPF Coefficients'!$C$5*'Curve Info'!$J51 + 'SPF Coefficients'!$C$6*'Curve Info'!$D51 + 'SPF Coefficients'!$C$7*'Curve Info'!$M51</f>
        <v>0.26860830228147276</v>
      </c>
      <c r="J49" s="7">
        <f t="shared" si="3"/>
        <v>1.3280900544622631</v>
      </c>
      <c r="K49" s="7">
        <f t="shared" si="4"/>
        <v>1.3081426441918567</v>
      </c>
      <c r="L49" s="12">
        <f>1/(1+'SPF Coefficients'!$B$8*K49)</f>
        <v>0.38271068061832531</v>
      </c>
      <c r="M49" s="12">
        <f t="shared" si="5"/>
        <v>0.50064016170452119</v>
      </c>
      <c r="N49" s="12">
        <f t="shared" si="0"/>
        <v>1.0152486507178502</v>
      </c>
      <c r="O49" s="12">
        <f t="shared" si="6"/>
        <v>0.50827424866568149</v>
      </c>
      <c r="P49">
        <f t="shared" si="7"/>
        <v>0.31853656371926553</v>
      </c>
    </row>
    <row r="50" spans="1:16" x14ac:dyDescent="0.3">
      <c r="A50" s="5">
        <v>62</v>
      </c>
      <c r="B50" s="16">
        <v>1</v>
      </c>
      <c r="C50" s="16">
        <v>1</v>
      </c>
      <c r="D50" s="16"/>
      <c r="E50" s="16">
        <v>2</v>
      </c>
      <c r="F50" s="8">
        <f t="shared" si="1"/>
        <v>0.33333333333333331</v>
      </c>
      <c r="G50" s="8">
        <f t="shared" si="2"/>
        <v>0.25</v>
      </c>
      <c r="H50" s="7">
        <f>'SPF Coefficients'!$C$3 + 'SPF Coefficients'!$C$4*'Curve Info'!$B52 + 'SPF Coefficients'!$C$5*'Curve Info'!$J52 + 'SPF Coefficients'!$C$6*'Curve Info'!$D52 + 'SPF Coefficients'!$C$7*'Curve Info'!$L52</f>
        <v>0.26363625177926991</v>
      </c>
      <c r="I50" s="7">
        <f>'SPF Coefficients'!$C$3 + 'SPF Coefficients'!$C$4*'Curve Info'!$B52 + 'SPF Coefficients'!$C$5*'Curve Info'!$J52 + 'SPF Coefficients'!$C$6*'Curve Info'!$D52 + 'SPF Coefficients'!$C$7*'Curve Info'!$M52</f>
        <v>0.24850269321055901</v>
      </c>
      <c r="J50" s="7">
        <f t="shared" si="3"/>
        <v>1.3016546356199763</v>
      </c>
      <c r="K50" s="7">
        <f t="shared" si="4"/>
        <v>1.2821042753414325</v>
      </c>
      <c r="L50" s="12">
        <f>1/(1+'SPF Coefficients'!$B$8*K50)</f>
        <v>0.38747156096113045</v>
      </c>
      <c r="M50" s="12">
        <f t="shared" si="5"/>
        <v>0.64991105464120125</v>
      </c>
      <c r="N50" s="12">
        <f t="shared" si="0"/>
        <v>1.0152486507178502</v>
      </c>
      <c r="O50" s="12">
        <f t="shared" si="6"/>
        <v>0.65982132131109461</v>
      </c>
      <c r="P50">
        <f t="shared" si="7"/>
        <v>0.41032220835309319</v>
      </c>
    </row>
    <row r="51" spans="1:16" x14ac:dyDescent="0.3">
      <c r="A51" s="5">
        <v>63</v>
      </c>
      <c r="B51" s="16">
        <v>3</v>
      </c>
      <c r="C51" s="16">
        <v>1</v>
      </c>
      <c r="D51" s="16"/>
      <c r="E51" s="16">
        <v>4</v>
      </c>
      <c r="F51" s="8">
        <f t="shared" si="1"/>
        <v>1</v>
      </c>
      <c r="G51" s="8">
        <f t="shared" si="2"/>
        <v>0.25</v>
      </c>
      <c r="H51" s="7">
        <f>'SPF Coefficients'!$C$3 + 'SPF Coefficients'!$C$4*'Curve Info'!$B53 + 'SPF Coefficients'!$C$5*'Curve Info'!$J53 + 'SPF Coefficients'!$C$6*'Curve Info'!$D53 + 'SPF Coefficients'!$C$7*'Curve Info'!$L53</f>
        <v>0.26863912947178614</v>
      </c>
      <c r="I51" s="7">
        <f>'SPF Coefficients'!$C$3 + 'SPF Coefficients'!$C$4*'Curve Info'!$B53 + 'SPF Coefficients'!$C$5*'Curve Info'!$J53 + 'SPF Coefficients'!$C$6*'Curve Info'!$D53 + 'SPF Coefficients'!$C$7*'Curve Info'!$M53</f>
        <v>0.25350557090307524</v>
      </c>
      <c r="J51" s="7">
        <f t="shared" si="3"/>
        <v>1.3081829711756869</v>
      </c>
      <c r="K51" s="7">
        <f t="shared" si="4"/>
        <v>1.2885345577664271</v>
      </c>
      <c r="L51" s="12">
        <f>1/(1+'SPF Coefficients'!$B$8*K51)</f>
        <v>0.38628486177162819</v>
      </c>
      <c r="M51" s="12">
        <f t="shared" si="5"/>
        <v>0.65117017809186328</v>
      </c>
      <c r="N51" s="12">
        <f t="shared" si="0"/>
        <v>1.0152486507178502</v>
      </c>
      <c r="O51" s="12">
        <f t="shared" si="6"/>
        <v>0.66109964469546645</v>
      </c>
      <c r="P51">
        <f t="shared" si="7"/>
        <v>0.4119136469993579</v>
      </c>
    </row>
    <row r="52" spans="1:16" x14ac:dyDescent="0.3">
      <c r="A52" s="5">
        <v>65</v>
      </c>
      <c r="B52" s="16"/>
      <c r="C52" s="16">
        <v>3</v>
      </c>
      <c r="D52" s="16">
        <v>1</v>
      </c>
      <c r="E52" s="16">
        <v>4</v>
      </c>
      <c r="F52" s="8">
        <f t="shared" si="1"/>
        <v>0</v>
      </c>
      <c r="G52" s="8">
        <f t="shared" si="2"/>
        <v>0.75</v>
      </c>
      <c r="H52" s="7">
        <f>'SPF Coefficients'!$C$3 + 'SPF Coefficients'!$C$4*'Curve Info'!$B54 + 'SPF Coefficients'!$C$5*'Curve Info'!$J54 + 'SPF Coefficients'!$C$6*'Curve Info'!$D54 + 'SPF Coefficients'!$C$7*'Curve Info'!$L54</f>
        <v>0.28103926498852699</v>
      </c>
      <c r="I52" s="7">
        <f>'SPF Coefficients'!$C$3 + 'SPF Coefficients'!$C$4*'Curve Info'!$B54 + 'SPF Coefficients'!$C$5*'Curve Info'!$J54 + 'SPF Coefficients'!$C$6*'Curve Info'!$D54 + 'SPF Coefficients'!$C$7*'Curve Info'!$M54</f>
        <v>0.26590570641981609</v>
      </c>
      <c r="J52" s="7">
        <f t="shared" si="3"/>
        <v>1.3245056096118148</v>
      </c>
      <c r="K52" s="7">
        <f t="shared" si="4"/>
        <v>1.3046120363472524</v>
      </c>
      <c r="L52" s="12">
        <f>1/(1+'SPF Coefficients'!$B$8*K52)</f>
        <v>0.38334935261614489</v>
      </c>
      <c r="M52" s="12">
        <f t="shared" si="5"/>
        <v>0.96261016508684105</v>
      </c>
      <c r="N52" s="12">
        <f t="shared" si="0"/>
        <v>1.0152486507178502</v>
      </c>
      <c r="O52" s="12">
        <f t="shared" si="6"/>
        <v>0.97728867127170238</v>
      </c>
      <c r="P52">
        <f t="shared" si="7"/>
        <v>0.61183522548179248</v>
      </c>
    </row>
    <row r="53" spans="1:16" x14ac:dyDescent="0.3">
      <c r="A53" s="5">
        <v>66</v>
      </c>
      <c r="B53" s="16"/>
      <c r="C53" s="16">
        <v>2</v>
      </c>
      <c r="D53" s="16"/>
      <c r="E53" s="16">
        <v>2</v>
      </c>
      <c r="F53" s="8">
        <f t="shared" si="1"/>
        <v>0</v>
      </c>
      <c r="G53" s="8">
        <f t="shared" si="2"/>
        <v>0.5</v>
      </c>
      <c r="H53" s="7">
        <f>'SPF Coefficients'!$C$3 + 'SPF Coefficients'!$C$4*'Curve Info'!$B55 + 'SPF Coefficients'!$C$5*'Curve Info'!$J55 + 'SPF Coefficients'!$C$6*'Curve Info'!$D55 + 'SPF Coefficients'!$C$7*'Curve Info'!$L55</f>
        <v>0.26566346364397131</v>
      </c>
      <c r="I53" s="7">
        <f>'SPF Coefficients'!$C$3 + 'SPF Coefficients'!$C$4*'Curve Info'!$B55 + 'SPF Coefficients'!$C$5*'Curve Info'!$J55 + 'SPF Coefficients'!$C$6*'Curve Info'!$D55 + 'SPF Coefficients'!$C$7*'Curve Info'!$M55</f>
        <v>0.25052990507526041</v>
      </c>
      <c r="J53" s="7">
        <f t="shared" si="3"/>
        <v>1.3042960417814127</v>
      </c>
      <c r="K53" s="7">
        <f t="shared" si="4"/>
        <v>1.2847060085814312</v>
      </c>
      <c r="L53" s="12">
        <f>1/(1+'SPF Coefficients'!$B$8*K53)</f>
        <v>0.38699053776370596</v>
      </c>
      <c r="M53" s="12">
        <f t="shared" si="5"/>
        <v>0.80367380024733936</v>
      </c>
      <c r="N53" s="12">
        <f t="shared" si="0"/>
        <v>1.01524865071785</v>
      </c>
      <c r="O53" s="12">
        <f t="shared" si="6"/>
        <v>0.81592874131839821</v>
      </c>
      <c r="P53">
        <f t="shared" si="7"/>
        <v>0.50779898765933906</v>
      </c>
    </row>
    <row r="54" spans="1:16" x14ac:dyDescent="0.3">
      <c r="A54" s="5">
        <v>67</v>
      </c>
      <c r="B54" s="16">
        <v>1</v>
      </c>
      <c r="C54" s="16">
        <v>1</v>
      </c>
      <c r="D54" s="16">
        <v>2</v>
      </c>
      <c r="E54" s="16">
        <v>4</v>
      </c>
      <c r="F54" s="8">
        <f t="shared" si="1"/>
        <v>0.33333333333333331</v>
      </c>
      <c r="G54" s="8">
        <f t="shared" si="2"/>
        <v>0.25</v>
      </c>
      <c r="H54" s="7">
        <f>'SPF Coefficients'!$C$3 + 'SPF Coefficients'!$C$4*'Curve Info'!$B56 + 'SPF Coefficients'!$C$5*'Curve Info'!$J56 + 'SPF Coefficients'!$C$6*'Curve Info'!$D56 + 'SPF Coefficients'!$C$7*'Curve Info'!$L56</f>
        <v>0.27599024002671974</v>
      </c>
      <c r="I54" s="7">
        <f>'SPF Coefficients'!$C$3 + 'SPF Coefficients'!$C$4*'Curve Info'!$B56 + 'SPF Coefficients'!$C$5*'Curve Info'!$J56 + 'SPF Coefficients'!$C$6*'Curve Info'!$D56 + 'SPF Coefficients'!$C$7*'Curve Info'!$M56</f>
        <v>0.26085668145800883</v>
      </c>
      <c r="J54" s="7">
        <f t="shared" si="3"/>
        <v>1.3178350019301299</v>
      </c>
      <c r="K54" s="7">
        <f t="shared" si="4"/>
        <v>1.2980416186698014</v>
      </c>
      <c r="L54" s="12">
        <f>1/(1+'SPF Coefficients'!$B$8*K54)</f>
        <v>0.38454360573258073</v>
      </c>
      <c r="M54" s="12">
        <f t="shared" si="5"/>
        <v>0.65301770300109585</v>
      </c>
      <c r="N54" s="12">
        <f t="shared" si="0"/>
        <v>1.01524865071785</v>
      </c>
      <c r="O54" s="12">
        <f t="shared" si="6"/>
        <v>0.66297534186673224</v>
      </c>
      <c r="P54">
        <f t="shared" si="7"/>
        <v>0.41425435714690756</v>
      </c>
    </row>
    <row r="55" spans="1:16" x14ac:dyDescent="0.3">
      <c r="A55" s="5">
        <v>68</v>
      </c>
      <c r="B55" s="16">
        <v>3</v>
      </c>
      <c r="C55" s="16">
        <v>7</v>
      </c>
      <c r="D55" s="16"/>
      <c r="E55" s="16">
        <v>10</v>
      </c>
      <c r="F55" s="8">
        <f t="shared" si="1"/>
        <v>1</v>
      </c>
      <c r="G55" s="8">
        <f t="shared" si="2"/>
        <v>1.75</v>
      </c>
      <c r="H55" s="7">
        <f>'SPF Coefficients'!$C$3 + 'SPF Coefficients'!$C$4*'Curve Info'!$B57 + 'SPF Coefficients'!$C$5*'Curve Info'!$J57 + 'SPF Coefficients'!$C$6*'Curve Info'!$D57 + 'SPF Coefficients'!$C$7*'Curve Info'!$L57</f>
        <v>0.32516245052132287</v>
      </c>
      <c r="I55" s="7">
        <f>'SPF Coefficients'!$C$3 + 'SPF Coefficients'!$C$4*'Curve Info'!$B57 + 'SPF Coefficients'!$C$5*'Curve Info'!$J57 + 'SPF Coefficients'!$C$6*'Curve Info'!$D57 + 'SPF Coefficients'!$C$7*'Curve Info'!$M57</f>
        <v>0.3356282090693169</v>
      </c>
      <c r="J55" s="7">
        <f t="shared" si="3"/>
        <v>1.3842555007441102</v>
      </c>
      <c r="K55" s="7">
        <f t="shared" si="4"/>
        <v>1.3988188599548346</v>
      </c>
      <c r="L55" s="12">
        <f>1/(1+'SPF Coefficients'!$B$8*K55)</f>
        <v>0.36700700207630449</v>
      </c>
      <c r="M55" s="12">
        <f t="shared" si="5"/>
        <v>1.621114062606285</v>
      </c>
      <c r="N55" s="12">
        <f t="shared" si="0"/>
        <v>0.98958881694575196</v>
      </c>
      <c r="O55" s="12">
        <f t="shared" si="6"/>
        <v>1.6042363473486752</v>
      </c>
      <c r="P55">
        <f t="shared" si="7"/>
        <v>1.0048981269272885</v>
      </c>
    </row>
    <row r="56" spans="1:16" x14ac:dyDescent="0.3">
      <c r="A56" s="5">
        <v>69</v>
      </c>
      <c r="B56" s="16">
        <v>24</v>
      </c>
      <c r="C56" s="16">
        <v>30</v>
      </c>
      <c r="D56" s="16">
        <v>4</v>
      </c>
      <c r="E56" s="16">
        <v>58</v>
      </c>
      <c r="F56" s="8">
        <f t="shared" si="1"/>
        <v>8</v>
      </c>
      <c r="G56" s="8">
        <f t="shared" si="2"/>
        <v>7.5</v>
      </c>
      <c r="H56" s="7">
        <f>'SPF Coefficients'!$C$3 + 'SPF Coefficients'!$C$4*'Curve Info'!$B58 + 'SPF Coefficients'!$C$5*'Curve Info'!$J58 + 'SPF Coefficients'!$C$6*'Curve Info'!$D58 + 'SPF Coefficients'!$C$7*'Curve Info'!$L58</f>
        <v>0.31134683073845426</v>
      </c>
      <c r="I56" s="7">
        <f>'SPF Coefficients'!$C$3 + 'SPF Coefficients'!$C$4*'Curve Info'!$B58 + 'SPF Coefficients'!$C$5*'Curve Info'!$J58 + 'SPF Coefficients'!$C$6*'Curve Info'!$D58 + 'SPF Coefficients'!$C$7*'Curve Info'!$M58</f>
        <v>0.32181258928644829</v>
      </c>
      <c r="J56" s="7">
        <f t="shared" si="3"/>
        <v>1.3652626541353836</v>
      </c>
      <c r="K56" s="7">
        <f t="shared" si="4"/>
        <v>1.3796261949979431</v>
      </c>
      <c r="L56" s="12">
        <f>1/(1+'SPF Coefficients'!$B$8*K56)</f>
        <v>0.37022240503076603</v>
      </c>
      <c r="M56" s="12">
        <f t="shared" si="5"/>
        <v>5.2341004902248374</v>
      </c>
      <c r="N56" s="12">
        <f t="shared" si="0"/>
        <v>0.98958881694575174</v>
      </c>
      <c r="O56" s="12">
        <f t="shared" si="6"/>
        <v>5.1796073118967758</v>
      </c>
      <c r="P56">
        <f t="shared" si="7"/>
        <v>3.2280393500293201</v>
      </c>
    </row>
    <row r="57" spans="1:16" x14ac:dyDescent="0.3">
      <c r="A57" s="5">
        <v>70</v>
      </c>
      <c r="B57" s="16">
        <v>2</v>
      </c>
      <c r="C57" s="16">
        <v>5</v>
      </c>
      <c r="D57" s="16">
        <v>1</v>
      </c>
      <c r="E57" s="16">
        <v>8</v>
      </c>
      <c r="F57" s="8">
        <f t="shared" si="1"/>
        <v>0.66666666666666663</v>
      </c>
      <c r="G57" s="8">
        <f t="shared" si="2"/>
        <v>1.25</v>
      </c>
      <c r="H57" s="7">
        <f>'SPF Coefficients'!$C$3 + 'SPF Coefficients'!$C$4*'Curve Info'!$B59 + 'SPF Coefficients'!$C$5*'Curve Info'!$J59 + 'SPF Coefficients'!$C$6*'Curve Info'!$D59 + 'SPF Coefficients'!$C$7*'Curve Info'!$L59</f>
        <v>0.34625406659818497</v>
      </c>
      <c r="I57" s="7">
        <f>'SPF Coefficients'!$C$3 + 'SPF Coefficients'!$C$4*'Curve Info'!$B59 + 'SPF Coefficients'!$C$5*'Curve Info'!$J59 + 'SPF Coefficients'!$C$6*'Curve Info'!$D59 + 'SPF Coefficients'!$C$7*'Curve Info'!$M59</f>
        <v>0.356719825146179</v>
      </c>
      <c r="J57" s="7">
        <f t="shared" si="3"/>
        <v>1.4137617598334609</v>
      </c>
      <c r="K57" s="7">
        <f t="shared" si="4"/>
        <v>1.4286355460208902</v>
      </c>
      <c r="L57" s="12">
        <f>1/(1+'SPF Coefficients'!$B$8*K57)</f>
        <v>0.36212103481893054</v>
      </c>
      <c r="M57" s="12">
        <f t="shared" si="5"/>
        <v>1.3146876887805294</v>
      </c>
      <c r="N57" s="12">
        <f t="shared" si="0"/>
        <v>0.98958881694575185</v>
      </c>
      <c r="O57" s="12">
        <f t="shared" si="6"/>
        <v>1.301000234593469</v>
      </c>
      <c r="P57">
        <f t="shared" si="7"/>
        <v>0.82124064363534399</v>
      </c>
    </row>
    <row r="58" spans="1:16" x14ac:dyDescent="0.3">
      <c r="A58" s="5">
        <v>71</v>
      </c>
      <c r="B58" s="16">
        <v>2</v>
      </c>
      <c r="C58" s="16">
        <v>2</v>
      </c>
      <c r="D58" s="16">
        <v>2</v>
      </c>
      <c r="E58" s="16">
        <v>6</v>
      </c>
      <c r="F58" s="8">
        <f t="shared" si="1"/>
        <v>0.66666666666666663</v>
      </c>
      <c r="G58" s="8">
        <f t="shared" si="2"/>
        <v>0.5</v>
      </c>
      <c r="H58" s="7">
        <f>'SPF Coefficients'!$C$3 + 'SPF Coefficients'!$C$4*'Curve Info'!$B60 + 'SPF Coefficients'!$C$5*'Curve Info'!$J60 + 'SPF Coefficients'!$C$6*'Curve Info'!$D60 + 'SPF Coefficients'!$C$7*'Curve Info'!$L60</f>
        <v>0.31928830458262536</v>
      </c>
      <c r="I58" s="7">
        <f>'SPF Coefficients'!$C$3 + 'SPF Coefficients'!$C$4*'Curve Info'!$B60 + 'SPF Coefficients'!$C$5*'Curve Info'!$J60 + 'SPF Coefficients'!$C$6*'Curve Info'!$D60 + 'SPF Coefficients'!$C$7*'Curve Info'!$M60</f>
        <v>0.32975406313061939</v>
      </c>
      <c r="J58" s="7">
        <f t="shared" si="3"/>
        <v>1.3761480174989611</v>
      </c>
      <c r="K58" s="7">
        <f t="shared" si="4"/>
        <v>1.3906260801797239</v>
      </c>
      <c r="L58" s="12">
        <f>1/(1+'SPF Coefficients'!$B$8*K58)</f>
        <v>0.36837270472165728</v>
      </c>
      <c r="M58" s="12">
        <f t="shared" si="5"/>
        <v>0.82808233805145259</v>
      </c>
      <c r="N58" s="12">
        <f t="shared" si="0"/>
        <v>0.98958881694575174</v>
      </c>
      <c r="O58" s="12">
        <f t="shared" si="6"/>
        <v>0.81946102124600906</v>
      </c>
      <c r="P58">
        <f t="shared" si="7"/>
        <v>0.51220518309071061</v>
      </c>
    </row>
    <row r="59" spans="1:16" x14ac:dyDescent="0.3">
      <c r="A59" s="5">
        <v>72</v>
      </c>
      <c r="B59" s="16">
        <v>2</v>
      </c>
      <c r="C59" s="16"/>
      <c r="D59" s="16"/>
      <c r="E59" s="16">
        <v>2</v>
      </c>
      <c r="F59" s="8">
        <f t="shared" si="1"/>
        <v>0.66666666666666663</v>
      </c>
      <c r="G59" s="8">
        <f t="shared" si="2"/>
        <v>0</v>
      </c>
      <c r="H59" s="7">
        <f>'SPF Coefficients'!$C$3 + 'SPF Coefficients'!$C$4*'Curve Info'!$B61 + 'SPF Coefficients'!$C$5*'Curve Info'!$J61 + 'SPF Coefficients'!$C$6*'Curve Info'!$D61 + 'SPF Coefficients'!$C$7*'Curve Info'!$L61</f>
        <v>0.29404453960580679</v>
      </c>
      <c r="I59" s="7">
        <f>'SPF Coefficients'!$C$3 + 'SPF Coefficients'!$C$4*'Curve Info'!$B61 + 'SPF Coefficients'!$C$5*'Curve Info'!$J61 + 'SPF Coefficients'!$C$6*'Curve Info'!$D61 + 'SPF Coefficients'!$C$7*'Curve Info'!$M61</f>
        <v>0.30451029815380082</v>
      </c>
      <c r="J59" s="7">
        <f t="shared" si="3"/>
        <v>1.3418436675240379</v>
      </c>
      <c r="K59" s="7">
        <f t="shared" si="4"/>
        <v>1.3559608238757981</v>
      </c>
      <c r="L59" s="12">
        <f>1/(1+'SPF Coefficients'!$B$8*K59)</f>
        <v>0.37426554655377658</v>
      </c>
      <c r="M59" s="12">
        <f t="shared" si="5"/>
        <v>0.50748941885338472</v>
      </c>
      <c r="N59" s="12">
        <f t="shared" si="0"/>
        <v>0.98958881694575185</v>
      </c>
      <c r="O59" s="12">
        <f t="shared" si="6"/>
        <v>0.5022058536156081</v>
      </c>
      <c r="P59">
        <f t="shared" si="7"/>
        <v>0.31097581702732879</v>
      </c>
    </row>
    <row r="60" spans="1:16" x14ac:dyDescent="0.3">
      <c r="A60" s="5">
        <v>74</v>
      </c>
      <c r="B60" s="16">
        <v>4</v>
      </c>
      <c r="C60" s="16">
        <v>19</v>
      </c>
      <c r="D60" s="16"/>
      <c r="E60" s="16">
        <v>23</v>
      </c>
      <c r="F60" s="8">
        <f t="shared" si="1"/>
        <v>1.3333333333333333</v>
      </c>
      <c r="G60" s="8">
        <f t="shared" si="2"/>
        <v>4.75</v>
      </c>
      <c r="H60" s="7">
        <f>'SPF Coefficients'!$C$3 + 'SPF Coefficients'!$C$4*'Curve Info'!$B62 + 'SPF Coefficients'!$C$5*'Curve Info'!$J62 + 'SPF Coefficients'!$C$6*'Curve Info'!$D62 + 'SPF Coefficients'!$C$7*'Curve Info'!$L62</f>
        <v>0.25988906790092192</v>
      </c>
      <c r="I60" s="7">
        <f>'SPF Coefficients'!$C$3 + 'SPF Coefficients'!$C$4*'Curve Info'!$B62 + 'SPF Coefficients'!$C$5*'Curve Info'!$J62 + 'SPF Coefficients'!$C$6*'Curve Info'!$D62 + 'SPF Coefficients'!$C$7*'Curve Info'!$M62</f>
        <v>0.26823586925731135</v>
      </c>
      <c r="J60" s="7">
        <f t="shared" si="3"/>
        <v>1.2967862234685712</v>
      </c>
      <c r="K60" s="7">
        <f t="shared" si="4"/>
        <v>1.3076555393834346</v>
      </c>
      <c r="L60" s="12">
        <f>1/(1+'SPF Coefficients'!$B$8*K60)</f>
        <v>0.38279866923607192</v>
      </c>
      <c r="M60" s="12">
        <f t="shared" si="5"/>
        <v>3.4322751214238152</v>
      </c>
      <c r="N60" s="12">
        <f t="shared" si="0"/>
        <v>0.99168793647294273</v>
      </c>
      <c r="O60" s="12">
        <f t="shared" si="6"/>
        <v>3.4037458325722021</v>
      </c>
      <c r="P60">
        <f t="shared" si="7"/>
        <v>2.0833345038340316</v>
      </c>
    </row>
    <row r="61" spans="1:16" x14ac:dyDescent="0.3">
      <c r="A61" s="5">
        <v>75</v>
      </c>
      <c r="B61" s="16">
        <v>1</v>
      </c>
      <c r="C61" s="16">
        <v>3</v>
      </c>
      <c r="D61" s="16">
        <v>1</v>
      </c>
      <c r="E61" s="16">
        <v>5</v>
      </c>
      <c r="F61" s="8">
        <f t="shared" si="1"/>
        <v>0.33333333333333331</v>
      </c>
      <c r="G61" s="8">
        <f t="shared" si="2"/>
        <v>0.75</v>
      </c>
      <c r="H61" s="7">
        <f>'SPF Coefficients'!$C$3 + 'SPF Coefficients'!$C$4*'Curve Info'!$B63 + 'SPF Coefficients'!$C$5*'Curve Info'!$J63 + 'SPF Coefficients'!$C$6*'Curve Info'!$D63 + 'SPF Coefficients'!$C$7*'Curve Info'!$L63</f>
        <v>0.2120672109558458</v>
      </c>
      <c r="I61" s="7">
        <f>'SPF Coefficients'!$C$3 + 'SPF Coefficients'!$C$4*'Curve Info'!$B63 + 'SPF Coefficients'!$C$5*'Curve Info'!$J63 + 'SPF Coefficients'!$C$6*'Curve Info'!$D63 + 'SPF Coefficients'!$C$7*'Curve Info'!$M63</f>
        <v>0.21138770908259996</v>
      </c>
      <c r="J61" s="7">
        <f t="shared" si="3"/>
        <v>1.2362309705515222</v>
      </c>
      <c r="K61" s="7">
        <f t="shared" si="4"/>
        <v>1.2353912346246461</v>
      </c>
      <c r="L61" s="12">
        <f>1/(1+'SPF Coefficients'!$B$8*K61)</f>
        <v>0.39631625746143856</v>
      </c>
      <c r="M61" s="12">
        <f t="shared" si="5"/>
        <v>0.94236843751102684</v>
      </c>
      <c r="N61" s="12">
        <f t="shared" si="0"/>
        <v>1.0006797327869428</v>
      </c>
      <c r="O61" s="12">
        <f t="shared" si="6"/>
        <v>0.94300899623538315</v>
      </c>
      <c r="P61">
        <f t="shared" si="7"/>
        <v>0.56966615783213748</v>
      </c>
    </row>
    <row r="62" spans="1:16" x14ac:dyDescent="0.3">
      <c r="A62" s="5">
        <v>76</v>
      </c>
      <c r="B62" s="16"/>
      <c r="C62" s="16">
        <v>1</v>
      </c>
      <c r="D62" s="16"/>
      <c r="E62" s="16">
        <v>1</v>
      </c>
      <c r="F62" s="8">
        <f t="shared" si="1"/>
        <v>0</v>
      </c>
      <c r="G62" s="8">
        <f t="shared" si="2"/>
        <v>0.25</v>
      </c>
      <c r="H62" s="7">
        <f>'SPF Coefficients'!$C$3 + 'SPF Coefficients'!$C$4*'Curve Info'!$B64 + 'SPF Coefficients'!$C$5*'Curve Info'!$J64 + 'SPF Coefficients'!$C$6*'Curve Info'!$D64 + 'SPF Coefficients'!$C$7*'Curve Info'!$L64</f>
        <v>0.25173125562208154</v>
      </c>
      <c r="I62" s="7">
        <f>'SPF Coefficients'!$C$3 + 'SPF Coefficients'!$C$4*'Curve Info'!$B64 + 'SPF Coefficients'!$C$5*'Curve Info'!$J64 + 'SPF Coefficients'!$C$6*'Curve Info'!$D64 + 'SPF Coefficients'!$C$7*'Curve Info'!$M64</f>
        <v>0.2510517537488357</v>
      </c>
      <c r="J62" s="7">
        <f t="shared" si="3"/>
        <v>1.2862503182902669</v>
      </c>
      <c r="K62" s="7">
        <f t="shared" si="4"/>
        <v>1.2853766056678253</v>
      </c>
      <c r="L62" s="12">
        <f>1/(1+'SPF Coefficients'!$B$8*K62)</f>
        <v>0.38686674750022321</v>
      </c>
      <c r="M62" s="12">
        <f t="shared" si="5"/>
        <v>0.65055277987253279</v>
      </c>
      <c r="N62" s="12">
        <f t="shared" si="0"/>
        <v>1.0006797327869428</v>
      </c>
      <c r="O62" s="12">
        <f t="shared" si="6"/>
        <v>0.65099498192664895</v>
      </c>
      <c r="P62">
        <f t="shared" si="7"/>
        <v>0.39941798370854575</v>
      </c>
    </row>
    <row r="63" spans="1:16" x14ac:dyDescent="0.3">
      <c r="A63" s="5">
        <v>77</v>
      </c>
      <c r="B63" s="16"/>
      <c r="C63" s="16">
        <v>1</v>
      </c>
      <c r="D63" s="16"/>
      <c r="E63" s="16">
        <v>1</v>
      </c>
      <c r="F63" s="8">
        <f t="shared" si="1"/>
        <v>0</v>
      </c>
      <c r="G63" s="8">
        <f t="shared" si="2"/>
        <v>0.25</v>
      </c>
      <c r="H63" s="7">
        <f>'SPF Coefficients'!$C$3 + 'SPF Coefficients'!$C$4*'Curve Info'!$B65 + 'SPF Coefficients'!$C$5*'Curve Info'!$J65 + 'SPF Coefficients'!$C$6*'Curve Info'!$D65 + 'SPF Coefficients'!$C$7*'Curve Info'!$L65</f>
        <v>0.20927574770872093</v>
      </c>
      <c r="I63" s="7">
        <f>'SPF Coefficients'!$C$3 + 'SPF Coefficients'!$C$4*'Curve Info'!$B65 + 'SPF Coefficients'!$C$5*'Curve Info'!$J65 + 'SPF Coefficients'!$C$6*'Curve Info'!$D65 + 'SPF Coefficients'!$C$7*'Curve Info'!$M65</f>
        <v>0.20859624583547509</v>
      </c>
      <c r="J63" s="7">
        <f t="shared" si="3"/>
        <v>1.2327848892746174</v>
      </c>
      <c r="K63" s="7">
        <f t="shared" si="4"/>
        <v>1.2319474941710373</v>
      </c>
      <c r="L63" s="12">
        <f>1/(1+'SPF Coefficients'!$B$8*K63)</f>
        <v>0.39698430707369264</v>
      </c>
      <c r="M63" s="12">
        <f t="shared" si="5"/>
        <v>0.63981774555623816</v>
      </c>
      <c r="N63" s="12">
        <f t="shared" si="0"/>
        <v>1.0006797327869428</v>
      </c>
      <c r="O63" s="12">
        <f t="shared" si="6"/>
        <v>0.64025265065556058</v>
      </c>
      <c r="P63">
        <f t="shared" si="7"/>
        <v>0.38634482864584291</v>
      </c>
    </row>
    <row r="64" spans="1:16" x14ac:dyDescent="0.3">
      <c r="A64" s="5">
        <v>78</v>
      </c>
      <c r="B64" s="16">
        <v>1</v>
      </c>
      <c r="C64" s="16">
        <v>3</v>
      </c>
      <c r="D64" s="16">
        <v>1</v>
      </c>
      <c r="E64" s="16">
        <v>5</v>
      </c>
      <c r="F64" s="8">
        <f t="shared" si="1"/>
        <v>0.33333333333333331</v>
      </c>
      <c r="G64" s="8">
        <f t="shared" si="2"/>
        <v>0.75</v>
      </c>
      <c r="H64" s="7">
        <f>'SPF Coefficients'!$C$3 + 'SPF Coefficients'!$C$4*'Curve Info'!$B66 + 'SPF Coefficients'!$C$5*'Curve Info'!$J66 + 'SPF Coefficients'!$C$6*'Curve Info'!$D66 + 'SPF Coefficients'!$C$7*'Curve Info'!$L66</f>
        <v>0.23563610267869772</v>
      </c>
      <c r="I64" s="7">
        <f>'SPF Coefficients'!$C$3 + 'SPF Coefficients'!$C$4*'Curve Info'!$B66 + 'SPF Coefficients'!$C$5*'Curve Info'!$J66 + 'SPF Coefficients'!$C$6*'Curve Info'!$D66 + 'SPF Coefficients'!$C$7*'Curve Info'!$M66</f>
        <v>0.23495660080545189</v>
      </c>
      <c r="J64" s="7">
        <f t="shared" si="3"/>
        <v>1.2657136365511394</v>
      </c>
      <c r="K64" s="7">
        <f t="shared" si="4"/>
        <v>1.2648538739023563</v>
      </c>
      <c r="L64" s="12">
        <f>1/(1+'SPF Coefficients'!$B$8*K64)</f>
        <v>0.3906914134927299</v>
      </c>
      <c r="M64" s="12">
        <f t="shared" si="5"/>
        <v>0.95114898773711931</v>
      </c>
      <c r="N64" s="12">
        <f t="shared" si="0"/>
        <v>1.000679732786943</v>
      </c>
      <c r="O64" s="12">
        <f t="shared" si="6"/>
        <v>0.95179551488935188</v>
      </c>
      <c r="P64">
        <f t="shared" si="7"/>
        <v>0.58033138213668201</v>
      </c>
    </row>
    <row r="65" spans="1:16" x14ac:dyDescent="0.3">
      <c r="A65" s="5">
        <v>79</v>
      </c>
      <c r="B65" s="16">
        <v>1</v>
      </c>
      <c r="C65" s="16"/>
      <c r="D65" s="16"/>
      <c r="E65" s="16">
        <v>1</v>
      </c>
      <c r="F65" s="8">
        <f t="shared" si="1"/>
        <v>0.33333333333333331</v>
      </c>
      <c r="G65" s="8">
        <f t="shared" si="2"/>
        <v>0</v>
      </c>
      <c r="H65" s="7">
        <f>'SPF Coefficients'!$C$3 + 'SPF Coefficients'!$C$4*'Curve Info'!$B67 + 'SPF Coefficients'!$C$5*'Curve Info'!$J67 + 'SPF Coefficients'!$C$6*'Curve Info'!$D67 + 'SPF Coefficients'!$C$7*'Curve Info'!$L67</f>
        <v>0.21571629390362929</v>
      </c>
      <c r="I65" s="7">
        <f>'SPF Coefficients'!$C$3 + 'SPF Coefficients'!$C$4*'Curve Info'!$B67 + 'SPF Coefficients'!$C$5*'Curve Info'!$J67 + 'SPF Coefficients'!$C$6*'Curve Info'!$D67 + 'SPF Coefficients'!$C$7*'Curve Info'!$M67</f>
        <v>0.21503679203038345</v>
      </c>
      <c r="J65" s="7">
        <f t="shared" si="3"/>
        <v>1.2407503206324431</v>
      </c>
      <c r="K65" s="7">
        <f t="shared" si="4"/>
        <v>1.2399075148418284</v>
      </c>
      <c r="L65" s="12">
        <f>1/(1+'SPF Coefficients'!$B$8*K65)</f>
        <v>0.39544354668732179</v>
      </c>
      <c r="M65" s="12">
        <f t="shared" si="5"/>
        <v>0.49031342523331567</v>
      </c>
      <c r="N65" s="12">
        <f t="shared" si="0"/>
        <v>1.0006797327869428</v>
      </c>
      <c r="O65" s="12">
        <f t="shared" si="6"/>
        <v>0.49064670734432497</v>
      </c>
      <c r="P65">
        <f t="shared" si="7"/>
        <v>0.29682525803051146</v>
      </c>
    </row>
    <row r="66" spans="1:16" x14ac:dyDescent="0.3">
      <c r="A66" s="5">
        <v>82</v>
      </c>
      <c r="B66" s="16">
        <v>1</v>
      </c>
      <c r="C66" s="16">
        <v>2</v>
      </c>
      <c r="D66" s="16">
        <v>1</v>
      </c>
      <c r="E66" s="16">
        <v>4</v>
      </c>
      <c r="F66" s="8">
        <f t="shared" si="1"/>
        <v>0.33333333333333331</v>
      </c>
      <c r="G66" s="8">
        <f t="shared" si="2"/>
        <v>0.5</v>
      </c>
      <c r="H66" s="7">
        <f>'SPF Coefficients'!$C$3 + 'SPF Coefficients'!$C$4*'Curve Info'!$B68 + 'SPF Coefficients'!$C$5*'Curve Info'!$J68 + 'SPF Coefficients'!$C$6*'Curve Info'!$D68 + 'SPF Coefficients'!$C$7*'Curve Info'!$L68</f>
        <v>0.25216602795168952</v>
      </c>
      <c r="I66" s="7">
        <f>'SPF Coefficients'!$C$3 + 'SPF Coefficients'!$C$4*'Curve Info'!$B68 + 'SPF Coefficients'!$C$5*'Curve Info'!$J68 + 'SPF Coefficients'!$C$6*'Curve Info'!$D68 + 'SPF Coefficients'!$C$7*'Curve Info'!$M68</f>
        <v>0.22890909358735867</v>
      </c>
      <c r="J66" s="7">
        <f t="shared" si="3"/>
        <v>1.2868096659232346</v>
      </c>
      <c r="K66" s="7">
        <f t="shared" si="4"/>
        <v>1.2572277437507744</v>
      </c>
      <c r="L66" s="12">
        <f>1/(1+'SPF Coefficients'!$B$8*K66)</f>
        <v>0.39213198034940916</v>
      </c>
      <c r="M66" s="12">
        <f t="shared" si="5"/>
        <v>0.79693321473250611</v>
      </c>
      <c r="N66" s="12">
        <f t="shared" si="0"/>
        <v>1.023529485663597</v>
      </c>
      <c r="O66" s="12">
        <f t="shared" si="6"/>
        <v>0.81568464338339886</v>
      </c>
      <c r="P66">
        <f t="shared" si="7"/>
        <v>0.50749520097599921</v>
      </c>
    </row>
    <row r="67" spans="1:16" x14ac:dyDescent="0.3">
      <c r="A67" s="5">
        <v>83</v>
      </c>
      <c r="B67" s="16">
        <v>2</v>
      </c>
      <c r="C67" s="16">
        <v>2</v>
      </c>
      <c r="D67" s="16"/>
      <c r="E67" s="16">
        <v>4</v>
      </c>
      <c r="F67" s="8">
        <f t="shared" si="1"/>
        <v>0.66666666666666663</v>
      </c>
      <c r="G67" s="8">
        <f t="shared" si="2"/>
        <v>0.5</v>
      </c>
      <c r="H67" s="7">
        <f>'SPF Coefficients'!$C$3 + 'SPF Coefficients'!$C$4*'Curve Info'!$B69 + 'SPF Coefficients'!$C$5*'Curve Info'!$J69 + 'SPF Coefficients'!$C$6*'Curve Info'!$D69 + 'SPF Coefficients'!$C$7*'Curve Info'!$L69</f>
        <v>0.29015515664611047</v>
      </c>
      <c r="I67" s="7">
        <f>'SPF Coefficients'!$C$3 + 'SPF Coefficients'!$C$4*'Curve Info'!$B69 + 'SPF Coefficients'!$C$5*'Curve Info'!$J69 + 'SPF Coefficients'!$C$6*'Curve Info'!$D69 + 'SPF Coefficients'!$C$7*'Curve Info'!$M69</f>
        <v>0.29028232973396928</v>
      </c>
      <c r="J67" s="7">
        <f t="shared" si="3"/>
        <v>1.3366348597194162</v>
      </c>
      <c r="K67" s="7">
        <f t="shared" si="4"/>
        <v>1.3368048545110187</v>
      </c>
      <c r="L67" s="12">
        <f>1/(1+'SPF Coefficients'!$B$8*K67)</f>
        <v>0.37760352167879468</v>
      </c>
      <c r="M67" s="12">
        <f t="shared" si="5"/>
        <v>0.81598046002127211</v>
      </c>
      <c r="N67" s="12">
        <f t="shared" si="0"/>
        <v>0.99987283499829549</v>
      </c>
      <c r="O67" s="12">
        <f t="shared" si="6"/>
        <v>0.8158766958646827</v>
      </c>
      <c r="P67">
        <f t="shared" si="7"/>
        <v>0.50773420801750913</v>
      </c>
    </row>
    <row r="68" spans="1:16" x14ac:dyDescent="0.3">
      <c r="A68" s="5">
        <v>87</v>
      </c>
      <c r="B68" s="16">
        <v>1</v>
      </c>
      <c r="C68" s="16">
        <v>2</v>
      </c>
      <c r="D68" s="16">
        <v>1</v>
      </c>
      <c r="E68" s="16">
        <v>4</v>
      </c>
      <c r="F68" s="8">
        <f t="shared" si="1"/>
        <v>0.33333333333333331</v>
      </c>
      <c r="G68" s="8">
        <f t="shared" si="2"/>
        <v>0.5</v>
      </c>
      <c r="H68" s="7">
        <f>'SPF Coefficients'!$C$3 + 'SPF Coefficients'!$C$4*'Curve Info'!$B70 + 'SPF Coefficients'!$C$5*'Curve Info'!$J70 + 'SPF Coefficients'!$C$6*'Curve Info'!$D70 + 'SPF Coefficients'!$C$7*'Curve Info'!$L70</f>
        <v>0.21696865689458184</v>
      </c>
      <c r="I68" s="7">
        <f>'SPF Coefficients'!$C$3 + 'SPF Coefficients'!$C$4*'Curve Info'!$B70 + 'SPF Coefficients'!$C$5*'Curve Info'!$J70 + 'SPF Coefficients'!$C$6*'Curve Info'!$D70 + 'SPF Coefficients'!$C$7*'Curve Info'!$M70</f>
        <v>0.1968523145413868</v>
      </c>
      <c r="J68" s="7">
        <f t="shared" si="3"/>
        <v>1.242305163825832</v>
      </c>
      <c r="K68" s="7">
        <f t="shared" si="4"/>
        <v>1.2175642108982339</v>
      </c>
      <c r="L68" s="12">
        <f>1/(1+'SPF Coefficients'!$B$8*K68)</f>
        <v>0.39979903349359208</v>
      </c>
      <c r="M68" s="12">
        <f t="shared" si="5"/>
        <v>0.78688147798670594</v>
      </c>
      <c r="N68" s="12">
        <f t="shared" si="0"/>
        <v>1.0203200395561447</v>
      </c>
      <c r="O68" s="12">
        <f t="shared" si="6"/>
        <v>0.80287094074539345</v>
      </c>
      <c r="P68">
        <f t="shared" si="7"/>
        <v>0.49167581482174672</v>
      </c>
    </row>
    <row r="69" spans="1:16" x14ac:dyDescent="0.3">
      <c r="A69" s="5">
        <v>88</v>
      </c>
      <c r="B69" s="16">
        <v>1</v>
      </c>
      <c r="C69" s="16">
        <v>1</v>
      </c>
      <c r="D69" s="16"/>
      <c r="E69" s="16">
        <v>2</v>
      </c>
      <c r="F69" s="8">
        <f t="shared" si="1"/>
        <v>0.33333333333333331</v>
      </c>
      <c r="G69" s="8">
        <f t="shared" si="2"/>
        <v>0.25</v>
      </c>
      <c r="H69" s="7">
        <f>'SPF Coefficients'!$C$3 + 'SPF Coefficients'!$C$4*'Curve Info'!$B71 + 'SPF Coefficients'!$C$5*'Curve Info'!$J71 + 'SPF Coefficients'!$C$6*'Curve Info'!$D71 + 'SPF Coefficients'!$C$7*'Curve Info'!$L71</f>
        <v>0.18660470362786752</v>
      </c>
      <c r="I69" s="7">
        <f>'SPF Coefficients'!$C$3 + 'SPF Coefficients'!$C$4*'Curve Info'!$B71 + 'SPF Coefficients'!$C$5*'Curve Info'!$J71 + 'SPF Coefficients'!$C$6*'Curve Info'!$D71 + 'SPF Coefficients'!$C$7*'Curve Info'!$M71</f>
        <v>0.15557079685071717</v>
      </c>
      <c r="J69" s="7">
        <f t="shared" si="3"/>
        <v>1.2051507991407808</v>
      </c>
      <c r="K69" s="7">
        <f t="shared" si="4"/>
        <v>1.1683246468449981</v>
      </c>
      <c r="L69" s="12">
        <f>1/(1+'SPF Coefficients'!$B$8*K69)</f>
        <v>0.40974466403981369</v>
      </c>
      <c r="M69" s="12">
        <f t="shared" si="5"/>
        <v>0.62627862390098432</v>
      </c>
      <c r="N69" s="12">
        <f t="shared" si="0"/>
        <v>1.0315204788285772</v>
      </c>
      <c r="O69" s="12">
        <f t="shared" si="6"/>
        <v>0.64601922600644579</v>
      </c>
      <c r="P69">
        <f t="shared" si="7"/>
        <v>0.39333556749563897</v>
      </c>
    </row>
    <row r="70" spans="1:16" x14ac:dyDescent="0.3">
      <c r="A70" s="5">
        <v>89</v>
      </c>
      <c r="B70" s="16">
        <v>1</v>
      </c>
      <c r="C70" s="16">
        <v>2</v>
      </c>
      <c r="D70" s="16"/>
      <c r="E70" s="16">
        <v>3</v>
      </c>
      <c r="F70" s="8">
        <f t="shared" si="1"/>
        <v>0.33333333333333331</v>
      </c>
      <c r="G70" s="8">
        <f t="shared" si="2"/>
        <v>0.5</v>
      </c>
      <c r="H70" s="7">
        <f>'SPF Coefficients'!$C$3 + 'SPF Coefficients'!$C$4*'Curve Info'!$B72 + 'SPF Coefficients'!$C$5*'Curve Info'!$J72 + 'SPF Coefficients'!$C$6*'Curve Info'!$D72 + 'SPF Coefficients'!$C$7*'Curve Info'!$L72</f>
        <v>0.18763020306707601</v>
      </c>
      <c r="I70" s="7">
        <f>'SPF Coefficients'!$C$3 + 'SPF Coefficients'!$C$4*'Curve Info'!$B72 + 'SPF Coefficients'!$C$5*'Curve Info'!$J72 + 'SPF Coefficients'!$C$6*'Curve Info'!$D72 + 'SPF Coefficients'!$C$7*'Curve Info'!$M72</f>
        <v>0.15659629628992566</v>
      </c>
      <c r="J70" s="7">
        <f t="shared" si="3"/>
        <v>1.2063873145240123</v>
      </c>
      <c r="K70" s="7">
        <f t="shared" si="4"/>
        <v>1.1695233776589862</v>
      </c>
      <c r="L70" s="12">
        <f>1/(1+'SPF Coefficients'!$B$8*K70)</f>
        <v>0.40949666590041445</v>
      </c>
      <c r="M70" s="12">
        <f t="shared" si="5"/>
        <v>0.77416759089373888</v>
      </c>
      <c r="N70" s="12">
        <f t="shared" si="0"/>
        <v>1.0315204788285772</v>
      </c>
      <c r="O70" s="12">
        <f t="shared" si="6"/>
        <v>0.79856972405227555</v>
      </c>
      <c r="P70">
        <f t="shared" si="7"/>
        <v>0.4864218211847941</v>
      </c>
    </row>
    <row r="71" spans="1:16" x14ac:dyDescent="0.3">
      <c r="A71" s="5">
        <v>91</v>
      </c>
      <c r="B71" s="16">
        <v>1</v>
      </c>
      <c r="C71" s="16"/>
      <c r="D71" s="16"/>
      <c r="E71" s="16">
        <v>1</v>
      </c>
      <c r="F71" s="8">
        <f t="shared" si="1"/>
        <v>0.33333333333333331</v>
      </c>
      <c r="G71" s="8">
        <f t="shared" si="2"/>
        <v>0</v>
      </c>
      <c r="H71" s="7">
        <f>'SPF Coefficients'!$C$3 + 'SPF Coefficients'!$C$4*'Curve Info'!$B73 + 'SPF Coefficients'!$C$5*'Curve Info'!$J73 + 'SPF Coefficients'!$C$6*'Curve Info'!$D73 + 'SPF Coefficients'!$C$7*'Curve Info'!$L73</f>
        <v>0.19468085665850227</v>
      </c>
      <c r="I71" s="7">
        <f>'SPF Coefficients'!$C$3 + 'SPF Coefficients'!$C$4*'Curve Info'!$B73 + 'SPF Coefficients'!$C$5*'Curve Info'!$J73 + 'SPF Coefficients'!$C$6*'Curve Info'!$D73 + 'SPF Coefficients'!$C$7*'Curve Info'!$M73</f>
        <v>0.16364694988135192</v>
      </c>
      <c r="J71" s="7">
        <f t="shared" si="3"/>
        <v>1.2149231899651745</v>
      </c>
      <c r="K71" s="7">
        <f t="shared" si="4"/>
        <v>1.1777984198092453</v>
      </c>
      <c r="L71" s="12">
        <f>1/(1+'SPF Coefficients'!$B$8*K71)</f>
        <v>0.40779284765086282</v>
      </c>
      <c r="M71" s="12">
        <f t="shared" si="5"/>
        <v>0.48029777157269854</v>
      </c>
      <c r="N71" s="12">
        <f t="shared" ref="N71:N73" si="8">J71/K71</f>
        <v>1.0315204788285774</v>
      </c>
      <c r="O71" s="12">
        <f t="shared" si="6"/>
        <v>0.4954369873129687</v>
      </c>
      <c r="P71">
        <f t="shared" si="7"/>
        <v>0.30264947775442658</v>
      </c>
    </row>
    <row r="72" spans="1:16" x14ac:dyDescent="0.3">
      <c r="A72" s="5">
        <v>92</v>
      </c>
      <c r="B72" s="16">
        <v>10</v>
      </c>
      <c r="C72" s="16">
        <v>6</v>
      </c>
      <c r="D72" s="16">
        <v>2</v>
      </c>
      <c r="E72" s="16">
        <v>18</v>
      </c>
      <c r="F72" s="8">
        <f t="shared" ref="F72:F75" si="9">B72/3</f>
        <v>3.3333333333333335</v>
      </c>
      <c r="G72" s="8">
        <f t="shared" ref="G72:G75" si="10">C72/4</f>
        <v>1.5</v>
      </c>
      <c r="H72" s="7">
        <f>'SPF Coefficients'!$C$3 + 'SPF Coefficients'!$C$4*'Curve Info'!$B74 + 'SPF Coefficients'!$C$5*'Curve Info'!$J74 + 'SPF Coefficients'!$C$6*'Curve Info'!$D74 + 'SPF Coefficients'!$C$7*'Curve Info'!$L74</f>
        <v>0.21131928081936863</v>
      </c>
      <c r="I72" s="7">
        <f>'SPF Coefficients'!$C$3 + 'SPF Coefficients'!$C$4*'Curve Info'!$B74 + 'SPF Coefficients'!$C$5*'Curve Info'!$J74 + 'SPF Coefficients'!$C$6*'Curve Info'!$D74 + 'SPF Coefficients'!$C$7*'Curve Info'!$M74</f>
        <v>0.18028537404221828</v>
      </c>
      <c r="J72" s="7">
        <f t="shared" ref="J72:J74" si="11">EXP(H72)</f>
        <v>1.2353067018402981</v>
      </c>
      <c r="K72" s="7">
        <f t="shared" ref="K72:K74" si="12">EXP(I72)</f>
        <v>1.1975590666344755</v>
      </c>
      <c r="L72" s="12">
        <f>1/(1+'SPF Coefficients'!$B$8*K72)</f>
        <v>0.40378095166795364</v>
      </c>
      <c r="M72" s="12">
        <f t="shared" ref="M72:M74" si="13">(L72*K72)+(1-L72)*(G72)</f>
        <v>1.3778801121023245</v>
      </c>
      <c r="N72" s="12">
        <f t="shared" si="8"/>
        <v>1.0315204788285772</v>
      </c>
      <c r="O72" s="12">
        <f t="shared" ref="O72:O74" si="14">M72*N72</f>
        <v>1.4213115530041636</v>
      </c>
      <c r="P72">
        <f t="shared" ref="P72:P74" si="15">O72*N72*(1-L72)</f>
        <v>0.87412388571922484</v>
      </c>
    </row>
    <row r="73" spans="1:16" x14ac:dyDescent="0.3">
      <c r="A73" s="5">
        <v>93</v>
      </c>
      <c r="B73" s="16">
        <v>1</v>
      </c>
      <c r="C73" s="16">
        <v>1</v>
      </c>
      <c r="D73" s="16"/>
      <c r="E73" s="16">
        <v>2</v>
      </c>
      <c r="F73" s="8">
        <f t="shared" si="9"/>
        <v>0.33333333333333331</v>
      </c>
      <c r="G73" s="8">
        <f t="shared" si="10"/>
        <v>0.25</v>
      </c>
      <c r="H73" s="7">
        <f>'SPF Coefficients'!$C$3 + 'SPF Coefficients'!$C$4*'Curve Info'!$B75 + 'SPF Coefficients'!$C$5*'Curve Info'!$J75 + 'SPF Coefficients'!$C$6*'Curve Info'!$D75 + 'SPF Coefficients'!$C$7*'Curve Info'!$L75</f>
        <v>0.19407105906468169</v>
      </c>
      <c r="I73" s="7">
        <f>'SPF Coefficients'!$C$3 + 'SPF Coefficients'!$C$4*'Curve Info'!$B75 + 'SPF Coefficients'!$C$5*'Curve Info'!$J75 + 'SPF Coefficients'!$C$6*'Curve Info'!$D75 + 'SPF Coefficients'!$C$7*'Curve Info'!$M75</f>
        <v>0.16303715228753135</v>
      </c>
      <c r="J73" s="7">
        <f t="shared" si="11"/>
        <v>1.2141825585678294</v>
      </c>
      <c r="K73" s="7">
        <f t="shared" si="12"/>
        <v>1.1770804201063347</v>
      </c>
      <c r="L73" s="12">
        <f>1/(1+'SPF Coefficients'!$B$8*K73)</f>
        <v>0.40794012072951413</v>
      </c>
      <c r="M73" s="12">
        <f t="shared" si="13"/>
        <v>0.62819329850414685</v>
      </c>
      <c r="N73" s="12">
        <f t="shared" si="8"/>
        <v>1.0315204788285774</v>
      </c>
      <c r="O73" s="12">
        <f t="shared" si="14"/>
        <v>0.64799425206990102</v>
      </c>
      <c r="P73">
        <f t="shared" si="15"/>
        <v>0.39574427443712779</v>
      </c>
    </row>
    <row r="74" spans="1:16" x14ac:dyDescent="0.3">
      <c r="A74" s="5">
        <v>94</v>
      </c>
      <c r="B74" s="16"/>
      <c r="C74" s="16">
        <v>3</v>
      </c>
      <c r="D74" s="16"/>
      <c r="E74" s="16">
        <v>3</v>
      </c>
      <c r="F74" s="8">
        <f t="shared" si="9"/>
        <v>0</v>
      </c>
      <c r="G74" s="8">
        <f t="shared" si="10"/>
        <v>0.75</v>
      </c>
      <c r="H74" s="7">
        <f>'SPF Coefficients'!$C$3 + 'SPF Coefficients'!$C$4*'Curve Info'!$B76 + 'SPF Coefficients'!$C$5*'Curve Info'!$J76 + 'SPF Coefficients'!$C$6*'Curve Info'!$D76 + 'SPF Coefficients'!$C$7*'Curve Info'!$L76</f>
        <v>0.20113025026411269</v>
      </c>
      <c r="I74" s="7">
        <f>'SPF Coefficients'!$C$3 + 'SPF Coefficients'!$C$4*'Curve Info'!$B76 + 'SPF Coefficients'!$C$5*'Curve Info'!$J76 + 'SPF Coefficients'!$C$6*'Curve Info'!$D76 + 'SPF Coefficients'!$C$7*'Curve Info'!$M76</f>
        <v>0.17009634348696234</v>
      </c>
      <c r="J74" s="7">
        <f t="shared" si="11"/>
        <v>1.2227840293942129</v>
      </c>
      <c r="K74" s="7">
        <f t="shared" si="12"/>
        <v>1.1854190532240716</v>
      </c>
      <c r="L74" s="12">
        <f>1/(1+'SPF Coefficients'!$B$8*K74)</f>
        <v>0.40623626408390801</v>
      </c>
      <c r="M74" s="12">
        <f t="shared" si="13"/>
        <v>0.92688300949269919</v>
      </c>
      <c r="N74" s="12">
        <f>J74/K74</f>
        <v>1.0315204788285772</v>
      </c>
      <c r="O74" s="12">
        <f t="shared" si="14"/>
        <v>0.95609880576998174</v>
      </c>
      <c r="P74">
        <f t="shared" si="15"/>
        <v>0.58559087374712049</v>
      </c>
    </row>
    <row r="75" spans="1:16" x14ac:dyDescent="0.3">
      <c r="A75" s="5" t="s">
        <v>751</v>
      </c>
      <c r="B75" s="16">
        <v>120</v>
      </c>
      <c r="C75" s="16">
        <v>167</v>
      </c>
      <c r="D75" s="16">
        <v>26</v>
      </c>
      <c r="E75" s="16">
        <v>313</v>
      </c>
      <c r="F75" s="8">
        <f t="shared" si="9"/>
        <v>40</v>
      </c>
      <c r="G75" s="8">
        <f t="shared" si="10"/>
        <v>41.75</v>
      </c>
      <c r="H75" s="8">
        <f>SUM(H7:H74)</f>
        <v>16.022358902717833</v>
      </c>
      <c r="I75" s="8">
        <f>SUM(I7:I74)</f>
        <v>15.212937752833842</v>
      </c>
      <c r="J75" s="8">
        <f t="shared" ref="J75:K75" si="16">SUM(J7:J74)</f>
        <v>86.157200955205226</v>
      </c>
      <c r="K75" s="8">
        <f t="shared" si="16"/>
        <v>85.164000860431571</v>
      </c>
      <c r="L75" s="7">
        <f>1/(1+'SPF Coefficients'!$B$8*K75)</f>
        <v>9.4333203479785507E-3</v>
      </c>
      <c r="M75" s="7">
        <f>(L75*K75)+(1-L75)*(G75)</f>
        <v>42.159538177703872</v>
      </c>
      <c r="N75" s="7">
        <f>J75/K75</f>
        <v>1.0116622056824378</v>
      </c>
      <c r="O75" s="7">
        <f>M75*N75</f>
        <v>42.651211383408842</v>
      </c>
    </row>
    <row r="76" spans="1:16" x14ac:dyDescent="0.3">
      <c r="F76" s="11" t="s">
        <v>796</v>
      </c>
      <c r="G76" s="11" t="s">
        <v>797</v>
      </c>
      <c r="H76" s="11" t="s">
        <v>824</v>
      </c>
      <c r="I76" s="11" t="s">
        <v>825</v>
      </c>
      <c r="J76" s="11" t="s">
        <v>798</v>
      </c>
      <c r="K76" s="11" t="s">
        <v>799</v>
      </c>
      <c r="L76" s="11" t="s">
        <v>800</v>
      </c>
      <c r="M76" s="11" t="s">
        <v>801</v>
      </c>
      <c r="N76" s="11" t="s">
        <v>802</v>
      </c>
      <c r="O76" s="11" t="s">
        <v>803</v>
      </c>
    </row>
    <row r="77" spans="1:16" x14ac:dyDescent="0.3">
      <c r="M77" s="7">
        <f>SUM(M7:M74)</f>
        <v>59.050997491526132</v>
      </c>
      <c r="O77" s="7">
        <f>SUM(O7:O74)</f>
        <v>59.580738073799139</v>
      </c>
      <c r="P77">
        <f>SUM(P7:P74)</f>
        <v>36.642181961240929</v>
      </c>
    </row>
    <row r="78" spans="1:16" x14ac:dyDescent="0.3">
      <c r="M78" t="s">
        <v>826</v>
      </c>
      <c r="O78" t="s">
        <v>826</v>
      </c>
      <c r="P78" t="s">
        <v>826</v>
      </c>
    </row>
    <row r="81" spans="2:4" x14ac:dyDescent="0.3">
      <c r="B81" s="7"/>
      <c r="C81" s="7"/>
      <c r="D81" s="7"/>
    </row>
    <row r="82" spans="2:4" x14ac:dyDescent="0.3">
      <c r="B82" s="7"/>
      <c r="C82" s="7"/>
      <c r="D82" s="7"/>
    </row>
  </sheetData>
  <mergeCells count="1">
    <mergeCell ref="A1:P1"/>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D76D-2297-46E7-B8CE-7C4AA1D2EAF4}">
  <dimension ref="A1:Q83"/>
  <sheetViews>
    <sheetView topLeftCell="C1" zoomScale="70" zoomScaleNormal="70" workbookViewId="0">
      <selection activeCell="I8" sqref="I8"/>
    </sheetView>
  </sheetViews>
  <sheetFormatPr defaultRowHeight="14.4" x14ac:dyDescent="0.3"/>
  <cols>
    <col min="1" max="1" width="22.77734375" bestFit="1" customWidth="1"/>
    <col min="2" max="2" width="21.109375" bestFit="1" customWidth="1"/>
    <col min="3" max="3" width="20.109375" bestFit="1" customWidth="1"/>
    <col min="4" max="4" width="11.33203125" bestFit="1" customWidth="1"/>
    <col min="5" max="5" width="14.5546875" bestFit="1" customWidth="1"/>
    <col min="6" max="6" width="23.5546875" bestFit="1" customWidth="1"/>
    <col min="7" max="7" width="25.109375" bestFit="1" customWidth="1"/>
    <col min="8" max="8" width="28.77734375" bestFit="1" customWidth="1"/>
    <col min="9" max="9" width="31.109375" bestFit="1" customWidth="1"/>
    <col min="10" max="10" width="25" bestFit="1" customWidth="1"/>
    <col min="11" max="11" width="31.109375" bestFit="1" customWidth="1"/>
    <col min="12" max="12" width="21.33203125" bestFit="1" customWidth="1"/>
    <col min="13" max="13" width="33.88671875" bestFit="1" customWidth="1"/>
    <col min="14" max="14" width="42.6640625" bestFit="1" customWidth="1"/>
    <col min="15" max="15" width="38.88671875" bestFit="1" customWidth="1"/>
    <col min="16" max="16" width="14.44140625" bestFit="1" customWidth="1"/>
  </cols>
  <sheetData>
    <row r="1" spans="1:17" ht="20.399999999999999" thickBot="1" x14ac:dyDescent="0.45">
      <c r="A1" s="18" t="s">
        <v>804</v>
      </c>
      <c r="B1" s="18"/>
      <c r="C1" s="18"/>
      <c r="D1" s="18"/>
      <c r="E1" s="18"/>
      <c r="F1" s="18"/>
      <c r="G1" s="18"/>
      <c r="H1" s="18"/>
      <c r="I1" s="18"/>
      <c r="J1" s="18"/>
      <c r="K1" s="18"/>
      <c r="L1" s="18"/>
      <c r="M1" s="18"/>
      <c r="N1" s="18"/>
      <c r="O1" s="18"/>
      <c r="P1" s="18"/>
    </row>
    <row r="2" spans="1:17" ht="15" thickTop="1" x14ac:dyDescent="0.3"/>
    <row r="4" spans="1:17" ht="20.399999999999999" thickBot="1" x14ac:dyDescent="0.45">
      <c r="A4" s="4" t="s">
        <v>733</v>
      </c>
      <c r="B4" t="s">
        <v>742</v>
      </c>
      <c r="N4" s="13" t="s">
        <v>794</v>
      </c>
      <c r="O4" s="13" t="s">
        <v>795</v>
      </c>
      <c r="P4" s="14">
        <f>O76*N76*(1-L76)</f>
        <v>27.882398751457224</v>
      </c>
    </row>
    <row r="5" spans="1:17" ht="21" thickTop="1" thickBot="1" x14ac:dyDescent="0.45">
      <c r="O5" s="9" t="s">
        <v>744</v>
      </c>
      <c r="P5" s="14">
        <f>(F76/O76)/(1+(P4/(O76^2)))</f>
        <v>0.85760144786427162</v>
      </c>
      <c r="Q5">
        <f>(F76/O78)/(1+(P78/(O78^2)))</f>
        <v>0.52327014055298959</v>
      </c>
    </row>
    <row r="6" spans="1:17" ht="15" thickTop="1" x14ac:dyDescent="0.3">
      <c r="A6" s="4" t="s">
        <v>745</v>
      </c>
      <c r="B6" s="4" t="s">
        <v>746</v>
      </c>
    </row>
    <row r="7" spans="1:17" x14ac:dyDescent="0.3">
      <c r="A7" s="4" t="s">
        <v>747</v>
      </c>
      <c r="B7" t="s">
        <v>748</v>
      </c>
      <c r="C7" t="s">
        <v>749</v>
      </c>
      <c r="D7" t="s">
        <v>750</v>
      </c>
      <c r="E7" t="s">
        <v>751</v>
      </c>
      <c r="F7" s="11" t="s">
        <v>796</v>
      </c>
      <c r="G7" s="11" t="s">
        <v>797</v>
      </c>
      <c r="H7" s="11" t="s">
        <v>824</v>
      </c>
      <c r="I7" s="11" t="s">
        <v>825</v>
      </c>
      <c r="J7" s="11" t="s">
        <v>798</v>
      </c>
      <c r="K7" s="11" t="s">
        <v>799</v>
      </c>
      <c r="L7" s="11" t="s">
        <v>800</v>
      </c>
      <c r="M7" s="11" t="s">
        <v>801</v>
      </c>
      <c r="N7" s="11" t="s">
        <v>802</v>
      </c>
      <c r="O7" s="11" t="s">
        <v>803</v>
      </c>
      <c r="P7" s="11" t="s">
        <v>828</v>
      </c>
    </row>
    <row r="8" spans="1:17" x14ac:dyDescent="0.3">
      <c r="A8" s="5">
        <v>1</v>
      </c>
      <c r="B8" s="16">
        <v>1</v>
      </c>
      <c r="C8" s="16">
        <v>0</v>
      </c>
      <c r="D8" s="16">
        <v>0</v>
      </c>
      <c r="E8" s="16">
        <v>1</v>
      </c>
      <c r="F8" s="8">
        <f>B8/3</f>
        <v>0.33333333333333331</v>
      </c>
      <c r="G8" s="8">
        <f>C8/4</f>
        <v>0</v>
      </c>
      <c r="H8" s="7">
        <f>'SPF Coefficients'!$H$3 + 'SPF Coefficients'!$H$4*'Curve Info'!B9 + 'SPF Coefficients'!$H$5*'Curve Info'!J9 + 'SPF Coefficients'!$H$6*'Curve Info'!D9 + 'SPF Coefficients'!$H$7*'Curve Info'!L9 + 'SPF Coefficients'!$H$8*'Curve Info'!K9 + 'SPF Coefficients'!$H$9*'Curve Info'!H9</f>
        <v>0.91664742345226036</v>
      </c>
      <c r="I8" s="7">
        <f>'SPF Coefficients'!$H$3 + 'SPF Coefficients'!$H$4*'Curve Info'!B9 + 'SPF Coefficients'!$H$5*'Curve Info'!J9 + 'SPF Coefficients'!$H$6*'Curve Info'!D9 + 'SPF Coefficients'!$H$7*'Curve Info'!M9 + 'SPF Coefficients'!$H$8*'Curve Info'!K9 + 'SPF Coefficients'!$H$9*'Curve Info'!H9</f>
        <v>0.91204977812169918</v>
      </c>
      <c r="J8" s="7">
        <f>EXP(H8)</f>
        <v>2.5008918880002762</v>
      </c>
      <c r="K8" s="7">
        <f>EXP(I8)</f>
        <v>2.4894200659815771</v>
      </c>
      <c r="L8" s="12">
        <f>1/(1+'SPF Coefficients'!$G$10*K8)</f>
        <v>0.13362828445609218</v>
      </c>
      <c r="M8" s="12">
        <f t="shared" ref="M8:M71" si="0">(L8*K8)+(1-L8)*(G8)</f>
        <v>0.33265693270768992</v>
      </c>
      <c r="N8" s="12">
        <f>J8/K8</f>
        <v>1.004608230718256</v>
      </c>
      <c r="O8" s="12">
        <f>M8*N8</f>
        <v>0.3341898926036343</v>
      </c>
      <c r="P8">
        <f>O8*N8*(1-L8)</f>
        <v>0.29086690391891562</v>
      </c>
    </row>
    <row r="9" spans="1:17" x14ac:dyDescent="0.3">
      <c r="A9" s="5">
        <v>2</v>
      </c>
      <c r="B9" s="16">
        <v>0</v>
      </c>
      <c r="C9" s="16">
        <v>0</v>
      </c>
      <c r="D9" s="16">
        <v>0</v>
      </c>
      <c r="E9" s="16">
        <v>0</v>
      </c>
      <c r="F9" s="8">
        <f t="shared" ref="F9:F72" si="1">B9/3</f>
        <v>0</v>
      </c>
      <c r="G9" s="8">
        <f t="shared" ref="G9:G72" si="2">C9/4</f>
        <v>0</v>
      </c>
      <c r="H9" s="7">
        <f>'SPF Coefficients'!$H$3 + 'SPF Coefficients'!$H$4*'Curve Info'!B10 + 'SPF Coefficients'!$H$5*'Curve Info'!J10 + 'SPF Coefficients'!$H$6*'Curve Info'!D10 + 'SPF Coefficients'!$H$7*'Curve Info'!L10 + 'SPF Coefficients'!$H$8*'Curve Info'!K10 + 'SPF Coefficients'!$H$9*'Curve Info'!H10</f>
        <v>0.88528601994994416</v>
      </c>
      <c r="I9" s="7">
        <f>'SPF Coefficients'!$H$3 + 'SPF Coefficients'!$H$4*'Curve Info'!B10 + 'SPF Coefficients'!$H$5*'Curve Info'!J10 + 'SPF Coefficients'!$H$6*'Curve Info'!D10 + 'SPF Coefficients'!$H$7*'Curve Info'!M10 + 'SPF Coefficients'!$H$8*'Curve Info'!K10 + 'SPF Coefficients'!$H$9*'Curve Info'!H10</f>
        <v>0.87368513762661359</v>
      </c>
      <c r="J9" s="7">
        <f t="shared" ref="J9:J72" si="3">EXP(H9)</f>
        <v>2.4236775124784087</v>
      </c>
      <c r="K9" s="7">
        <f t="shared" ref="K9:K72" si="4">EXP(I9)</f>
        <v>2.3957231758594939</v>
      </c>
      <c r="L9" s="12">
        <f>1/(1+'SPF Coefficients'!$G$10*K9)</f>
        <v>0.13813258537264225</v>
      </c>
      <c r="M9" s="12">
        <f t="shared" si="0"/>
        <v>0.33092743611862918</v>
      </c>
      <c r="N9" s="12">
        <f t="shared" ref="N9:N72" si="5">J9/K9</f>
        <v>1.011668433523788</v>
      </c>
      <c r="O9" s="12">
        <f t="shared" ref="O9:O72" si="6">M9*N9</f>
        <v>0.33478884090817701</v>
      </c>
      <c r="P9">
        <f t="shared" ref="P9:P72" si="7">O9*N9*(1-L9)</f>
        <v>0.29191044449045089</v>
      </c>
    </row>
    <row r="10" spans="1:17" x14ac:dyDescent="0.3">
      <c r="A10" s="5">
        <v>3</v>
      </c>
      <c r="B10" s="16">
        <v>2</v>
      </c>
      <c r="C10" s="16">
        <v>2</v>
      </c>
      <c r="D10" s="16">
        <v>0</v>
      </c>
      <c r="E10" s="16">
        <v>4</v>
      </c>
      <c r="F10" s="8">
        <f t="shared" si="1"/>
        <v>0.66666666666666663</v>
      </c>
      <c r="G10" s="8">
        <f t="shared" si="2"/>
        <v>0.5</v>
      </c>
      <c r="H10" s="7">
        <f>'SPF Coefficients'!$H$3 + 'SPF Coefficients'!$H$4*'Curve Info'!B11 + 'SPF Coefficients'!$H$5*'Curve Info'!J11 + 'SPF Coefficients'!$H$6*'Curve Info'!D11 + 'SPF Coefficients'!$H$7*'Curve Info'!L11 + 'SPF Coefficients'!$H$8*'Curve Info'!K11 + 'SPF Coefficients'!$H$9*'Curve Info'!H11</f>
        <v>0.90482875009345543</v>
      </c>
      <c r="I10" s="7">
        <f>'SPF Coefficients'!$H$3 + 'SPF Coefficients'!$H$4*'Curve Info'!B11 + 'SPF Coefficients'!$H$5*'Curve Info'!J11 + 'SPF Coefficients'!$H$6*'Curve Info'!D11 + 'SPF Coefficients'!$H$7*'Curve Info'!M11 + 'SPF Coefficients'!$H$8*'Curve Info'!K11 + 'SPF Coefficients'!$H$9*'Curve Info'!H11</f>
        <v>0.89789307425051179</v>
      </c>
      <c r="J10" s="7">
        <f t="shared" si="3"/>
        <v>2.4715086411911877</v>
      </c>
      <c r="K10" s="7">
        <f t="shared" si="4"/>
        <v>2.4544263654529659</v>
      </c>
      <c r="L10" s="12">
        <f>1/(1+'SPF Coefficients'!$G$10*K10)</f>
        <v>0.13527574831266626</v>
      </c>
      <c r="M10" s="12">
        <f t="shared" si="0"/>
        <v>0.76438648910865448</v>
      </c>
      <c r="N10" s="12">
        <f t="shared" si="5"/>
        <v>1.0069597833443535</v>
      </c>
      <c r="O10" s="12">
        <f t="shared" si="6"/>
        <v>0.76970645346420175</v>
      </c>
      <c r="P10">
        <f t="shared" si="7"/>
        <v>0.67021615629370246</v>
      </c>
    </row>
    <row r="11" spans="1:17" x14ac:dyDescent="0.3">
      <c r="A11" s="5">
        <v>4</v>
      </c>
      <c r="B11" s="16">
        <v>0</v>
      </c>
      <c r="C11" s="16">
        <v>4</v>
      </c>
      <c r="D11" s="16">
        <v>1</v>
      </c>
      <c r="E11" s="16">
        <v>5</v>
      </c>
      <c r="F11" s="8">
        <f t="shared" si="1"/>
        <v>0</v>
      </c>
      <c r="G11" s="8">
        <f t="shared" si="2"/>
        <v>1</v>
      </c>
      <c r="H11" s="7">
        <f>'SPF Coefficients'!$H$3 + 'SPF Coefficients'!$H$4*'Curve Info'!B12 + 'SPF Coefficients'!$H$5*'Curve Info'!J12 + 'SPF Coefficients'!$H$6*'Curve Info'!D12 + 'SPF Coefficients'!$H$7*'Curve Info'!L12 + 'SPF Coefficients'!$H$8*'Curve Info'!K12 + 'SPF Coefficients'!$H$9*'Curve Info'!H12</f>
        <v>0.88732478986869912</v>
      </c>
      <c r="I11" s="7">
        <f>'SPF Coefficients'!$H$3 + 'SPF Coefficients'!$H$4*'Curve Info'!B12 + 'SPF Coefficients'!$H$5*'Curve Info'!J12 + 'SPF Coefficients'!$H$6*'Curve Info'!D12 + 'SPF Coefficients'!$H$7*'Curve Info'!M12 + 'SPF Coefficients'!$H$8*'Curve Info'!K12 + 'SPF Coefficients'!$H$9*'Curve Info'!H12</f>
        <v>0.88038911402575548</v>
      </c>
      <c r="J11" s="7">
        <f t="shared" si="3"/>
        <v>2.4286238738166346</v>
      </c>
      <c r="K11" s="7">
        <f t="shared" si="4"/>
        <v>2.4118380038481728</v>
      </c>
      <c r="L11" s="12">
        <f>1/(1+'SPF Coefficients'!$G$10*K11)</f>
        <v>0.13733639823972307</v>
      </c>
      <c r="M11" s="12">
        <f t="shared" si="0"/>
        <v>1.1938967463464683</v>
      </c>
      <c r="N11" s="12">
        <f t="shared" si="5"/>
        <v>1.0069597833443538</v>
      </c>
      <c r="O11" s="12">
        <f t="shared" si="6"/>
        <v>1.2022060090365685</v>
      </c>
      <c r="P11">
        <f t="shared" si="7"/>
        <v>1.0443173527059617</v>
      </c>
    </row>
    <row r="12" spans="1:17" x14ac:dyDescent="0.3">
      <c r="A12" s="5">
        <v>7</v>
      </c>
      <c r="B12" s="16">
        <v>0</v>
      </c>
      <c r="C12" s="16">
        <v>1</v>
      </c>
      <c r="D12" s="16">
        <v>0</v>
      </c>
      <c r="E12" s="16">
        <v>1</v>
      </c>
      <c r="F12" s="8">
        <f t="shared" si="1"/>
        <v>0</v>
      </c>
      <c r="G12" s="8">
        <f t="shared" si="2"/>
        <v>0.25</v>
      </c>
      <c r="H12" s="7">
        <f>'SPF Coefficients'!$H$3 + 'SPF Coefficients'!$H$4*'Curve Info'!B13 + 'SPF Coefficients'!$H$5*'Curve Info'!J13 + 'SPF Coefficients'!$H$6*'Curve Info'!D13 + 'SPF Coefficients'!$H$7*'Curve Info'!L13 + 'SPF Coefficients'!$H$8*'Curve Info'!K13 + 'SPF Coefficients'!$H$9*'Curve Info'!H13</f>
        <v>0.78999920697927051</v>
      </c>
      <c r="I12" s="7">
        <f>'SPF Coefficients'!$H$3 + 'SPF Coefficients'!$H$4*'Curve Info'!B13 + 'SPF Coefficients'!$H$5*'Curve Info'!J13 + 'SPF Coefficients'!$H$6*'Curve Info'!D13 + 'SPF Coefficients'!$H$7*'Curve Info'!M13 + 'SPF Coefficients'!$H$8*'Curve Info'!K13 + 'SPF Coefficients'!$H$9*'Curve Info'!H13</f>
        <v>0.78512191898581274</v>
      </c>
      <c r="J12" s="7">
        <f t="shared" si="3"/>
        <v>2.2033946789175882</v>
      </c>
      <c r="K12" s="7">
        <f t="shared" si="4"/>
        <v>2.1926742530588115</v>
      </c>
      <c r="L12" s="12">
        <f>1/(1+'SPF Coefficients'!$G$10*K12)</f>
        <v>0.14901795325453845</v>
      </c>
      <c r="M12" s="12">
        <f t="shared" si="0"/>
        <v>0.53949334103111335</v>
      </c>
      <c r="N12" s="12">
        <f t="shared" si="5"/>
        <v>1.0048892013229149</v>
      </c>
      <c r="O12" s="12">
        <f t="shared" si="6"/>
        <v>0.5421310325877865</v>
      </c>
      <c r="P12">
        <f t="shared" si="7"/>
        <v>0.46359937831433323</v>
      </c>
    </row>
    <row r="13" spans="1:17" x14ac:dyDescent="0.3">
      <c r="A13" s="5">
        <v>8</v>
      </c>
      <c r="B13" s="16">
        <v>3</v>
      </c>
      <c r="C13" s="16">
        <v>4</v>
      </c>
      <c r="D13" s="16">
        <v>1</v>
      </c>
      <c r="E13" s="16">
        <v>8</v>
      </c>
      <c r="F13" s="8">
        <f t="shared" si="1"/>
        <v>1</v>
      </c>
      <c r="G13" s="8">
        <f t="shared" si="2"/>
        <v>1</v>
      </c>
      <c r="H13" s="7">
        <f>'SPF Coefficients'!$H$3 + 'SPF Coefficients'!$H$4*'Curve Info'!B14 + 'SPF Coefficients'!$H$5*'Curve Info'!J14 + 'SPF Coefficients'!$H$6*'Curve Info'!D14 + 'SPF Coefficients'!$H$7*'Curve Info'!L14 + 'SPF Coefficients'!$H$8*'Curve Info'!K14 + 'SPF Coefficients'!$H$9*'Curve Info'!H14</f>
        <v>0.87129691811506538</v>
      </c>
      <c r="I13" s="7">
        <f>'SPF Coefficients'!$H$3 + 'SPF Coefficients'!$H$4*'Curve Info'!B14 + 'SPF Coefficients'!$H$5*'Curve Info'!J14 + 'SPF Coefficients'!$H$6*'Curve Info'!D14 + 'SPF Coefficients'!$H$7*'Curve Info'!M14 + 'SPF Coefficients'!$H$8*'Curve Info'!K14 + 'SPF Coefficients'!$H$9*'Curve Info'!H14</f>
        <v>0.86681224568492099</v>
      </c>
      <c r="J13" s="7">
        <f t="shared" si="3"/>
        <v>2.3900084897053127</v>
      </c>
      <c r="K13" s="7">
        <f t="shared" si="4"/>
        <v>2.3793140829034658</v>
      </c>
      <c r="L13" s="12">
        <f>1/(1+'SPF Coefficients'!$G$10*K13)</f>
        <v>0.13895285356712908</v>
      </c>
      <c r="M13" s="12">
        <f t="shared" si="0"/>
        <v>1.1916596277847642</v>
      </c>
      <c r="N13" s="12">
        <f t="shared" si="5"/>
        <v>1.0044947436232532</v>
      </c>
      <c r="O13" s="12">
        <f t="shared" si="6"/>
        <v>1.1970158322978381</v>
      </c>
      <c r="P13">
        <f t="shared" si="7"/>
        <v>1.0353197407553487</v>
      </c>
    </row>
    <row r="14" spans="1:17" x14ac:dyDescent="0.3">
      <c r="A14" s="5">
        <v>9</v>
      </c>
      <c r="B14" s="16">
        <v>0</v>
      </c>
      <c r="C14" s="16">
        <v>2</v>
      </c>
      <c r="D14" s="16">
        <v>0</v>
      </c>
      <c r="E14" s="16">
        <v>2</v>
      </c>
      <c r="F14" s="8">
        <f t="shared" si="1"/>
        <v>0</v>
      </c>
      <c r="G14" s="8">
        <f t="shared" si="2"/>
        <v>0.5</v>
      </c>
      <c r="H14" s="7">
        <f>'SPF Coefficients'!$H$3 + 'SPF Coefficients'!$H$4*'Curve Info'!B15 + 'SPF Coefficients'!$H$5*'Curve Info'!J15 + 'SPF Coefficients'!$H$6*'Curve Info'!D15 + 'SPF Coefficients'!$H$7*'Curve Info'!L15 + 'SPF Coefficients'!$H$8*'Curve Info'!K15 + 'SPF Coefficients'!$H$9*'Curve Info'!H15</f>
        <v>0.86885373761616302</v>
      </c>
      <c r="I14" s="7">
        <f>'SPF Coefficients'!$H$3 + 'SPF Coefficients'!$H$4*'Curve Info'!B15 + 'SPF Coefficients'!$H$5*'Curve Info'!J15 + 'SPF Coefficients'!$H$6*'Curve Info'!D15 + 'SPF Coefficients'!$H$7*'Curve Info'!M15 + 'SPF Coefficients'!$H$8*'Curve Info'!K15 + 'SPF Coefficients'!$H$9*'Curve Info'!H15</f>
        <v>0.85703058929177067</v>
      </c>
      <c r="J14" s="7">
        <f t="shared" si="3"/>
        <v>2.3841763949022434</v>
      </c>
      <c r="K14" s="7">
        <f t="shared" si="4"/>
        <v>2.35615390719855</v>
      </c>
      <c r="L14" s="12">
        <f>1/(1+'SPF Coefficients'!$G$10*K14)</f>
        <v>0.14012731785555005</v>
      </c>
      <c r="M14" s="12">
        <f t="shared" si="0"/>
        <v>0.76009786854283234</v>
      </c>
      <c r="N14" s="12">
        <f t="shared" si="5"/>
        <v>1.0118933180120699</v>
      </c>
      <c r="O14" s="12">
        <f t="shared" si="6"/>
        <v>0.76913795421370879</v>
      </c>
      <c r="P14">
        <f t="shared" si="7"/>
        <v>0.66922648894050085</v>
      </c>
    </row>
    <row r="15" spans="1:17" x14ac:dyDescent="0.3">
      <c r="A15" s="5">
        <v>10</v>
      </c>
      <c r="B15" s="16">
        <v>1</v>
      </c>
      <c r="C15" s="16">
        <v>3</v>
      </c>
      <c r="D15" s="16">
        <v>1</v>
      </c>
      <c r="E15" s="16">
        <v>5</v>
      </c>
      <c r="F15" s="8">
        <f t="shared" si="1"/>
        <v>0.33333333333333331</v>
      </c>
      <c r="G15" s="8">
        <f t="shared" si="2"/>
        <v>0.75</v>
      </c>
      <c r="H15" s="7">
        <f>'SPF Coefficients'!$H$3 + 'SPF Coefficients'!$H$4*'Curve Info'!B16 + 'SPF Coefficients'!$H$5*'Curve Info'!J16 + 'SPF Coefficients'!$H$6*'Curve Info'!D16 + 'SPF Coefficients'!$H$7*'Curve Info'!L16 + 'SPF Coefficients'!$H$8*'Curve Info'!K16 + 'SPF Coefficients'!$H$9*'Curve Info'!H16</f>
        <v>0.89203898167405582</v>
      </c>
      <c r="I15" s="7">
        <f>'SPF Coefficients'!$H$3 + 'SPF Coefficients'!$H$4*'Curve Info'!B16 + 'SPF Coefficients'!$H$5*'Curve Info'!J16 + 'SPF Coefficients'!$H$6*'Curve Info'!D16 + 'SPF Coefficients'!$H$7*'Curve Info'!M16 + 'SPF Coefficients'!$H$8*'Curve Info'!K16 + 'SPF Coefficients'!$H$9*'Curve Info'!H16</f>
        <v>0.88021583334966336</v>
      </c>
      <c r="J15" s="7">
        <f t="shared" si="3"/>
        <v>2.4400999014253131</v>
      </c>
      <c r="K15" s="7">
        <f t="shared" si="4"/>
        <v>2.4114201151353063</v>
      </c>
      <c r="L15" s="12">
        <f>1/(1+'SPF Coefficients'!$G$10*K15)</f>
        <v>0.13735692897737672</v>
      </c>
      <c r="M15" s="12">
        <f t="shared" si="0"/>
        <v>0.97820756475622539</v>
      </c>
      <c r="N15" s="12">
        <f t="shared" si="5"/>
        <v>1.0118933180120702</v>
      </c>
      <c r="O15" s="12">
        <f t="shared" si="6"/>
        <v>0.98984169840568392</v>
      </c>
      <c r="P15">
        <f t="shared" si="7"/>
        <v>0.86403554990473663</v>
      </c>
    </row>
    <row r="16" spans="1:17" x14ac:dyDescent="0.3">
      <c r="A16" s="5">
        <v>11</v>
      </c>
      <c r="B16" s="16">
        <v>2</v>
      </c>
      <c r="C16" s="16">
        <v>4</v>
      </c>
      <c r="D16" s="16">
        <v>0</v>
      </c>
      <c r="E16" s="16">
        <v>6</v>
      </c>
      <c r="F16" s="8">
        <f t="shared" si="1"/>
        <v>0.66666666666666663</v>
      </c>
      <c r="G16" s="8">
        <f t="shared" si="2"/>
        <v>1</v>
      </c>
      <c r="H16" s="7">
        <f>'SPF Coefficients'!$H$3 + 'SPF Coefficients'!$H$4*'Curve Info'!B17 + 'SPF Coefficients'!$H$5*'Curve Info'!J17 + 'SPF Coefficients'!$H$6*'Curve Info'!D17 + 'SPF Coefficients'!$H$7*'Curve Info'!L17 + 'SPF Coefficients'!$H$8*'Curve Info'!K17 + 'SPF Coefficients'!$H$9*'Curve Info'!H17</f>
        <v>0.89762008048506559</v>
      </c>
      <c r="I16" s="7">
        <f>'SPF Coefficients'!$H$3 + 'SPF Coefficients'!$H$4*'Curve Info'!B17 + 'SPF Coefficients'!$H$5*'Curve Info'!J17 + 'SPF Coefficients'!$H$6*'Curve Info'!D17 + 'SPF Coefficients'!$H$7*'Curve Info'!M17 + 'SPF Coefficients'!$H$8*'Curve Info'!K17 + 'SPF Coefficients'!$H$9*'Curve Info'!H17</f>
        <v>0.89163252371508883</v>
      </c>
      <c r="J16" s="7">
        <f t="shared" si="3"/>
        <v>2.4537564138079224</v>
      </c>
      <c r="K16" s="7">
        <f t="shared" si="4"/>
        <v>2.4391083049344986</v>
      </c>
      <c r="L16" s="12">
        <f>1/(1+'SPF Coefficients'!$G$10*K16)</f>
        <v>0.13600975747131686</v>
      </c>
      <c r="M16" s="12">
        <f t="shared" si="0"/>
        <v>1.1957327715290991</v>
      </c>
      <c r="N16" s="12">
        <f t="shared" si="5"/>
        <v>1.0060055180181173</v>
      </c>
      <c r="O16" s="12">
        <f t="shared" si="6"/>
        <v>1.2029137662333704</v>
      </c>
      <c r="P16">
        <f t="shared" si="7"/>
        <v>1.0455473260768304</v>
      </c>
    </row>
    <row r="17" spans="1:16" x14ac:dyDescent="0.3">
      <c r="A17" s="5">
        <v>12</v>
      </c>
      <c r="B17" s="16">
        <v>1</v>
      </c>
      <c r="C17" s="16">
        <v>3</v>
      </c>
      <c r="D17" s="16">
        <v>0</v>
      </c>
      <c r="E17" s="16">
        <v>4</v>
      </c>
      <c r="F17" s="8">
        <f t="shared" si="1"/>
        <v>0.33333333333333331</v>
      </c>
      <c r="G17" s="8">
        <f t="shared" si="2"/>
        <v>0.75</v>
      </c>
      <c r="H17" s="7">
        <f>'SPF Coefficients'!$H$3 + 'SPF Coefficients'!$H$4*'Curve Info'!B18 + 'SPF Coefficients'!$H$5*'Curve Info'!J18 + 'SPF Coefficients'!$H$6*'Curve Info'!D18 + 'SPF Coefficients'!$H$7*'Curve Info'!L18 + 'SPF Coefficients'!$H$8*'Curve Info'!K18 + 'SPF Coefficients'!$H$9*'Curve Info'!H18</f>
        <v>0.84153173848487861</v>
      </c>
      <c r="I17" s="7">
        <f>'SPF Coefficients'!$H$3 + 'SPF Coefficients'!$H$4*'Curve Info'!B18 + 'SPF Coefficients'!$H$5*'Curve Info'!J18 + 'SPF Coefficients'!$H$6*'Curve Info'!D18 + 'SPF Coefficients'!$H$7*'Curve Info'!M18 + 'SPF Coefficients'!$H$8*'Curve Info'!K18 + 'SPF Coefficients'!$H$9*'Curve Info'!H18</f>
        <v>0.84065779058520262</v>
      </c>
      <c r="J17" s="7">
        <f t="shared" si="3"/>
        <v>2.3199177639689781</v>
      </c>
      <c r="K17" s="7">
        <f t="shared" si="4"/>
        <v>2.3178911624128138</v>
      </c>
      <c r="L17" s="12">
        <f>1/(1+'SPF Coefficients'!$G$10*K17)</f>
        <v>0.14211175162783185</v>
      </c>
      <c r="M17" s="12">
        <f t="shared" si="0"/>
        <v>0.97281575945228238</v>
      </c>
      <c r="N17" s="12">
        <f t="shared" si="5"/>
        <v>1.0008743299034173</v>
      </c>
      <c r="O17" s="12">
        <f t="shared" si="6"/>
        <v>0.97366632136128717</v>
      </c>
      <c r="P17">
        <f t="shared" si="7"/>
        <v>0.83602721998507745</v>
      </c>
    </row>
    <row r="18" spans="1:16" x14ac:dyDescent="0.3">
      <c r="A18" s="5">
        <v>13</v>
      </c>
      <c r="B18" s="16">
        <v>1</v>
      </c>
      <c r="C18" s="16">
        <v>0</v>
      </c>
      <c r="D18" s="16">
        <v>0</v>
      </c>
      <c r="E18" s="16">
        <v>1</v>
      </c>
      <c r="F18" s="8">
        <f t="shared" si="1"/>
        <v>0.33333333333333331</v>
      </c>
      <c r="G18" s="8">
        <f t="shared" si="2"/>
        <v>0</v>
      </c>
      <c r="H18" s="7">
        <f>'SPF Coefficients'!$H$3 + 'SPF Coefficients'!$H$4*'Curve Info'!B19 + 'SPF Coefficients'!$H$5*'Curve Info'!J19 + 'SPF Coefficients'!$H$6*'Curve Info'!D19 + 'SPF Coefficients'!$H$7*'Curve Info'!L19 + 'SPF Coefficients'!$H$8*'Curve Info'!K19 + 'SPF Coefficients'!$H$9*'Curve Info'!H19</f>
        <v>0.78457015733053237</v>
      </c>
      <c r="I18" s="7">
        <f>'SPF Coefficients'!$H$3 + 'SPF Coefficients'!$H$4*'Curve Info'!B19 + 'SPF Coefficients'!$H$5*'Curve Info'!J19 + 'SPF Coefficients'!$H$6*'Curve Info'!D19 + 'SPF Coefficients'!$H$7*'Curve Info'!M19 + 'SPF Coefficients'!$H$8*'Curve Info'!K19 + 'SPF Coefficients'!$H$9*'Curve Info'!H19</f>
        <v>0.78080218858055517</v>
      </c>
      <c r="J18" s="7">
        <f t="shared" si="3"/>
        <v>2.1914647531919624</v>
      </c>
      <c r="K18" s="7">
        <f t="shared" si="4"/>
        <v>2.1832229197219153</v>
      </c>
      <c r="L18" s="12">
        <f>1/(1+'SPF Coefficients'!$G$10*K18)</f>
        <v>0.14956657613142915</v>
      </c>
      <c r="M18" s="12">
        <f t="shared" si="0"/>
        <v>0.32653717703446888</v>
      </c>
      <c r="N18" s="12">
        <f t="shared" si="5"/>
        <v>1.0037750764686444</v>
      </c>
      <c r="O18" s="12">
        <f t="shared" si="6"/>
        <v>0.32776987984762929</v>
      </c>
      <c r="P18">
        <f t="shared" si="7"/>
        <v>0.27979875036605178</v>
      </c>
    </row>
    <row r="19" spans="1:16" x14ac:dyDescent="0.3">
      <c r="A19" s="5">
        <v>14</v>
      </c>
      <c r="B19" s="16">
        <v>2</v>
      </c>
      <c r="C19" s="16">
        <v>0</v>
      </c>
      <c r="D19" s="16">
        <v>0</v>
      </c>
      <c r="E19" s="16">
        <v>2</v>
      </c>
      <c r="F19" s="8">
        <f t="shared" si="1"/>
        <v>0.66666666666666663</v>
      </c>
      <c r="G19" s="8">
        <f t="shared" si="2"/>
        <v>0</v>
      </c>
      <c r="H19" s="7">
        <f>'SPF Coefficients'!$H$3 + 'SPF Coefficients'!$H$4*'Curve Info'!B20 + 'SPF Coefficients'!$H$5*'Curve Info'!J20 + 'SPF Coefficients'!$H$6*'Curve Info'!D20 + 'SPF Coefficients'!$H$7*'Curve Info'!L20 + 'SPF Coefficients'!$H$8*'Curve Info'!K20 + 'SPF Coefficients'!$H$9*'Curve Info'!H20</f>
        <v>0.77794149047121586</v>
      </c>
      <c r="I19" s="7">
        <f>'SPF Coefficients'!$H$3 + 'SPF Coefficients'!$H$4*'Curve Info'!B20 + 'SPF Coefficients'!$H$5*'Curve Info'!J20 + 'SPF Coefficients'!$H$6*'Curve Info'!D20 + 'SPF Coefficients'!$H$7*'Curve Info'!M20 + 'SPF Coefficients'!$H$8*'Curve Info'!K20 + 'SPF Coefficients'!$H$9*'Curve Info'!H20</f>
        <v>0.77417352172123843</v>
      </c>
      <c r="J19" s="7">
        <f t="shared" si="3"/>
        <v>2.1769863028354295</v>
      </c>
      <c r="K19" s="7">
        <f t="shared" si="4"/>
        <v>2.1687989210633014</v>
      </c>
      <c r="L19" s="12">
        <f>1/(1+'SPF Coefficients'!$G$10*K19)</f>
        <v>0.1504116787950302</v>
      </c>
      <c r="M19" s="12">
        <f t="shared" si="0"/>
        <v>0.32621268668598136</v>
      </c>
      <c r="N19" s="12">
        <f t="shared" si="5"/>
        <v>1.0037750764686446</v>
      </c>
      <c r="O19" s="12">
        <f t="shared" si="6"/>
        <v>0.32744416452326292</v>
      </c>
      <c r="P19">
        <f t="shared" si="7"/>
        <v>0.27924293688475144</v>
      </c>
    </row>
    <row r="20" spans="1:16" x14ac:dyDescent="0.3">
      <c r="A20" s="5">
        <v>16</v>
      </c>
      <c r="B20" s="16">
        <v>2</v>
      </c>
      <c r="C20" s="16">
        <v>0</v>
      </c>
      <c r="D20" s="16">
        <v>0</v>
      </c>
      <c r="E20" s="16">
        <v>2</v>
      </c>
      <c r="F20" s="8">
        <f t="shared" si="1"/>
        <v>0.66666666666666663</v>
      </c>
      <c r="G20" s="8">
        <f t="shared" si="2"/>
        <v>0</v>
      </c>
      <c r="H20" s="7">
        <f>'SPF Coefficients'!$H$3 + 'SPF Coefficients'!$H$4*'Curve Info'!B21 + 'SPF Coefficients'!$H$5*'Curve Info'!J21 + 'SPF Coefficients'!$H$6*'Curve Info'!D21 + 'SPF Coefficients'!$H$7*'Curve Info'!L21 + 'SPF Coefficients'!$H$8*'Curve Info'!K21 + 'SPF Coefficients'!$H$9*'Curve Info'!H21</f>
        <v>0.9399634753655608</v>
      </c>
      <c r="I20" s="7">
        <f>'SPF Coefficients'!$H$3 + 'SPF Coefficients'!$H$4*'Curve Info'!B21 + 'SPF Coefficients'!$H$5*'Curve Info'!J21 + 'SPF Coefficients'!$H$6*'Curve Info'!D21 + 'SPF Coefficients'!$H$7*'Curve Info'!M21 + 'SPF Coefficients'!$H$8*'Curve Info'!K21 + 'SPF Coefficients'!$H$9*'Curve Info'!H21</f>
        <v>0.93523304202105151</v>
      </c>
      <c r="J20" s="7">
        <f t="shared" si="3"/>
        <v>2.5598879176513454</v>
      </c>
      <c r="K20" s="7">
        <f t="shared" si="4"/>
        <v>2.5478071346843993</v>
      </c>
      <c r="L20" s="12">
        <f>1/(1+'SPF Coefficients'!$G$10*K20)</f>
        <v>0.1309670400350281</v>
      </c>
      <c r="M20" s="12">
        <f t="shared" si="0"/>
        <v>0.33367875900974198</v>
      </c>
      <c r="N20" s="12">
        <f t="shared" si="5"/>
        <v>1.0047416395073572</v>
      </c>
      <c r="O20" s="12">
        <f t="shared" si="6"/>
        <v>0.33526094339622847</v>
      </c>
      <c r="P20">
        <f t="shared" si="7"/>
        <v>0.29273429999475015</v>
      </c>
    </row>
    <row r="21" spans="1:16" x14ac:dyDescent="0.3">
      <c r="A21" s="5">
        <v>17</v>
      </c>
      <c r="B21" s="16">
        <v>0</v>
      </c>
      <c r="C21" s="16">
        <v>2</v>
      </c>
      <c r="D21" s="16">
        <v>0</v>
      </c>
      <c r="E21" s="16">
        <v>2</v>
      </c>
      <c r="F21" s="8">
        <f t="shared" si="1"/>
        <v>0</v>
      </c>
      <c r="G21" s="8">
        <f t="shared" si="2"/>
        <v>0.5</v>
      </c>
      <c r="H21" s="7">
        <f>'SPF Coefficients'!$H$3 + 'SPF Coefficients'!$H$4*'Curve Info'!B22 + 'SPF Coefficients'!$H$5*'Curve Info'!J22 + 'SPF Coefficients'!$H$6*'Curve Info'!D22 + 'SPF Coefficients'!$H$7*'Curve Info'!L22 + 'SPF Coefficients'!$H$8*'Curve Info'!K22 + 'SPF Coefficients'!$H$9*'Curve Info'!H22</f>
        <v>0.91853622097763588</v>
      </c>
      <c r="I21" s="7">
        <f>'SPF Coefficients'!$H$3 + 'SPF Coefficients'!$H$4*'Curve Info'!B22 + 'SPF Coefficients'!$H$5*'Curve Info'!J22 + 'SPF Coefficients'!$H$6*'Curve Info'!D22 + 'SPF Coefficients'!$H$7*'Curve Info'!M22 + 'SPF Coefficients'!$H$8*'Curve Info'!K22 + 'SPF Coefficients'!$H$9*'Curve Info'!H22</f>
        <v>0.91380578763312637</v>
      </c>
      <c r="J21" s="7">
        <f t="shared" si="3"/>
        <v>2.5056200302555993</v>
      </c>
      <c r="K21" s="7">
        <f t="shared" si="4"/>
        <v>2.4937953516927491</v>
      </c>
      <c r="L21" s="12">
        <f>1/(1+'SPF Coefficients'!$G$10*K21)</f>
        <v>0.13342511889297645</v>
      </c>
      <c r="M21" s="12">
        <f t="shared" si="0"/>
        <v>0.76602238184786886</v>
      </c>
      <c r="N21" s="12">
        <f t="shared" si="5"/>
        <v>1.0047416395073572</v>
      </c>
      <c r="O21" s="12">
        <f t="shared" si="6"/>
        <v>0.76965458383715857</v>
      </c>
      <c r="P21">
        <f t="shared" si="7"/>
        <v>0.67012582915519237</v>
      </c>
    </row>
    <row r="22" spans="1:16" x14ac:dyDescent="0.3">
      <c r="A22" s="5">
        <v>18</v>
      </c>
      <c r="B22" s="16">
        <v>0</v>
      </c>
      <c r="C22" s="16">
        <v>1</v>
      </c>
      <c r="D22" s="16">
        <v>0</v>
      </c>
      <c r="E22" s="16">
        <v>1</v>
      </c>
      <c r="F22" s="8">
        <f t="shared" si="1"/>
        <v>0</v>
      </c>
      <c r="G22" s="8">
        <f t="shared" si="2"/>
        <v>0.25</v>
      </c>
      <c r="H22" s="7">
        <f>'SPF Coefficients'!$H$3 + 'SPF Coefficients'!$H$4*'Curve Info'!B23 + 'SPF Coefficients'!$H$5*'Curve Info'!J23 + 'SPF Coefficients'!$H$6*'Curve Info'!D23 + 'SPF Coefficients'!$H$7*'Curve Info'!L23 + 'SPF Coefficients'!$H$8*'Curve Info'!K23 + 'SPF Coefficients'!$H$9*'Curve Info'!H23</f>
        <v>0.88799607171767259</v>
      </c>
      <c r="I22" s="7">
        <f>'SPF Coefficients'!$H$3 + 'SPF Coefficients'!$H$4*'Curve Info'!B23 + 'SPF Coefficients'!$H$5*'Curve Info'!J23 + 'SPF Coefficients'!$H$6*'Curve Info'!D23 + 'SPF Coefficients'!$H$7*'Curve Info'!M23 + 'SPF Coefficients'!$H$8*'Curve Info'!K23 + 'SPF Coefficients'!$H$9*'Curve Info'!H23</f>
        <v>0.88326563837316319</v>
      </c>
      <c r="J22" s="7">
        <f t="shared" si="3"/>
        <v>2.4302547122559921</v>
      </c>
      <c r="K22" s="7">
        <f t="shared" si="4"/>
        <v>2.418785702409616</v>
      </c>
      <c r="L22" s="12">
        <f>1/(1+'SPF Coefficients'!$G$10*K22)</f>
        <v>0.1369959570822101</v>
      </c>
      <c r="M22" s="12">
        <f t="shared" si="0"/>
        <v>0.54711487300781858</v>
      </c>
      <c r="N22" s="12">
        <f t="shared" si="5"/>
        <v>1.0047416395073572</v>
      </c>
      <c r="O22" s="12">
        <f t="shared" si="6"/>
        <v>0.54970909450473515</v>
      </c>
      <c r="P22">
        <f t="shared" si="7"/>
        <v>0.47665061032094885</v>
      </c>
    </row>
    <row r="23" spans="1:16" x14ac:dyDescent="0.3">
      <c r="A23" s="5">
        <v>19</v>
      </c>
      <c r="B23" s="16">
        <v>1</v>
      </c>
      <c r="C23" s="16">
        <v>1</v>
      </c>
      <c r="D23" s="16">
        <v>0</v>
      </c>
      <c r="E23" s="16">
        <v>2</v>
      </c>
      <c r="F23" s="8">
        <f t="shared" si="1"/>
        <v>0.33333333333333331</v>
      </c>
      <c r="G23" s="8">
        <f t="shared" si="2"/>
        <v>0.25</v>
      </c>
      <c r="H23" s="7">
        <f>'SPF Coefficients'!$H$3 + 'SPF Coefficients'!$H$4*'Curve Info'!B24 + 'SPF Coefficients'!$H$5*'Curve Info'!J24 + 'SPF Coefficients'!$H$6*'Curve Info'!D24 + 'SPF Coefficients'!$H$7*'Curve Info'!L24 + 'SPF Coefficients'!$H$8*'Curve Info'!K24 + 'SPF Coefficients'!$H$9*'Curve Info'!H24</f>
        <v>0.90058046056312868</v>
      </c>
      <c r="I23" s="7">
        <f>'SPF Coefficients'!$H$3 + 'SPF Coefficients'!$H$4*'Curve Info'!B24 + 'SPF Coefficients'!$H$5*'Curve Info'!J24 + 'SPF Coefficients'!$H$6*'Curve Info'!D24 + 'SPF Coefficients'!$H$7*'Curve Info'!M24 + 'SPF Coefficients'!$H$8*'Curve Info'!K24 + 'SPF Coefficients'!$H$9*'Curve Info'!H24</f>
        <v>0.89585002721861939</v>
      </c>
      <c r="J23" s="7">
        <f t="shared" si="3"/>
        <v>2.46103122820664</v>
      </c>
      <c r="K23" s="7">
        <f t="shared" si="4"/>
        <v>2.4494169759037039</v>
      </c>
      <c r="L23" s="12">
        <f>1/(1+'SPF Coefficients'!$G$10*K23)</f>
        <v>0.13551491436331628</v>
      </c>
      <c r="M23" s="12">
        <f t="shared" si="0"/>
        <v>0.54805380313881447</v>
      </c>
      <c r="N23" s="12">
        <f t="shared" si="5"/>
        <v>1.0047416395073572</v>
      </c>
      <c r="O23" s="12">
        <f t="shared" si="6"/>
        <v>0.5506524767039348</v>
      </c>
      <c r="P23">
        <f t="shared" si="7"/>
        <v>0.47828802018103217</v>
      </c>
    </row>
    <row r="24" spans="1:16" x14ac:dyDescent="0.3">
      <c r="A24" s="5">
        <v>22</v>
      </c>
      <c r="B24" s="16">
        <v>0</v>
      </c>
      <c r="C24" s="16">
        <v>1</v>
      </c>
      <c r="D24" s="16">
        <v>0</v>
      </c>
      <c r="E24" s="16">
        <v>1</v>
      </c>
      <c r="F24" s="8">
        <f t="shared" si="1"/>
        <v>0</v>
      </c>
      <c r="G24" s="8">
        <f t="shared" si="2"/>
        <v>0.25</v>
      </c>
      <c r="H24" s="7">
        <f>'SPF Coefficients'!$H$3 + 'SPF Coefficients'!$H$4*'Curve Info'!B25 + 'SPF Coefficients'!$H$5*'Curve Info'!J25 + 'SPF Coefficients'!$H$6*'Curve Info'!D25 + 'SPF Coefficients'!$H$7*'Curve Info'!L25 + 'SPF Coefficients'!$H$8*'Curve Info'!K25 + 'SPF Coefficients'!$H$9*'Curve Info'!H25</f>
        <v>0.84801674657776516</v>
      </c>
      <c r="I24" s="7">
        <f>'SPF Coefficients'!$H$3 + 'SPF Coefficients'!$H$4*'Curve Info'!B25 + 'SPF Coefficients'!$H$5*'Curve Info'!J25 + 'SPF Coefficients'!$H$6*'Curve Info'!D25 + 'SPF Coefficients'!$H$7*'Curve Info'!M25 + 'SPF Coefficients'!$H$8*'Curve Info'!K25 + 'SPF Coefficients'!$H$9*'Curve Info'!H25</f>
        <v>0.83628943923608567</v>
      </c>
      <c r="J24" s="7">
        <f t="shared" si="3"/>
        <v>2.3350113375193966</v>
      </c>
      <c r="K24" s="7">
        <f t="shared" si="4"/>
        <v>2.3077878828301879</v>
      </c>
      <c r="L24" s="12">
        <f>1/(1+'SPF Coefficients'!$G$10*K24)</f>
        <v>0.142645156625578</v>
      </c>
      <c r="M24" s="12">
        <f t="shared" si="0"/>
        <v>0.54353347484852876</v>
      </c>
      <c r="N24" s="12">
        <f t="shared" si="5"/>
        <v>1.0117963418092926</v>
      </c>
      <c r="O24" s="12">
        <f t="shared" si="6"/>
        <v>0.54994518150263449</v>
      </c>
      <c r="P24">
        <f t="shared" si="7"/>
        <v>0.47706011846793384</v>
      </c>
    </row>
    <row r="25" spans="1:16" x14ac:dyDescent="0.3">
      <c r="A25" s="5">
        <v>24</v>
      </c>
      <c r="B25" s="16">
        <v>0</v>
      </c>
      <c r="C25" s="16">
        <v>1</v>
      </c>
      <c r="D25" s="16">
        <v>0</v>
      </c>
      <c r="E25" s="16">
        <v>1</v>
      </c>
      <c r="F25" s="8">
        <f t="shared" si="1"/>
        <v>0</v>
      </c>
      <c r="G25" s="8">
        <f t="shared" si="2"/>
        <v>0.25</v>
      </c>
      <c r="H25" s="7">
        <f>'SPF Coefficients'!$H$3 + 'SPF Coefficients'!$H$4*'Curve Info'!B26 + 'SPF Coefficients'!$H$5*'Curve Info'!J26 + 'SPF Coefficients'!$H$6*'Curve Info'!D26 + 'SPF Coefficients'!$H$7*'Curve Info'!L26 + 'SPF Coefficients'!$H$8*'Curve Info'!K26 + 'SPF Coefficients'!$H$9*'Curve Info'!H26</f>
        <v>0.85315989836890516</v>
      </c>
      <c r="I25" s="7">
        <f>'SPF Coefficients'!$H$3 + 'SPF Coefficients'!$H$4*'Curve Info'!B26 + 'SPF Coefficients'!$H$5*'Curve Info'!J26 + 'SPF Coefficients'!$H$6*'Curve Info'!D26 + 'SPF Coefficients'!$H$7*'Curve Info'!M26 + 'SPF Coefficients'!$H$8*'Curve Info'!K26 + 'SPF Coefficients'!$H$9*'Curve Info'!H26</f>
        <v>0.84143259102722567</v>
      </c>
      <c r="J25" s="7">
        <f t="shared" si="3"/>
        <v>2.3470515911475673</v>
      </c>
      <c r="K25" s="7">
        <f t="shared" si="4"/>
        <v>2.3196877614229892</v>
      </c>
      <c r="L25" s="12">
        <f>1/(1+'SPF Coefficients'!$G$10*K25)</f>
        <v>0.14201731724646288</v>
      </c>
      <c r="M25" s="12">
        <f t="shared" si="0"/>
        <v>0.54393150341513019</v>
      </c>
      <c r="N25" s="12">
        <f t="shared" si="5"/>
        <v>1.0117963418092926</v>
      </c>
      <c r="O25" s="12">
        <f t="shared" si="6"/>
        <v>0.55034790535025746</v>
      </c>
      <c r="P25">
        <f t="shared" si="7"/>
        <v>0.47775907479579943</v>
      </c>
    </row>
    <row r="26" spans="1:16" x14ac:dyDescent="0.3">
      <c r="A26" s="5">
        <v>25</v>
      </c>
      <c r="B26" s="16">
        <v>0</v>
      </c>
      <c r="C26" s="16">
        <v>1</v>
      </c>
      <c r="D26" s="16">
        <v>0</v>
      </c>
      <c r="E26" s="16">
        <v>1</v>
      </c>
      <c r="F26" s="8">
        <f t="shared" si="1"/>
        <v>0</v>
      </c>
      <c r="G26" s="8">
        <f t="shared" si="2"/>
        <v>0.25</v>
      </c>
      <c r="H26" s="7">
        <f>'SPF Coefficients'!$H$3 + 'SPF Coefficients'!$H$4*'Curve Info'!B27 + 'SPF Coefficients'!$H$5*'Curve Info'!J27 + 'SPF Coefficients'!$H$6*'Curve Info'!D27 + 'SPF Coefficients'!$H$7*'Curve Info'!L27 + 'SPF Coefficients'!$H$8*'Curve Info'!K27 + 'SPF Coefficients'!$H$9*'Curve Info'!H27</f>
        <v>0.81597032719826457</v>
      </c>
      <c r="I26" s="7">
        <f>'SPF Coefficients'!$H$3 + 'SPF Coefficients'!$H$4*'Curve Info'!B27 + 'SPF Coefficients'!$H$5*'Curve Info'!J27 + 'SPF Coefficients'!$H$6*'Curve Info'!D27 + 'SPF Coefficients'!$H$7*'Curve Info'!M27 + 'SPF Coefficients'!$H$8*'Curve Info'!K27 + 'SPF Coefficients'!$H$9*'Curve Info'!H27</f>
        <v>0.80424301985658508</v>
      </c>
      <c r="J26" s="7">
        <f t="shared" si="3"/>
        <v>2.2613688758406578</v>
      </c>
      <c r="K26" s="7">
        <f t="shared" si="4"/>
        <v>2.2350040046565911</v>
      </c>
      <c r="L26" s="12">
        <f>1/(1+'SPF Coefficients'!$G$10*K26)</f>
        <v>0.14660941329223845</v>
      </c>
      <c r="M26" s="12">
        <f t="shared" si="0"/>
        <v>0.5410202725054466</v>
      </c>
      <c r="N26" s="12">
        <f t="shared" si="5"/>
        <v>1.0117963418092926</v>
      </c>
      <c r="O26" s="12">
        <f t="shared" si="6"/>
        <v>0.5474023325656775</v>
      </c>
      <c r="P26">
        <f t="shared" si="7"/>
        <v>0.47265863521044671</v>
      </c>
    </row>
    <row r="27" spans="1:16" x14ac:dyDescent="0.3">
      <c r="A27" s="5">
        <v>30</v>
      </c>
      <c r="B27" s="16">
        <v>0</v>
      </c>
      <c r="C27" s="16">
        <v>1</v>
      </c>
      <c r="D27" s="16">
        <v>0</v>
      </c>
      <c r="E27" s="16">
        <v>1</v>
      </c>
      <c r="F27" s="8">
        <f t="shared" si="1"/>
        <v>0</v>
      </c>
      <c r="G27" s="8">
        <f t="shared" si="2"/>
        <v>0.25</v>
      </c>
      <c r="H27" s="7">
        <f>'SPF Coefficients'!$H$3 + 'SPF Coefficients'!$H$4*'Curve Info'!B28 + 'SPF Coefficients'!$H$5*'Curve Info'!J28 + 'SPF Coefficients'!$H$6*'Curve Info'!D28 + 'SPF Coefficients'!$H$7*'Curve Info'!L28 + 'SPF Coefficients'!$H$8*'Curve Info'!K28 + 'SPF Coefficients'!$H$9*'Curve Info'!H28</f>
        <v>0.8314777835906132</v>
      </c>
      <c r="I27" s="7">
        <f>'SPF Coefficients'!$H$3 + 'SPF Coefficients'!$H$4*'Curve Info'!B28 + 'SPF Coefficients'!$H$5*'Curve Info'!J28 + 'SPF Coefficients'!$H$6*'Curve Info'!D28 + 'SPF Coefficients'!$H$7*'Curve Info'!M28 + 'SPF Coefficients'!$H$8*'Curve Info'!K28 + 'SPF Coefficients'!$H$9*'Curve Info'!H28</f>
        <v>0.81975047624893371</v>
      </c>
      <c r="J27" s="7">
        <f t="shared" si="3"/>
        <v>2.2967102744261414</v>
      </c>
      <c r="K27" s="7">
        <f t="shared" si="4"/>
        <v>2.2699333645733173</v>
      </c>
      <c r="L27" s="12">
        <f>1/(1+'SPF Coefficients'!$G$10*K27)</f>
        <v>0.14467980970188876</v>
      </c>
      <c r="M27" s="12">
        <f t="shared" si="0"/>
        <v>0.54224357479696339</v>
      </c>
      <c r="N27" s="12">
        <f t="shared" si="5"/>
        <v>1.0117963418092923</v>
      </c>
      <c r="O27" s="12">
        <f t="shared" si="6"/>
        <v>0.54864006534916099</v>
      </c>
      <c r="P27">
        <f t="shared" si="7"/>
        <v>0.47479851096251596</v>
      </c>
    </row>
    <row r="28" spans="1:16" x14ac:dyDescent="0.3">
      <c r="A28" s="5">
        <v>31</v>
      </c>
      <c r="B28" s="16">
        <v>0</v>
      </c>
      <c r="C28" s="16">
        <v>1</v>
      </c>
      <c r="D28" s="16">
        <v>0</v>
      </c>
      <c r="E28" s="16">
        <v>1</v>
      </c>
      <c r="F28" s="8">
        <f t="shared" si="1"/>
        <v>0</v>
      </c>
      <c r="G28" s="8">
        <f t="shared" si="2"/>
        <v>0.25</v>
      </c>
      <c r="H28" s="7">
        <f>'SPF Coefficients'!$H$3 + 'SPF Coefficients'!$H$4*'Curve Info'!B29 + 'SPF Coefficients'!$H$5*'Curve Info'!J29 + 'SPF Coefficients'!$H$6*'Curve Info'!D29 + 'SPF Coefficients'!$H$7*'Curve Info'!L29 + 'SPF Coefficients'!$H$8*'Curve Info'!K29 + 'SPF Coefficients'!$H$9*'Curve Info'!H29</f>
        <v>0.87460758380195625</v>
      </c>
      <c r="I28" s="7">
        <f>'SPF Coefficients'!$H$3 + 'SPF Coefficients'!$H$4*'Curve Info'!B29 + 'SPF Coefficients'!$H$5*'Curve Info'!J29 + 'SPF Coefficients'!$H$6*'Curve Info'!D29 + 'SPF Coefficients'!$H$7*'Curve Info'!M29 + 'SPF Coefficients'!$H$8*'Curve Info'!K29 + 'SPF Coefficients'!$H$9*'Curve Info'!H29</f>
        <v>0.86288027646027676</v>
      </c>
      <c r="J28" s="7">
        <f t="shared" si="3"/>
        <v>2.3979341211224705</v>
      </c>
      <c r="K28" s="7">
        <f t="shared" si="4"/>
        <v>2.3699770616233784</v>
      </c>
      <c r="L28" s="12">
        <f>1/(1+'SPF Coefficients'!$G$10*K28)</f>
        <v>0.13942396205109556</v>
      </c>
      <c r="M28" s="12">
        <f t="shared" si="0"/>
        <v>0.54557560138897099</v>
      </c>
      <c r="N28" s="12">
        <f t="shared" si="5"/>
        <v>1.0117963418092926</v>
      </c>
      <c r="O28" s="12">
        <f t="shared" si="6"/>
        <v>0.55201139766576568</v>
      </c>
      <c r="P28">
        <f t="shared" si="7"/>
        <v>0.48065160751223079</v>
      </c>
    </row>
    <row r="29" spans="1:16" x14ac:dyDescent="0.3">
      <c r="A29" s="5">
        <v>33</v>
      </c>
      <c r="B29" s="16">
        <v>0</v>
      </c>
      <c r="C29" s="16">
        <v>1</v>
      </c>
      <c r="D29" s="16">
        <v>0</v>
      </c>
      <c r="E29" s="16">
        <v>1</v>
      </c>
      <c r="F29" s="8">
        <f t="shared" si="1"/>
        <v>0</v>
      </c>
      <c r="G29" s="8">
        <f t="shared" si="2"/>
        <v>0.25</v>
      </c>
      <c r="H29" s="7">
        <f>'SPF Coefficients'!$H$3 + 'SPF Coefficients'!$H$4*'Curve Info'!B30 + 'SPF Coefficients'!$H$5*'Curve Info'!J30 + 'SPF Coefficients'!$H$6*'Curve Info'!D30 + 'SPF Coefficients'!$H$7*'Curve Info'!L30 + 'SPF Coefficients'!$H$8*'Curve Info'!K30 + 'SPF Coefficients'!$H$9*'Curve Info'!H30</f>
        <v>0.84474015415647663</v>
      </c>
      <c r="I29" s="7">
        <f>'SPF Coefficients'!$H$3 + 'SPF Coefficients'!$H$4*'Curve Info'!B30 + 'SPF Coefficients'!$H$5*'Curve Info'!J30 + 'SPF Coefficients'!$H$6*'Curve Info'!D30 + 'SPF Coefficients'!$H$7*'Curve Info'!M30 + 'SPF Coefficients'!$H$8*'Curve Info'!K30 + 'SPF Coefficients'!$H$9*'Curve Info'!H30</f>
        <v>0.83301284681479715</v>
      </c>
      <c r="J29" s="7">
        <f t="shared" si="3"/>
        <v>2.3273729777968679</v>
      </c>
      <c r="K29" s="7">
        <f t="shared" si="4"/>
        <v>2.3002385772961618</v>
      </c>
      <c r="L29" s="12">
        <f>1/(1+'SPF Coefficients'!$G$10*K29)</f>
        <v>0.14304634513454276</v>
      </c>
      <c r="M29" s="12">
        <f t="shared" si="0"/>
        <v>0.54327913513606063</v>
      </c>
      <c r="N29" s="12">
        <f t="shared" si="5"/>
        <v>1.0117963418092926</v>
      </c>
      <c r="O29" s="12">
        <f t="shared" si="6"/>
        <v>0.54968784151198247</v>
      </c>
      <c r="P29">
        <f t="shared" si="7"/>
        <v>0.47661375425930175</v>
      </c>
    </row>
    <row r="30" spans="1:16" x14ac:dyDescent="0.3">
      <c r="A30" s="5">
        <v>34</v>
      </c>
      <c r="B30" s="16">
        <v>1</v>
      </c>
      <c r="C30" s="16">
        <v>1</v>
      </c>
      <c r="D30" s="16">
        <v>0</v>
      </c>
      <c r="E30" s="16">
        <v>2</v>
      </c>
      <c r="F30" s="8">
        <f t="shared" si="1"/>
        <v>0.33333333333333331</v>
      </c>
      <c r="G30" s="8">
        <f t="shared" si="2"/>
        <v>0.25</v>
      </c>
      <c r="H30" s="7">
        <f>'SPF Coefficients'!$H$3 + 'SPF Coefficients'!$H$4*'Curve Info'!B31 + 'SPF Coefficients'!$H$5*'Curve Info'!J31 + 'SPF Coefficients'!$H$6*'Curve Info'!D31 + 'SPF Coefficients'!$H$7*'Curve Info'!L31 + 'SPF Coefficients'!$H$8*'Curve Info'!K31 + 'SPF Coefficients'!$H$9*'Curve Info'!H31</f>
        <v>0.88425817929648576</v>
      </c>
      <c r="I30" s="7">
        <f>'SPF Coefficients'!$H$3 + 'SPF Coefficients'!$H$4*'Curve Info'!B31 + 'SPF Coefficients'!$H$5*'Curve Info'!J31 + 'SPF Coefficients'!$H$6*'Curve Info'!D31 + 'SPF Coefficients'!$H$7*'Curve Info'!M31 + 'SPF Coefficients'!$H$8*'Curve Info'!K31 + 'SPF Coefficients'!$H$9*'Curve Info'!H31</f>
        <v>0.87253087195480628</v>
      </c>
      <c r="J30" s="7">
        <f t="shared" si="3"/>
        <v>2.4211876380165114</v>
      </c>
      <c r="K30" s="7">
        <f t="shared" si="4"/>
        <v>2.3929594701705952</v>
      </c>
      <c r="L30" s="12">
        <f>1/(1+'SPF Coefficients'!$G$10*K30)</f>
        <v>0.13827006038648887</v>
      </c>
      <c r="M30" s="12">
        <f t="shared" si="0"/>
        <v>0.54630713534628639</v>
      </c>
      <c r="N30" s="12">
        <f t="shared" si="5"/>
        <v>1.0117963418092926</v>
      </c>
      <c r="O30" s="12">
        <f t="shared" si="6"/>
        <v>0.55275156104768663</v>
      </c>
      <c r="P30">
        <f t="shared" si="7"/>
        <v>0.48194143316211041</v>
      </c>
    </row>
    <row r="31" spans="1:16" x14ac:dyDescent="0.3">
      <c r="A31" s="5">
        <v>35</v>
      </c>
      <c r="B31" s="16">
        <v>0</v>
      </c>
      <c r="C31" s="16">
        <v>0</v>
      </c>
      <c r="D31" s="16">
        <v>0</v>
      </c>
      <c r="E31" s="16">
        <v>0</v>
      </c>
      <c r="F31" s="8">
        <f t="shared" si="1"/>
        <v>0</v>
      </c>
      <c r="G31" s="8">
        <f t="shared" si="2"/>
        <v>0</v>
      </c>
      <c r="H31" s="7">
        <f>'SPF Coefficients'!$H$3 + 'SPF Coefficients'!$H$4*'Curve Info'!B32 + 'SPF Coefficients'!$H$5*'Curve Info'!J32 + 'SPF Coefficients'!$H$6*'Curve Info'!D32 + 'SPF Coefficients'!$H$7*'Curve Info'!L32 + 'SPF Coefficients'!$H$8*'Curve Info'!K32 + 'SPF Coefficients'!$H$9*'Curve Info'!H32</f>
        <v>0.84271381154510727</v>
      </c>
      <c r="I31" s="7">
        <f>'SPF Coefficients'!$H$3 + 'SPF Coefficients'!$H$4*'Curve Info'!B32 + 'SPF Coefficients'!$H$5*'Curve Info'!J32 + 'SPF Coefficients'!$H$6*'Curve Info'!D32 + 'SPF Coefficients'!$H$7*'Curve Info'!M32 + 'SPF Coefficients'!$H$8*'Curve Info'!K32 + 'SPF Coefficients'!$H$9*'Curve Info'!H32</f>
        <v>0.83098650420342779</v>
      </c>
      <c r="J31" s="7">
        <f t="shared" si="3"/>
        <v>2.3226616977052785</v>
      </c>
      <c r="K31" s="7">
        <f t="shared" si="4"/>
        <v>2.2955822251263518</v>
      </c>
      <c r="L31" s="12">
        <f>1/(1+'SPF Coefficients'!$G$10*K31)</f>
        <v>0.14329492220942436</v>
      </c>
      <c r="M31" s="12">
        <f t="shared" si="0"/>
        <v>0.32894527637481785</v>
      </c>
      <c r="N31" s="12">
        <f t="shared" si="5"/>
        <v>1.0117963418092926</v>
      </c>
      <c r="O31" s="12">
        <f t="shared" si="6"/>
        <v>0.3328256272914874</v>
      </c>
      <c r="P31">
        <f t="shared" si="7"/>
        <v>0.2884969360251281</v>
      </c>
    </row>
    <row r="32" spans="1:16" x14ac:dyDescent="0.3">
      <c r="A32" s="5">
        <v>37</v>
      </c>
      <c r="B32" s="16">
        <v>1</v>
      </c>
      <c r="C32" s="16">
        <v>2</v>
      </c>
      <c r="D32" s="16">
        <v>0</v>
      </c>
      <c r="E32" s="16">
        <v>3</v>
      </c>
      <c r="F32" s="8">
        <f t="shared" si="1"/>
        <v>0.33333333333333331</v>
      </c>
      <c r="G32" s="8">
        <f t="shared" si="2"/>
        <v>0.5</v>
      </c>
      <c r="H32" s="7">
        <f>'SPF Coefficients'!$H$3 + 'SPF Coefficients'!$H$4*'Curve Info'!B33 + 'SPF Coefficients'!$H$5*'Curve Info'!J33 + 'SPF Coefficients'!$H$6*'Curve Info'!D33 + 'SPF Coefficients'!$H$7*'Curve Info'!L33 + 'SPF Coefficients'!$H$8*'Curve Info'!K33 + 'SPF Coefficients'!$H$9*'Curve Info'!H33</f>
        <v>0.89765761949877276</v>
      </c>
      <c r="I32" s="7">
        <f>'SPF Coefficients'!$H$3 + 'SPF Coefficients'!$H$4*'Curve Info'!B33 + 'SPF Coefficients'!$H$5*'Curve Info'!J33 + 'SPF Coefficients'!$H$6*'Curve Info'!D33 + 'SPF Coefficients'!$H$7*'Curve Info'!M33 + 'SPF Coefficients'!$H$8*'Curve Info'!K33 + 'SPF Coefficients'!$H$9*'Curve Info'!H33</f>
        <v>0.88593031215709328</v>
      </c>
      <c r="J32" s="7">
        <f t="shared" si="3"/>
        <v>2.4538485271324855</v>
      </c>
      <c r="K32" s="7">
        <f t="shared" si="4"/>
        <v>2.4252395721697484</v>
      </c>
      <c r="L32" s="12">
        <f>1/(1+'SPF Coefficients'!$G$10*K32)</f>
        <v>0.13668122248237505</v>
      </c>
      <c r="M32" s="12">
        <f t="shared" si="0"/>
        <v>0.76314409829560592</v>
      </c>
      <c r="N32" s="12">
        <f t="shared" si="5"/>
        <v>1.0117963418092926</v>
      </c>
      <c r="O32" s="12">
        <f t="shared" si="6"/>
        <v>0.77214640692884529</v>
      </c>
      <c r="P32">
        <f t="shared" si="7"/>
        <v>0.6744720337201604</v>
      </c>
    </row>
    <row r="33" spans="1:16" x14ac:dyDescent="0.3">
      <c r="A33" s="5">
        <v>38</v>
      </c>
      <c r="B33" s="16">
        <v>0</v>
      </c>
      <c r="C33" s="16">
        <v>0</v>
      </c>
      <c r="D33" s="16">
        <v>0</v>
      </c>
      <c r="E33" s="16">
        <v>0</v>
      </c>
      <c r="F33" s="8">
        <f t="shared" si="1"/>
        <v>0</v>
      </c>
      <c r="G33" s="8">
        <f t="shared" si="2"/>
        <v>0</v>
      </c>
      <c r="H33" s="7">
        <f>'SPF Coefficients'!$H$3 + 'SPF Coefficients'!$H$4*'Curve Info'!B34 + 'SPF Coefficients'!$H$5*'Curve Info'!J34 + 'SPF Coefficients'!$H$6*'Curve Info'!D34 + 'SPF Coefficients'!$H$7*'Curve Info'!L34 + 'SPF Coefficients'!$H$8*'Curve Info'!K34 + 'SPF Coefficients'!$H$9*'Curve Info'!H34</f>
        <v>0.85464758241348371</v>
      </c>
      <c r="I33" s="7">
        <f>'SPF Coefficients'!$H$3 + 'SPF Coefficients'!$H$4*'Curve Info'!B34 + 'SPF Coefficients'!$H$5*'Curve Info'!J34 + 'SPF Coefficients'!$H$6*'Curve Info'!D34 + 'SPF Coefficients'!$H$7*'Curve Info'!M34 + 'SPF Coefficients'!$H$8*'Curve Info'!K34 + 'SPF Coefficients'!$H$9*'Curve Info'!H34</f>
        <v>0.84292027507180423</v>
      </c>
      <c r="J33" s="7">
        <f t="shared" si="3"/>
        <v>2.350545860891732</v>
      </c>
      <c r="K33" s="7">
        <f t="shared" si="4"/>
        <v>2.323141292138386</v>
      </c>
      <c r="L33" s="12">
        <f>1/(1+'SPF Coefficients'!$G$10*K33)</f>
        <v>0.14183614184875165</v>
      </c>
      <c r="M33" s="12">
        <f t="shared" si="0"/>
        <v>0.32950539784643235</v>
      </c>
      <c r="N33" s="12">
        <f t="shared" si="5"/>
        <v>1.0117963418092926</v>
      </c>
      <c r="O33" s="12">
        <f t="shared" si="6"/>
        <v>0.33339235614743579</v>
      </c>
      <c r="P33">
        <f t="shared" si="7"/>
        <v>0.28948026619540568</v>
      </c>
    </row>
    <row r="34" spans="1:16" x14ac:dyDescent="0.3">
      <c r="A34" s="5">
        <v>39</v>
      </c>
      <c r="B34" s="16">
        <v>0</v>
      </c>
      <c r="C34" s="16">
        <v>1</v>
      </c>
      <c r="D34" s="16">
        <v>0</v>
      </c>
      <c r="E34" s="16">
        <v>1</v>
      </c>
      <c r="F34" s="8">
        <f t="shared" si="1"/>
        <v>0</v>
      </c>
      <c r="G34" s="8">
        <f t="shared" si="2"/>
        <v>0.25</v>
      </c>
      <c r="H34" s="7">
        <f>'SPF Coefficients'!$H$3 + 'SPF Coefficients'!$H$4*'Curve Info'!B35 + 'SPF Coefficients'!$H$5*'Curve Info'!J35 + 'SPF Coefficients'!$H$6*'Curve Info'!D35 + 'SPF Coefficients'!$H$7*'Curve Info'!L35 + 'SPF Coefficients'!$H$8*'Curve Info'!K35 + 'SPF Coefficients'!$H$9*'Curve Info'!H35</f>
        <v>0.85547117993808641</v>
      </c>
      <c r="I34" s="7">
        <f>'SPF Coefficients'!$H$3 + 'SPF Coefficients'!$H$4*'Curve Info'!B35 + 'SPF Coefficients'!$H$5*'Curve Info'!J35 + 'SPF Coefficients'!$H$6*'Curve Info'!D35 + 'SPF Coefficients'!$H$7*'Curve Info'!M35 + 'SPF Coefficients'!$H$8*'Curve Info'!K35 + 'SPF Coefficients'!$H$9*'Curve Info'!H35</f>
        <v>0.84374387259640693</v>
      </c>
      <c r="J34" s="7">
        <f t="shared" si="3"/>
        <v>2.3524825620659002</v>
      </c>
      <c r="K34" s="7">
        <f t="shared" si="4"/>
        <v>2.3250554136805781</v>
      </c>
      <c r="L34" s="12">
        <f>1/(1+'SPF Coefficients'!$G$10*K34)</f>
        <v>0.14173592423746864</v>
      </c>
      <c r="M34" s="12">
        <f t="shared" si="0"/>
        <v>0.54410989690197953</v>
      </c>
      <c r="N34" s="12">
        <f t="shared" si="5"/>
        <v>1.0117963418092926</v>
      </c>
      <c r="O34" s="12">
        <f t="shared" si="6"/>
        <v>0.55052840322765417</v>
      </c>
      <c r="P34">
        <f t="shared" si="7"/>
        <v>0.478072507950555</v>
      </c>
    </row>
    <row r="35" spans="1:16" x14ac:dyDescent="0.3">
      <c r="A35" s="5">
        <v>41</v>
      </c>
      <c r="B35" s="16">
        <v>0</v>
      </c>
      <c r="C35" s="16">
        <v>2</v>
      </c>
      <c r="D35" s="16">
        <v>0</v>
      </c>
      <c r="E35" s="16">
        <v>2</v>
      </c>
      <c r="F35" s="8">
        <f t="shared" si="1"/>
        <v>0</v>
      </c>
      <c r="G35" s="8">
        <f t="shared" si="2"/>
        <v>0.5</v>
      </c>
      <c r="H35" s="7">
        <f>'SPF Coefficients'!$H$3 + 'SPF Coefficients'!$H$4*'Curve Info'!B36 + 'SPF Coefficients'!$H$5*'Curve Info'!J36 + 'SPF Coefficients'!$H$6*'Curve Info'!D36 + 'SPF Coefficients'!$H$7*'Curve Info'!L36 + 'SPF Coefficients'!$H$8*'Curve Info'!K36 + 'SPF Coefficients'!$H$9*'Curve Info'!H36</f>
        <v>0.85807171802501936</v>
      </c>
      <c r="I35" s="7">
        <f>'SPF Coefficients'!$H$3 + 'SPF Coefficients'!$H$4*'Curve Info'!B36 + 'SPF Coefficients'!$H$5*'Curve Info'!J36 + 'SPF Coefficients'!$H$6*'Curve Info'!D36 + 'SPF Coefficients'!$H$7*'Curve Info'!M36 + 'SPF Coefficients'!$H$8*'Curve Info'!K36 + 'SPF Coefficients'!$H$9*'Curve Info'!H36</f>
        <v>0.84634441068333988</v>
      </c>
      <c r="J35" s="7">
        <f t="shared" si="3"/>
        <v>2.358608244149953</v>
      </c>
      <c r="K35" s="7">
        <f t="shared" si="4"/>
        <v>2.3311096775980564</v>
      </c>
      <c r="L35" s="12">
        <f>1/(1+'SPF Coefficients'!$G$10*K35)</f>
        <v>0.14141987160347722</v>
      </c>
      <c r="M35" s="12">
        <f t="shared" si="0"/>
        <v>0.75895529549780161</v>
      </c>
      <c r="N35" s="12">
        <f t="shared" si="5"/>
        <v>1.0117963418092926</v>
      </c>
      <c r="O35" s="12">
        <f t="shared" si="6"/>
        <v>0.76790819158146628</v>
      </c>
      <c r="P35">
        <f t="shared" si="7"/>
        <v>0.66708816826238282</v>
      </c>
    </row>
    <row r="36" spans="1:16" x14ac:dyDescent="0.3">
      <c r="A36" s="5">
        <v>43</v>
      </c>
      <c r="B36" s="16">
        <v>1</v>
      </c>
      <c r="C36" s="16">
        <v>2</v>
      </c>
      <c r="D36" s="16">
        <v>0</v>
      </c>
      <c r="E36" s="16">
        <v>3</v>
      </c>
      <c r="F36" s="8">
        <f t="shared" si="1"/>
        <v>0.33333333333333331</v>
      </c>
      <c r="G36" s="8">
        <f t="shared" si="2"/>
        <v>0.5</v>
      </c>
      <c r="H36" s="7">
        <f>'SPF Coefficients'!$H$3 + 'SPF Coefficients'!$H$4*'Curve Info'!B37 + 'SPF Coefficients'!$H$5*'Curve Info'!J37 + 'SPF Coefficients'!$H$6*'Curve Info'!D37 + 'SPF Coefficients'!$H$7*'Curve Info'!L37 + 'SPF Coefficients'!$H$8*'Curve Info'!K37 + 'SPF Coefficients'!$H$9*'Curve Info'!H37</f>
        <v>0.86356239041809102</v>
      </c>
      <c r="I36" s="7">
        <f>'SPF Coefficients'!$H$3 + 'SPF Coefficients'!$H$4*'Curve Info'!B37 + 'SPF Coefficients'!$H$5*'Curve Info'!J37 + 'SPF Coefficients'!$H$6*'Curve Info'!D37 + 'SPF Coefficients'!$H$7*'Curve Info'!M37 + 'SPF Coefficients'!$H$8*'Curve Info'!K37 + 'SPF Coefficients'!$H$9*'Curve Info'!H37</f>
        <v>0.85183508307641154</v>
      </c>
      <c r="J36" s="7">
        <f t="shared" si="3"/>
        <v>2.3715942075330076</v>
      </c>
      <c r="K36" s="7">
        <f t="shared" si="4"/>
        <v>2.3439442400949253</v>
      </c>
      <c r="L36" s="12">
        <f>1/(1+'SPF Coefficients'!$G$10*K36)</f>
        <v>0.14075450423835265</v>
      </c>
      <c r="M36" s="12">
        <f t="shared" si="0"/>
        <v>0.7595434573577271</v>
      </c>
      <c r="N36" s="12">
        <f t="shared" si="5"/>
        <v>1.0117963418092926</v>
      </c>
      <c r="O36" s="12">
        <f t="shared" si="6"/>
        <v>0.76850329159973063</v>
      </c>
      <c r="P36">
        <f t="shared" si="7"/>
        <v>0.66812250546411778</v>
      </c>
    </row>
    <row r="37" spans="1:16" x14ac:dyDescent="0.3">
      <c r="A37" s="5">
        <v>45</v>
      </c>
      <c r="B37" s="16">
        <v>1</v>
      </c>
      <c r="C37" s="16">
        <v>0</v>
      </c>
      <c r="D37" s="16">
        <v>0</v>
      </c>
      <c r="E37" s="16">
        <v>1</v>
      </c>
      <c r="F37" s="8">
        <f t="shared" si="1"/>
        <v>0.33333333333333331</v>
      </c>
      <c r="G37" s="8">
        <f t="shared" si="2"/>
        <v>0</v>
      </c>
      <c r="H37" s="7">
        <f>'SPF Coefficients'!$H$3 + 'SPF Coefficients'!$H$4*'Curve Info'!B38 + 'SPF Coefficients'!$H$5*'Curve Info'!J38 + 'SPF Coefficients'!$H$6*'Curve Info'!D38 + 'SPF Coefficients'!$H$7*'Curve Info'!L38 + 'SPF Coefficients'!$H$8*'Curve Info'!K38 + 'SPF Coefficients'!$H$9*'Curve Info'!H38</f>
        <v>0.89053232485013878</v>
      </c>
      <c r="I37" s="7">
        <f>'SPF Coefficients'!$H$3 + 'SPF Coefficients'!$H$4*'Curve Info'!B38 + 'SPF Coefficients'!$H$5*'Curve Info'!J38 + 'SPF Coefficients'!$H$6*'Curve Info'!D38 + 'SPF Coefficients'!$H$7*'Curve Info'!M38 + 'SPF Coefficients'!$H$8*'Curve Info'!K38 + 'SPF Coefficients'!$H$9*'Curve Info'!H38</f>
        <v>0.88739287707411074</v>
      </c>
      <c r="J37" s="7">
        <f t="shared" si="3"/>
        <v>2.4364262763988305</v>
      </c>
      <c r="K37" s="7">
        <f t="shared" si="4"/>
        <v>2.4287892376587159</v>
      </c>
      <c r="L37" s="12">
        <f>1/(1+'SPF Coefficients'!$G$10*K37)</f>
        <v>0.13650873229143767</v>
      </c>
      <c r="M37" s="12">
        <f t="shared" si="0"/>
        <v>0.33155093983587863</v>
      </c>
      <c r="N37" s="12">
        <f t="shared" si="5"/>
        <v>1.0031443810033827</v>
      </c>
      <c r="O37" s="12">
        <f t="shared" si="6"/>
        <v>0.33259346231275222</v>
      </c>
      <c r="P37">
        <f t="shared" si="7"/>
        <v>0.28809459005944077</v>
      </c>
    </row>
    <row r="38" spans="1:16" x14ac:dyDescent="0.3">
      <c r="A38" s="5">
        <v>46</v>
      </c>
      <c r="B38" s="16">
        <v>0</v>
      </c>
      <c r="C38" s="16">
        <v>2</v>
      </c>
      <c r="D38" s="16">
        <v>0</v>
      </c>
      <c r="E38" s="16">
        <v>2</v>
      </c>
      <c r="F38" s="8">
        <f t="shared" si="1"/>
        <v>0</v>
      </c>
      <c r="G38" s="8">
        <f t="shared" si="2"/>
        <v>0.5</v>
      </c>
      <c r="H38" s="7">
        <f>'SPF Coefficients'!$H$3 + 'SPF Coefficients'!$H$4*'Curve Info'!B39 + 'SPF Coefficients'!$H$5*'Curve Info'!J39 + 'SPF Coefficients'!$H$6*'Curve Info'!D39 + 'SPF Coefficients'!$H$7*'Curve Info'!L39 + 'SPF Coefficients'!$H$8*'Curve Info'!K39 + 'SPF Coefficients'!$H$9*'Curve Info'!H39</f>
        <v>0.86903821385486713</v>
      </c>
      <c r="I38" s="7">
        <f>'SPF Coefficients'!$H$3 + 'SPF Coefficients'!$H$4*'Curve Info'!B39 + 'SPF Coefficients'!$H$5*'Curve Info'!J39 + 'SPF Coefficients'!$H$6*'Curve Info'!D39 + 'SPF Coefficients'!$H$7*'Curve Info'!M39 + 'SPF Coefficients'!$H$8*'Curve Info'!K39 + 'SPF Coefficients'!$H$9*'Curve Info'!H39</f>
        <v>0.86589876607883909</v>
      </c>
      <c r="J38" s="7">
        <f t="shared" si="3"/>
        <v>2.3846162593670055</v>
      </c>
      <c r="K38" s="7">
        <f t="shared" si="4"/>
        <v>2.3771416204134268</v>
      </c>
      <c r="L38" s="12">
        <f>1/(1+'SPF Coefficients'!$G$10*K38)</f>
        <v>0.139062182846481</v>
      </c>
      <c r="M38" s="12">
        <f t="shared" si="0"/>
        <v>0.76103941124667163</v>
      </c>
      <c r="N38" s="12">
        <f t="shared" si="5"/>
        <v>1.0031443810033829</v>
      </c>
      <c r="O38" s="12">
        <f t="shared" si="6"/>
        <v>0.76343240911422139</v>
      </c>
      <c r="P38">
        <f t="shared" si="7"/>
        <v>0.65933453233164452</v>
      </c>
    </row>
    <row r="39" spans="1:16" x14ac:dyDescent="0.3">
      <c r="A39" s="5">
        <v>48</v>
      </c>
      <c r="B39" s="16">
        <v>1</v>
      </c>
      <c r="C39" s="16">
        <v>1</v>
      </c>
      <c r="D39" s="16">
        <v>0</v>
      </c>
      <c r="E39" s="16">
        <v>2</v>
      </c>
      <c r="F39" s="8">
        <f t="shared" si="1"/>
        <v>0.33333333333333331</v>
      </c>
      <c r="G39" s="8">
        <f t="shared" si="2"/>
        <v>0.25</v>
      </c>
      <c r="H39" s="7">
        <f>'SPF Coefficients'!$H$3 + 'SPF Coefficients'!$H$4*'Curve Info'!B40 + 'SPF Coefficients'!$H$5*'Curve Info'!J40 + 'SPF Coefficients'!$H$6*'Curve Info'!D40 + 'SPF Coefficients'!$H$7*'Curve Info'!L40 + 'SPF Coefficients'!$H$8*'Curve Info'!K40 + 'SPF Coefficients'!$H$9*'Curve Info'!H40</f>
        <v>0.89707471487695023</v>
      </c>
      <c r="I39" s="7">
        <f>'SPF Coefficients'!$H$3 + 'SPF Coefficients'!$H$4*'Curve Info'!B40 + 'SPF Coefficients'!$H$5*'Curve Info'!J40 + 'SPF Coefficients'!$H$6*'Curve Info'!D40 + 'SPF Coefficients'!$H$7*'Curve Info'!M40 + 'SPF Coefficients'!$H$8*'Curve Info'!K40 + 'SPF Coefficients'!$H$9*'Curve Info'!H40</f>
        <v>0.89393526710092219</v>
      </c>
      <c r="J39" s="7">
        <f t="shared" si="3"/>
        <v>2.4524185842854029</v>
      </c>
      <c r="K39" s="7">
        <f t="shared" si="4"/>
        <v>2.4447314172586019</v>
      </c>
      <c r="L39" s="12">
        <f>1/(1+'SPF Coefficients'!$G$10*K39)</f>
        <v>0.13573938629346854</v>
      </c>
      <c r="M39" s="12">
        <f t="shared" si="0"/>
        <v>0.54791149565767705</v>
      </c>
      <c r="N39" s="12">
        <f t="shared" si="5"/>
        <v>1.0031443810033829</v>
      </c>
      <c r="O39" s="12">
        <f t="shared" si="6"/>
        <v>0.54963433815615814</v>
      </c>
      <c r="P39">
        <f t="shared" si="7"/>
        <v>0.47652097725996262</v>
      </c>
    </row>
    <row r="40" spans="1:16" x14ac:dyDescent="0.3">
      <c r="A40" s="5">
        <v>50</v>
      </c>
      <c r="B40" s="16">
        <v>1</v>
      </c>
      <c r="C40" s="16">
        <v>2</v>
      </c>
      <c r="D40" s="16">
        <v>0</v>
      </c>
      <c r="E40" s="16">
        <v>3</v>
      </c>
      <c r="F40" s="8">
        <f t="shared" si="1"/>
        <v>0.33333333333333331</v>
      </c>
      <c r="G40" s="8">
        <f t="shared" si="2"/>
        <v>0.5</v>
      </c>
      <c r="H40" s="7">
        <f>'SPF Coefficients'!$H$3 + 'SPF Coefficients'!$H$4*'Curve Info'!B41 + 'SPF Coefficients'!$H$5*'Curve Info'!J41 + 'SPF Coefficients'!$H$6*'Curve Info'!D41 + 'SPF Coefficients'!$H$7*'Curve Info'!L41 + 'SPF Coefficients'!$H$8*'Curve Info'!K41 + 'SPF Coefficients'!$H$9*'Curve Info'!H41</f>
        <v>0.85795162286504323</v>
      </c>
      <c r="I40" s="7">
        <f>'SPF Coefficients'!$H$3 + 'SPF Coefficients'!$H$4*'Curve Info'!B41 + 'SPF Coefficients'!$H$5*'Curve Info'!J41 + 'SPF Coefficients'!$H$6*'Curve Info'!D41 + 'SPF Coefficients'!$H$7*'Curve Info'!M41 + 'SPF Coefficients'!$H$8*'Curve Info'!K41 + 'SPF Coefficients'!$H$9*'Curve Info'!H41</f>
        <v>0.85481217508901519</v>
      </c>
      <c r="J40" s="7">
        <f t="shared" si="3"/>
        <v>2.3583250037237935</v>
      </c>
      <c r="K40" s="7">
        <f t="shared" si="4"/>
        <v>2.3509327753647065</v>
      </c>
      <c r="L40" s="12">
        <f>1/(1+'SPF Coefficients'!$G$10*K40)</f>
        <v>0.14039483170817599</v>
      </c>
      <c r="M40" s="12">
        <f t="shared" si="0"/>
        <v>0.75986139550047505</v>
      </c>
      <c r="N40" s="12">
        <f t="shared" si="5"/>
        <v>1.0031443810033829</v>
      </c>
      <c r="O40" s="12">
        <f t="shared" si="6"/>
        <v>0.76225068923769079</v>
      </c>
      <c r="P40">
        <f t="shared" si="7"/>
        <v>0.65729493933235195</v>
      </c>
    </row>
    <row r="41" spans="1:16" x14ac:dyDescent="0.3">
      <c r="A41" s="5">
        <v>52</v>
      </c>
      <c r="B41" s="16">
        <v>1</v>
      </c>
      <c r="C41" s="16">
        <v>1</v>
      </c>
      <c r="D41" s="16">
        <v>0</v>
      </c>
      <c r="E41" s="16">
        <v>2</v>
      </c>
      <c r="F41" s="8">
        <f t="shared" si="1"/>
        <v>0.33333333333333331</v>
      </c>
      <c r="G41" s="8">
        <f t="shared" si="2"/>
        <v>0.25</v>
      </c>
      <c r="H41" s="7">
        <f>'SPF Coefficients'!$H$3 + 'SPF Coefficients'!$H$4*'Curve Info'!B42 + 'SPF Coefficients'!$H$5*'Curve Info'!J42 + 'SPF Coefficients'!$H$6*'Curve Info'!D42 + 'SPF Coefficients'!$H$7*'Curve Info'!L42 + 'SPF Coefficients'!$H$8*'Curve Info'!K42 + 'SPF Coefficients'!$H$9*'Curve Info'!H42</f>
        <v>0.88148605549985126</v>
      </c>
      <c r="I41" s="7">
        <f>'SPF Coefficients'!$H$3 + 'SPF Coefficients'!$H$4*'Curve Info'!B42 + 'SPF Coefficients'!$H$5*'Curve Info'!J42 + 'SPF Coefficients'!$H$6*'Curve Info'!D42 + 'SPF Coefficients'!$H$7*'Curve Info'!M42 + 'SPF Coefficients'!$H$8*'Curve Info'!K42 + 'SPF Coefficients'!$H$9*'Curve Info'!H42</f>
        <v>0.87203821835094408</v>
      </c>
      <c r="J41" s="7">
        <f t="shared" si="3"/>
        <v>2.414485100573053</v>
      </c>
      <c r="K41" s="7">
        <f t="shared" si="4"/>
        <v>2.3917808604107305</v>
      </c>
      <c r="L41" s="12">
        <f>1/(1+'SPF Coefficients'!$G$10*K41)</f>
        <v>0.13832877123965492</v>
      </c>
      <c r="M41" s="12">
        <f t="shared" si="0"/>
        <v>0.54626991468522723</v>
      </c>
      <c r="N41" s="12">
        <f t="shared" si="5"/>
        <v>1.0094926088498022</v>
      </c>
      <c r="O41" s="12">
        <f t="shared" si="6"/>
        <v>0.55145544131174895</v>
      </c>
      <c r="P41">
        <f t="shared" si="7"/>
        <v>0.47968392187788944</v>
      </c>
    </row>
    <row r="42" spans="1:16" x14ac:dyDescent="0.3">
      <c r="A42" s="5">
        <v>53</v>
      </c>
      <c r="B42" s="16">
        <v>1</v>
      </c>
      <c r="C42" s="16">
        <v>0</v>
      </c>
      <c r="D42" s="16">
        <v>0</v>
      </c>
      <c r="E42" s="16">
        <v>1</v>
      </c>
      <c r="F42" s="8">
        <f t="shared" si="1"/>
        <v>0.33333333333333331</v>
      </c>
      <c r="G42" s="8">
        <f t="shared" si="2"/>
        <v>0</v>
      </c>
      <c r="H42" s="7">
        <f>'SPF Coefficients'!$H$3 + 'SPF Coefficients'!$H$4*'Curve Info'!B43 + 'SPF Coefficients'!$H$5*'Curve Info'!J43 + 'SPF Coefficients'!$H$6*'Curve Info'!D43 + 'SPF Coefficients'!$H$7*'Curve Info'!L43 + 'SPF Coefficients'!$H$8*'Curve Info'!K43 + 'SPF Coefficients'!$H$9*'Curve Info'!H43</f>
        <v>0.9031015706045914</v>
      </c>
      <c r="I42" s="7">
        <f>'SPF Coefficients'!$H$3 + 'SPF Coefficients'!$H$4*'Curve Info'!B43 + 'SPF Coefficients'!$H$5*'Curve Info'!J43 + 'SPF Coefficients'!$H$6*'Curve Info'!D43 + 'SPF Coefficients'!$H$7*'Curve Info'!M43 + 'SPF Coefficients'!$H$8*'Curve Info'!K43 + 'SPF Coefficients'!$H$9*'Curve Info'!H43</f>
        <v>0.89365373345568433</v>
      </c>
      <c r="J42" s="7">
        <f t="shared" si="3"/>
        <v>2.4672435864773572</v>
      </c>
      <c r="K42" s="7">
        <f t="shared" si="4"/>
        <v>2.4440432399881469</v>
      </c>
      <c r="L42" s="12">
        <f>1/(1+'SPF Coefficients'!$G$10*K42)</f>
        <v>0.13577241757651878</v>
      </c>
      <c r="M42" s="12">
        <f t="shared" si="0"/>
        <v>0.33183365935473857</v>
      </c>
      <c r="N42" s="12">
        <f t="shared" si="5"/>
        <v>1.009492608849802</v>
      </c>
      <c r="O42" s="12">
        <f t="shared" si="6"/>
        <v>0.33498362648619151</v>
      </c>
      <c r="P42">
        <f t="shared" si="7"/>
        <v>0.2922502197680456</v>
      </c>
    </row>
    <row r="43" spans="1:16" x14ac:dyDescent="0.3">
      <c r="A43" s="5">
        <v>54</v>
      </c>
      <c r="B43" s="16">
        <v>4</v>
      </c>
      <c r="C43" s="16">
        <v>1</v>
      </c>
      <c r="D43" s="16">
        <v>0</v>
      </c>
      <c r="E43" s="16">
        <v>5</v>
      </c>
      <c r="F43" s="8">
        <f t="shared" si="1"/>
        <v>1.3333333333333333</v>
      </c>
      <c r="G43" s="8">
        <f t="shared" si="2"/>
        <v>0.25</v>
      </c>
      <c r="H43" s="7">
        <f>'SPF Coefficients'!$H$3 + 'SPF Coefficients'!$H$4*'Curve Info'!B44 + 'SPF Coefficients'!$H$5*'Curve Info'!J44 + 'SPF Coefficients'!$H$6*'Curve Info'!D44 + 'SPF Coefficients'!$H$7*'Curve Info'!L44 + 'SPF Coefficients'!$H$8*'Curve Info'!K44 + 'SPF Coefficients'!$H$9*'Curve Info'!H44</f>
        <v>0.86079188184768585</v>
      </c>
      <c r="I43" s="7">
        <f>'SPF Coefficients'!$H$3 + 'SPF Coefficients'!$H$4*'Curve Info'!B44 + 'SPF Coefficients'!$H$5*'Curve Info'!J44 + 'SPF Coefficients'!$H$6*'Curve Info'!D44 + 'SPF Coefficients'!$H$7*'Curve Info'!M44 + 'SPF Coefficients'!$H$8*'Curve Info'!K44 + 'SPF Coefficients'!$H$9*'Curve Info'!H44</f>
        <v>0.85134404469877867</v>
      </c>
      <c r="J43" s="7">
        <f t="shared" si="3"/>
        <v>2.3650327788996179</v>
      </c>
      <c r="K43" s="7">
        <f t="shared" si="4"/>
        <v>2.3427935560561401</v>
      </c>
      <c r="L43" s="12">
        <f>1/(1+'SPF Coefficients'!$G$10*K43)</f>
        <v>0.14081390220947582</v>
      </c>
      <c r="M43" s="12">
        <f t="shared" si="0"/>
        <v>0.54469442714711047</v>
      </c>
      <c r="N43" s="12">
        <f t="shared" si="5"/>
        <v>1.009492608849802</v>
      </c>
      <c r="O43" s="12">
        <f t="shared" si="6"/>
        <v>0.54986499828668489</v>
      </c>
      <c r="P43">
        <f t="shared" si="7"/>
        <v>0.47692101578221857</v>
      </c>
    </row>
    <row r="44" spans="1:16" x14ac:dyDescent="0.3">
      <c r="A44" s="5">
        <v>55</v>
      </c>
      <c r="B44" s="16">
        <v>1</v>
      </c>
      <c r="C44" s="16">
        <v>0</v>
      </c>
      <c r="D44" s="16">
        <v>0</v>
      </c>
      <c r="E44" s="16">
        <v>1</v>
      </c>
      <c r="F44" s="8">
        <f t="shared" si="1"/>
        <v>0.33333333333333331</v>
      </c>
      <c r="G44" s="8">
        <f t="shared" si="2"/>
        <v>0</v>
      </c>
      <c r="H44" s="7">
        <f>'SPF Coefficients'!$H$3 + 'SPF Coefficients'!$H$4*'Curve Info'!B45 + 'SPF Coefficients'!$H$5*'Curve Info'!J45 + 'SPF Coefficients'!$H$6*'Curve Info'!D45 + 'SPF Coefficients'!$H$7*'Curve Info'!L45 + 'SPF Coefficients'!$H$8*'Curve Info'!K45 + 'SPF Coefficients'!$H$9*'Curve Info'!H45</f>
        <v>0.91577405685104218</v>
      </c>
      <c r="I44" s="7">
        <f>'SPF Coefficients'!$H$3 + 'SPF Coefficients'!$H$4*'Curve Info'!B45 + 'SPF Coefficients'!$H$5*'Curve Info'!J45 + 'SPF Coefficients'!$H$6*'Curve Info'!D45 + 'SPF Coefficients'!$H$7*'Curve Info'!M45 + 'SPF Coefficients'!$H$8*'Curve Info'!K45 + 'SPF Coefficients'!$H$9*'Curve Info'!H45</f>
        <v>0.91177622363372413</v>
      </c>
      <c r="J44" s="7">
        <f t="shared" si="3"/>
        <v>2.4987086460761048</v>
      </c>
      <c r="K44" s="7">
        <f t="shared" si="4"/>
        <v>2.488739167085793</v>
      </c>
      <c r="L44" s="12">
        <f>1/(1+'SPF Coefficients'!$G$10*K44)</f>
        <v>0.13365995751643561</v>
      </c>
      <c r="M44" s="12">
        <f t="shared" si="0"/>
        <v>0.33264477134217646</v>
      </c>
      <c r="N44" s="12">
        <f t="shared" si="5"/>
        <v>1.0040058352125287</v>
      </c>
      <c r="O44" s="12">
        <f t="shared" si="6"/>
        <v>0.3339772914804825</v>
      </c>
      <c r="P44">
        <f t="shared" si="7"/>
        <v>0.29049694084145028</v>
      </c>
    </row>
    <row r="45" spans="1:16" x14ac:dyDescent="0.3">
      <c r="A45" s="5">
        <v>56</v>
      </c>
      <c r="B45" s="16">
        <v>0</v>
      </c>
      <c r="C45" s="16">
        <v>0</v>
      </c>
      <c r="D45" s="16">
        <v>1</v>
      </c>
      <c r="E45" s="16">
        <v>1</v>
      </c>
      <c r="F45" s="8">
        <f t="shared" si="1"/>
        <v>0</v>
      </c>
      <c r="G45" s="8">
        <f t="shared" si="2"/>
        <v>0</v>
      </c>
      <c r="H45" s="7">
        <f>'SPF Coefficients'!$H$3 + 'SPF Coefficients'!$H$4*'Curve Info'!B46 + 'SPF Coefficients'!$H$5*'Curve Info'!J46 + 'SPF Coefficients'!$H$6*'Curve Info'!D46 + 'SPF Coefficients'!$H$7*'Curve Info'!L46 + 'SPF Coefficients'!$H$8*'Curve Info'!K46 + 'SPF Coefficients'!$H$9*'Curve Info'!H46</f>
        <v>0.89488502348185561</v>
      </c>
      <c r="I45" s="7">
        <f>'SPF Coefficients'!$H$3 + 'SPF Coefficients'!$H$4*'Curve Info'!B46 + 'SPF Coefficients'!$H$5*'Curve Info'!J46 + 'SPF Coefficients'!$H$6*'Curve Info'!D46 + 'SPF Coefficients'!$H$7*'Curve Info'!M46 + 'SPF Coefficients'!$H$8*'Curve Info'!K46 + 'SPF Coefficients'!$H$9*'Curve Info'!H46</f>
        <v>0.89088719026453755</v>
      </c>
      <c r="J45" s="7">
        <f t="shared" si="3"/>
        <v>2.4470544194902883</v>
      </c>
      <c r="K45" s="7">
        <f t="shared" si="4"/>
        <v>2.4372910332461304</v>
      </c>
      <c r="L45" s="12">
        <f>1/(1+'SPF Coefficients'!$G$10*K45)</f>
        <v>0.13609736619112361</v>
      </c>
      <c r="M45" s="12">
        <f t="shared" si="0"/>
        <v>0.33170889026604067</v>
      </c>
      <c r="N45" s="12">
        <f t="shared" si="5"/>
        <v>1.0040058352125287</v>
      </c>
      <c r="O45" s="12">
        <f t="shared" si="6"/>
        <v>0.33303766141897723</v>
      </c>
      <c r="P45">
        <f t="shared" si="7"/>
        <v>0.2888646401701585</v>
      </c>
    </row>
    <row r="46" spans="1:16" x14ac:dyDescent="0.3">
      <c r="A46" s="5">
        <v>57</v>
      </c>
      <c r="B46" s="16">
        <v>1</v>
      </c>
      <c r="C46" s="16">
        <v>2</v>
      </c>
      <c r="D46" s="16">
        <v>1</v>
      </c>
      <c r="E46" s="16">
        <v>4</v>
      </c>
      <c r="F46" s="8">
        <f t="shared" si="1"/>
        <v>0.33333333333333331</v>
      </c>
      <c r="G46" s="8">
        <f t="shared" si="2"/>
        <v>0.5</v>
      </c>
      <c r="H46" s="7">
        <f>'SPF Coefficients'!$H$3 + 'SPF Coefficients'!$H$4*'Curve Info'!B47 + 'SPF Coefficients'!$H$5*'Curve Info'!J47 + 'SPF Coefficients'!$H$6*'Curve Info'!D47 + 'SPF Coefficients'!$H$7*'Curve Info'!L47 + 'SPF Coefficients'!$H$8*'Curve Info'!K47 + 'SPF Coefficients'!$H$9*'Curve Info'!H47</f>
        <v>0.8606712363869351</v>
      </c>
      <c r="I46" s="7">
        <f>'SPF Coefficients'!$H$3 + 'SPF Coefficients'!$H$4*'Curve Info'!B47 + 'SPF Coefficients'!$H$5*'Curve Info'!J47 + 'SPF Coefficients'!$H$6*'Curve Info'!D47 + 'SPF Coefficients'!$H$7*'Curve Info'!M47 + 'SPF Coefficients'!$H$8*'Curve Info'!K47 + 'SPF Coefficients'!$H$9*'Curve Info'!H47</f>
        <v>0.85667340316961704</v>
      </c>
      <c r="J46" s="7">
        <f t="shared" si="3"/>
        <v>2.3647474656415377</v>
      </c>
      <c r="K46" s="7">
        <f t="shared" si="4"/>
        <v>2.3553124720046736</v>
      </c>
      <c r="L46" s="12">
        <f>1/(1+'SPF Coefficients'!$G$10*K46)</f>
        <v>0.1401703613341275</v>
      </c>
      <c r="M46" s="12">
        <f t="shared" si="0"/>
        <v>0.76005981958860835</v>
      </c>
      <c r="N46" s="12">
        <f t="shared" si="5"/>
        <v>1.0040058352125285</v>
      </c>
      <c r="O46" s="12">
        <f t="shared" si="6"/>
        <v>0.76310449397754443</v>
      </c>
      <c r="P46">
        <f t="shared" si="7"/>
        <v>0.65876824948183876</v>
      </c>
    </row>
    <row r="47" spans="1:16" x14ac:dyDescent="0.3">
      <c r="A47" s="5">
        <v>58</v>
      </c>
      <c r="B47" s="16">
        <v>0</v>
      </c>
      <c r="C47" s="16">
        <v>0</v>
      </c>
      <c r="D47" s="16">
        <v>0</v>
      </c>
      <c r="E47" s="16">
        <v>0</v>
      </c>
      <c r="F47" s="8">
        <f t="shared" si="1"/>
        <v>0</v>
      </c>
      <c r="G47" s="8">
        <f t="shared" si="2"/>
        <v>0</v>
      </c>
      <c r="H47" s="7">
        <f>'SPF Coefficients'!$H$3 + 'SPF Coefficients'!$H$4*'Curve Info'!B48 + 'SPF Coefficients'!$H$5*'Curve Info'!J48 + 'SPF Coefficients'!$H$6*'Curve Info'!D48 + 'SPF Coefficients'!$H$7*'Curve Info'!L48 + 'SPF Coefficients'!$H$8*'Curve Info'!K48 + 'SPF Coefficients'!$H$9*'Curve Info'!H48</f>
        <v>0.87527790431243402</v>
      </c>
      <c r="I47" s="7">
        <f>'SPF Coefficients'!$H$3 + 'SPF Coefficients'!$H$4*'Curve Info'!B48 + 'SPF Coefficients'!$H$5*'Curve Info'!J48 + 'SPF Coefficients'!$H$6*'Curve Info'!D48 + 'SPF Coefficients'!$H$7*'Curve Info'!M48 + 'SPF Coefficients'!$H$8*'Curve Info'!K48 + 'SPF Coefficients'!$H$9*'Curve Info'!H48</f>
        <v>0.86645543105201095</v>
      </c>
      <c r="J47" s="7">
        <f t="shared" si="3"/>
        <v>2.3995420443984017</v>
      </c>
      <c r="K47" s="7">
        <f t="shared" si="4"/>
        <v>2.3784652602675713</v>
      </c>
      <c r="L47" s="12">
        <f>1/(1+'SPF Coefficients'!$G$10*K47)</f>
        <v>0.13899555013893039</v>
      </c>
      <c r="M47" s="12">
        <f t="shared" si="0"/>
        <v>0.33059608733722534</v>
      </c>
      <c r="N47" s="12">
        <f t="shared" si="5"/>
        <v>1.0088615059815753</v>
      </c>
      <c r="O47" s="12">
        <f t="shared" si="6"/>
        <v>0.33352566654264953</v>
      </c>
      <c r="P47">
        <f t="shared" si="7"/>
        <v>0.28971181586013645</v>
      </c>
    </row>
    <row r="48" spans="1:16" x14ac:dyDescent="0.3">
      <c r="A48" s="5">
        <v>59</v>
      </c>
      <c r="B48" s="16">
        <v>5</v>
      </c>
      <c r="C48" s="16">
        <v>2</v>
      </c>
      <c r="D48" s="16">
        <v>1</v>
      </c>
      <c r="E48" s="16">
        <v>8</v>
      </c>
      <c r="F48" s="8">
        <f t="shared" si="1"/>
        <v>1.6666666666666667</v>
      </c>
      <c r="G48" s="8">
        <f t="shared" si="2"/>
        <v>0.5</v>
      </c>
      <c r="H48" s="7">
        <f>'SPF Coefficients'!$H$3 + 'SPF Coefficients'!$H$4*'Curve Info'!B49 + 'SPF Coefficients'!$H$5*'Curve Info'!J49 + 'SPF Coefficients'!$H$6*'Curve Info'!D49 + 'SPF Coefficients'!$H$7*'Curve Info'!L49 + 'SPF Coefficients'!$H$8*'Curve Info'!K49 + 'SPF Coefficients'!$H$9*'Curve Info'!H49</f>
        <v>0.90233925388497416</v>
      </c>
      <c r="I48" s="7">
        <f>'SPF Coefficients'!$H$3 + 'SPF Coefficients'!$H$4*'Curve Info'!B49 + 'SPF Coefficients'!$H$5*'Curve Info'!J49 + 'SPF Coefficients'!$H$6*'Curve Info'!D49 + 'SPF Coefficients'!$H$7*'Curve Info'!M49 + 'SPF Coefficients'!$H$8*'Curve Info'!K49 + 'SPF Coefficients'!$H$9*'Curve Info'!H49</f>
        <v>0.8983414206676561</v>
      </c>
      <c r="J48" s="7">
        <f t="shared" si="3"/>
        <v>2.4653634821485473</v>
      </c>
      <c r="K48" s="7">
        <f t="shared" si="4"/>
        <v>2.455527045444589</v>
      </c>
      <c r="L48" s="12">
        <f>1/(1+'SPF Coefficients'!$G$10*K48)</f>
        <v>0.13522331101900661</v>
      </c>
      <c r="M48" s="12">
        <f t="shared" si="0"/>
        <v>0.7644328418722327</v>
      </c>
      <c r="N48" s="12">
        <f t="shared" si="5"/>
        <v>1.0040058352125285</v>
      </c>
      <c r="O48" s="12">
        <f t="shared" si="6"/>
        <v>0.7674950338678177</v>
      </c>
      <c r="P48">
        <f t="shared" si="7"/>
        <v>0.66637053435385052</v>
      </c>
    </row>
    <row r="49" spans="1:16" x14ac:dyDescent="0.3">
      <c r="A49" s="5">
        <v>60</v>
      </c>
      <c r="B49" s="16">
        <v>0</v>
      </c>
      <c r="C49" s="16">
        <v>0</v>
      </c>
      <c r="D49" s="16">
        <v>0</v>
      </c>
      <c r="E49" s="16">
        <v>0</v>
      </c>
      <c r="F49" s="8">
        <f t="shared" si="1"/>
        <v>0</v>
      </c>
      <c r="G49" s="8">
        <f t="shared" si="2"/>
        <v>0</v>
      </c>
      <c r="H49" s="7">
        <f>'SPF Coefficients'!$H$3 + 'SPF Coefficients'!$H$4*'Curve Info'!B50 + 'SPF Coefficients'!$H$5*'Curve Info'!J50 + 'SPF Coefficients'!$H$6*'Curve Info'!D50 + 'SPF Coefficients'!$H$7*'Curve Info'!L50 + 'SPF Coefficients'!$H$8*'Curve Info'!K50 + 'SPF Coefficients'!$H$9*'Curve Info'!H50</f>
        <v>0.8953438879333605</v>
      </c>
      <c r="I49" s="7">
        <f>'SPF Coefficients'!$H$3 + 'SPF Coefficients'!$H$4*'Curve Info'!B50 + 'SPF Coefficients'!$H$5*'Curve Info'!J50 + 'SPF Coefficients'!$H$6*'Curve Info'!D50 + 'SPF Coefficients'!$H$7*'Curve Info'!M50 + 'SPF Coefficients'!$H$8*'Curve Info'!K50 + 'SPF Coefficients'!$H$9*'Curve Info'!H50</f>
        <v>0.89134605471604245</v>
      </c>
      <c r="J49" s="7">
        <f t="shared" si="3"/>
        <v>2.4481775434354103</v>
      </c>
      <c r="K49" s="7">
        <f t="shared" si="4"/>
        <v>2.4384096760923488</v>
      </c>
      <c r="L49" s="12">
        <f>1/(1+'SPF Coefficients'!$G$10*K49)</f>
        <v>0.13604342426974009</v>
      </c>
      <c r="M49" s="12">
        <f t="shared" si="0"/>
        <v>0.3317296021080709</v>
      </c>
      <c r="N49" s="12">
        <f t="shared" si="5"/>
        <v>1.0040058352125287</v>
      </c>
      <c r="O49" s="12">
        <f t="shared" si="6"/>
        <v>0.33305845622923358</v>
      </c>
      <c r="P49">
        <f t="shared" si="7"/>
        <v>0.28890071460625028</v>
      </c>
    </row>
    <row r="50" spans="1:16" x14ac:dyDescent="0.3">
      <c r="A50" s="5">
        <v>61</v>
      </c>
      <c r="B50" s="16">
        <v>2</v>
      </c>
      <c r="C50" s="16">
        <v>0</v>
      </c>
      <c r="D50" s="16">
        <v>0</v>
      </c>
      <c r="E50" s="16">
        <v>2</v>
      </c>
      <c r="F50" s="8">
        <f t="shared" si="1"/>
        <v>0.66666666666666663</v>
      </c>
      <c r="G50" s="8">
        <f t="shared" si="2"/>
        <v>0</v>
      </c>
      <c r="H50" s="7">
        <f>'SPF Coefficients'!$H$3 + 'SPF Coefficients'!$H$4*'Curve Info'!B51 + 'SPF Coefficients'!$H$5*'Curve Info'!J51 + 'SPF Coefficients'!$H$6*'Curve Info'!D51 + 'SPF Coefficients'!$H$7*'Curve Info'!L51 + 'SPF Coefficients'!$H$8*'Curve Info'!K51 + 'SPF Coefficients'!$H$9*'Curve Info'!H51</f>
        <v>0.90673915141078298</v>
      </c>
      <c r="I50" s="7">
        <f>'SPF Coefficients'!$H$3 + 'SPF Coefficients'!$H$4*'Curve Info'!B51 + 'SPF Coefficients'!$H$5*'Curve Info'!J51 + 'SPF Coefficients'!$H$6*'Curve Info'!D51 + 'SPF Coefficients'!$H$7*'Curve Info'!M51 + 'SPF Coefficients'!$H$8*'Curve Info'!K51 + 'SPF Coefficients'!$H$9*'Curve Info'!H51</f>
        <v>0.89791667815035991</v>
      </c>
      <c r="J50" s="7">
        <f t="shared" si="3"/>
        <v>2.4762347274784671</v>
      </c>
      <c r="K50" s="7">
        <f t="shared" si="4"/>
        <v>2.4544843001708205</v>
      </c>
      <c r="L50" s="12">
        <f>1/(1+'SPF Coefficients'!$G$10*K50)</f>
        <v>0.13527298724144926</v>
      </c>
      <c r="M50" s="12">
        <f t="shared" si="0"/>
        <v>0.33202542342134495</v>
      </c>
      <c r="N50" s="12">
        <f t="shared" si="5"/>
        <v>1.0088615059815753</v>
      </c>
      <c r="O50" s="12">
        <f t="shared" si="6"/>
        <v>0.33496766869702826</v>
      </c>
      <c r="P50">
        <f t="shared" si="7"/>
        <v>0.29222237627995562</v>
      </c>
    </row>
    <row r="51" spans="1:16" x14ac:dyDescent="0.3">
      <c r="A51" s="5">
        <v>62</v>
      </c>
      <c r="B51" s="16">
        <v>1</v>
      </c>
      <c r="C51" s="16">
        <v>1</v>
      </c>
      <c r="D51" s="16">
        <v>0</v>
      </c>
      <c r="E51" s="16">
        <v>2</v>
      </c>
      <c r="F51" s="8">
        <f t="shared" si="1"/>
        <v>0.33333333333333331</v>
      </c>
      <c r="G51" s="8">
        <f t="shared" si="2"/>
        <v>0.25</v>
      </c>
      <c r="H51" s="7">
        <f>'SPF Coefficients'!$H$3 + 'SPF Coefficients'!$H$4*'Curve Info'!B52 + 'SPF Coefficients'!$H$5*'Curve Info'!J52 + 'SPF Coefficients'!$H$6*'Curve Info'!D52 + 'SPF Coefficients'!$H$7*'Curve Info'!L52 + 'SPF Coefficients'!$H$8*'Curve Info'!K52 + 'SPF Coefficients'!$H$9*'Curve Info'!H52</f>
        <v>0.88010981331045135</v>
      </c>
      <c r="I51" s="7">
        <f>'SPF Coefficients'!$H$3 + 'SPF Coefficients'!$H$4*'Curve Info'!B52 + 'SPF Coefficients'!$H$5*'Curve Info'!J52 + 'SPF Coefficients'!$H$6*'Curve Info'!D52 + 'SPF Coefficients'!$H$7*'Curve Info'!M52 + 'SPF Coefficients'!$H$8*'Curve Info'!K52 + 'SPF Coefficients'!$H$9*'Curve Info'!H52</f>
        <v>0.87128734005002828</v>
      </c>
      <c r="J51" s="7">
        <f t="shared" si="3"/>
        <v>2.4111644698321451</v>
      </c>
      <c r="K51" s="7">
        <f t="shared" si="4"/>
        <v>2.3899855981581877</v>
      </c>
      <c r="L51" s="12">
        <f>1/(1+'SPF Coefficients'!$G$10*K51)</f>
        <v>0.13841829567754302</v>
      </c>
      <c r="M51" s="12">
        <f t="shared" si="0"/>
        <v>0.54621315927154379</v>
      </c>
      <c r="N51" s="12">
        <f t="shared" si="5"/>
        <v>1.0088615059815753</v>
      </c>
      <c r="O51" s="12">
        <f t="shared" si="6"/>
        <v>0.55105343044964372</v>
      </c>
      <c r="P51">
        <f t="shared" si="7"/>
        <v>0.47898479791227561</v>
      </c>
    </row>
    <row r="52" spans="1:16" x14ac:dyDescent="0.3">
      <c r="A52" s="5">
        <v>63</v>
      </c>
      <c r="B52" s="16">
        <v>3</v>
      </c>
      <c r="C52" s="16">
        <v>1</v>
      </c>
      <c r="D52" s="16">
        <v>0</v>
      </c>
      <c r="E52" s="16">
        <v>4</v>
      </c>
      <c r="F52" s="8">
        <f t="shared" si="1"/>
        <v>1</v>
      </c>
      <c r="G52" s="8">
        <f t="shared" si="2"/>
        <v>0.25</v>
      </c>
      <c r="H52" s="7">
        <f>'SPF Coefficients'!$H$3 + 'SPF Coefficients'!$H$4*'Curve Info'!B53 + 'SPF Coefficients'!$H$5*'Curve Info'!J53 + 'SPF Coefficients'!$H$6*'Curve Info'!D53 + 'SPF Coefficients'!$H$7*'Curve Info'!L53 + 'SPF Coefficients'!$H$8*'Curve Info'!K53 + 'SPF Coefficients'!$H$9*'Curve Info'!H53</f>
        <v>0.91059486396358646</v>
      </c>
      <c r="I52" s="7">
        <f>'SPF Coefficients'!$H$3 + 'SPF Coefficients'!$H$4*'Curve Info'!B53 + 'SPF Coefficients'!$H$5*'Curve Info'!J53 + 'SPF Coefficients'!$H$6*'Curve Info'!D53 + 'SPF Coefficients'!$H$7*'Curve Info'!M53 + 'SPF Coefficients'!$H$8*'Curve Info'!K53 + 'SPF Coefficients'!$H$9*'Curve Info'!H53</f>
        <v>0.90177239070316328</v>
      </c>
      <c r="J52" s="7">
        <f t="shared" si="3"/>
        <v>2.4858008069761048</v>
      </c>
      <c r="K52" s="7">
        <f t="shared" si="4"/>
        <v>2.4639663543882921</v>
      </c>
      <c r="L52" s="12">
        <f>1/(1+'SPF Coefficients'!$G$10*K52)</f>
        <v>0.13482260225289627</v>
      </c>
      <c r="M52" s="12">
        <f t="shared" si="0"/>
        <v>0.54849270519898752</v>
      </c>
      <c r="N52" s="12">
        <f t="shared" si="5"/>
        <v>1.0088615059815755</v>
      </c>
      <c r="O52" s="12">
        <f t="shared" si="6"/>
        <v>0.55335317658695893</v>
      </c>
      <c r="P52">
        <f t="shared" si="7"/>
        <v>0.48299109548086377</v>
      </c>
    </row>
    <row r="53" spans="1:16" x14ac:dyDescent="0.3">
      <c r="A53" s="5">
        <v>65</v>
      </c>
      <c r="B53" s="16">
        <v>0</v>
      </c>
      <c r="C53" s="16">
        <v>2</v>
      </c>
      <c r="D53" s="16">
        <v>0</v>
      </c>
      <c r="E53" s="16">
        <v>2</v>
      </c>
      <c r="F53" s="8">
        <f t="shared" si="1"/>
        <v>0</v>
      </c>
      <c r="G53" s="8">
        <f t="shared" si="2"/>
        <v>0.5</v>
      </c>
      <c r="H53" s="7">
        <f>'SPF Coefficients'!$H$3 + 'SPF Coefficients'!$H$4*'Curve Info'!B54 + 'SPF Coefficients'!$H$5*'Curve Info'!J54 + 'SPF Coefficients'!$H$6*'Curve Info'!D54 + 'SPF Coefficients'!$H$7*'Curve Info'!L54 + 'SPF Coefficients'!$H$8*'Curve Info'!K54 + 'SPF Coefficients'!$H$9*'Curve Info'!H54</f>
        <v>0.91713156285696973</v>
      </c>
      <c r="I53" s="7">
        <f>'SPF Coefficients'!$H$3 + 'SPF Coefficients'!$H$4*'Curve Info'!B54 + 'SPF Coefficients'!$H$5*'Curve Info'!J54 + 'SPF Coefficients'!$H$6*'Curve Info'!D54 + 'SPF Coefficients'!$H$7*'Curve Info'!M54 + 'SPF Coefficients'!$H$8*'Curve Info'!K54 + 'SPF Coefficients'!$H$9*'Curve Info'!H54</f>
        <v>0.90830908959654666</v>
      </c>
      <c r="J53" s="7">
        <f t="shared" si="3"/>
        <v>2.5021029614507095</v>
      </c>
      <c r="K53" s="7">
        <f t="shared" si="4"/>
        <v>2.4801253161267955</v>
      </c>
      <c r="L53" s="12">
        <f>1/(1+'SPF Coefficients'!$G$10*K53)</f>
        <v>0.13406194439055449</v>
      </c>
      <c r="M53" s="12">
        <f t="shared" si="0"/>
        <v>0.76545945001691962</v>
      </c>
      <c r="N53" s="12">
        <f t="shared" si="5"/>
        <v>1.0088615059815753</v>
      </c>
      <c r="O53" s="12">
        <f t="shared" si="6"/>
        <v>0.77224257351189785</v>
      </c>
      <c r="P53">
        <f t="shared" si="7"/>
        <v>0.6746400477375728</v>
      </c>
    </row>
    <row r="54" spans="1:16" x14ac:dyDescent="0.3">
      <c r="A54" s="5">
        <v>66</v>
      </c>
      <c r="B54" s="16">
        <v>0</v>
      </c>
      <c r="C54" s="16">
        <v>1</v>
      </c>
      <c r="D54" s="16">
        <v>0</v>
      </c>
      <c r="E54" s="16">
        <v>1</v>
      </c>
      <c r="F54" s="8">
        <f t="shared" si="1"/>
        <v>0</v>
      </c>
      <c r="G54" s="8">
        <f t="shared" si="2"/>
        <v>0.25</v>
      </c>
      <c r="H54" s="7">
        <f>'SPF Coefficients'!$H$3 + 'SPF Coefficients'!$H$4*'Curve Info'!B55 + 'SPF Coefficients'!$H$5*'Curve Info'!J55 + 'SPF Coefficients'!$H$6*'Curve Info'!D55 + 'SPF Coefficients'!$H$7*'Curve Info'!L55 + 'SPF Coefficients'!$H$8*'Curve Info'!K55 + 'SPF Coefficients'!$H$9*'Curve Info'!H55</f>
        <v>0.88778251954955045</v>
      </c>
      <c r="I54" s="7">
        <f>'SPF Coefficients'!$H$3 + 'SPF Coefficients'!$H$4*'Curve Info'!B55 + 'SPF Coefficients'!$H$5*'Curve Info'!J55 + 'SPF Coefficients'!$H$6*'Curve Info'!D55 + 'SPF Coefficients'!$H$7*'Curve Info'!M55 + 'SPF Coefficients'!$H$8*'Curve Info'!K55 + 'SPF Coefficients'!$H$9*'Curve Info'!H55</f>
        <v>0.87896004628912738</v>
      </c>
      <c r="J54" s="7">
        <f t="shared" si="3"/>
        <v>2.4297357815044665</v>
      </c>
      <c r="K54" s="7">
        <f t="shared" si="4"/>
        <v>2.4083937855676698</v>
      </c>
      <c r="L54" s="12">
        <f>1/(1+'SPF Coefficients'!$G$10*K54)</f>
        <v>0.13750579496437193</v>
      </c>
      <c r="M54" s="12">
        <f t="shared" si="0"/>
        <v>0.5467916533306425</v>
      </c>
      <c r="N54" s="12">
        <f t="shared" si="5"/>
        <v>1.0088615059815753</v>
      </c>
      <c r="O54" s="12">
        <f t="shared" si="6"/>
        <v>0.55163705083730741</v>
      </c>
      <c r="P54">
        <f t="shared" si="7"/>
        <v>0.47999992026202054</v>
      </c>
    </row>
    <row r="55" spans="1:16" x14ac:dyDescent="0.3">
      <c r="A55" s="5">
        <v>67</v>
      </c>
      <c r="B55" s="16">
        <v>1</v>
      </c>
      <c r="C55" s="16">
        <v>0</v>
      </c>
      <c r="D55" s="16">
        <v>1</v>
      </c>
      <c r="E55" s="16">
        <v>2</v>
      </c>
      <c r="F55" s="8">
        <f t="shared" si="1"/>
        <v>0.33333333333333331</v>
      </c>
      <c r="G55" s="8">
        <f t="shared" si="2"/>
        <v>0</v>
      </c>
      <c r="H55" s="7">
        <f>'SPF Coefficients'!$H$3 + 'SPF Coefficients'!$H$4*'Curve Info'!B56 + 'SPF Coefficients'!$H$5*'Curve Info'!J56 + 'SPF Coefficients'!$H$6*'Curve Info'!D56 + 'SPF Coefficients'!$H$7*'Curve Info'!L56 + 'SPF Coefficients'!$H$8*'Curve Info'!K56 + 'SPF Coefficients'!$H$9*'Curve Info'!H56</f>
        <v>0.90482793907328996</v>
      </c>
      <c r="I55" s="7">
        <f>'SPF Coefficients'!$H$3 + 'SPF Coefficients'!$H$4*'Curve Info'!B56 + 'SPF Coefficients'!$H$5*'Curve Info'!J56 + 'SPF Coefficients'!$H$6*'Curve Info'!D56 + 'SPF Coefficients'!$H$7*'Curve Info'!M56 + 'SPF Coefficients'!$H$8*'Curve Info'!K56 + 'SPF Coefficients'!$H$9*'Curve Info'!H56</f>
        <v>0.89600546581286689</v>
      </c>
      <c r="J55" s="7">
        <f t="shared" si="3"/>
        <v>2.4715066367486536</v>
      </c>
      <c r="K55" s="7">
        <f t="shared" si="4"/>
        <v>2.4497977394270709</v>
      </c>
      <c r="L55" s="12">
        <f>1/(1+'SPF Coefficients'!$G$10*K55)</f>
        <v>0.13549670566691449</v>
      </c>
      <c r="M55" s="12">
        <f t="shared" si="0"/>
        <v>0.33193952324262233</v>
      </c>
      <c r="N55" s="12">
        <f t="shared" si="5"/>
        <v>1.0088615059815753</v>
      </c>
      <c r="O55" s="12">
        <f t="shared" si="6"/>
        <v>0.33488100731335807</v>
      </c>
      <c r="P55">
        <f t="shared" si="7"/>
        <v>0.2920711908258049</v>
      </c>
    </row>
    <row r="56" spans="1:16" x14ac:dyDescent="0.3">
      <c r="A56" s="5">
        <v>68</v>
      </c>
      <c r="B56" s="16">
        <v>1</v>
      </c>
      <c r="C56" s="16">
        <v>4</v>
      </c>
      <c r="D56" s="16">
        <v>0</v>
      </c>
      <c r="E56" s="16">
        <v>5</v>
      </c>
      <c r="F56" s="8">
        <f t="shared" si="1"/>
        <v>0.33333333333333331</v>
      </c>
      <c r="G56" s="8">
        <f t="shared" si="2"/>
        <v>1</v>
      </c>
      <c r="H56" s="7">
        <f>'SPF Coefficients'!$H$3 + 'SPF Coefficients'!$H$4*'Curve Info'!B57 + 'SPF Coefficients'!$H$5*'Curve Info'!J57 + 'SPF Coefficients'!$H$6*'Curve Info'!D57 + 'SPF Coefficients'!$H$7*'Curve Info'!L57 + 'SPF Coefficients'!$H$8*'Curve Info'!K57 + 'SPF Coefficients'!$H$9*'Curve Info'!H57</f>
        <v>0.93226452206970045</v>
      </c>
      <c r="I56" s="7">
        <f>'SPF Coefficients'!$H$3 + 'SPF Coefficients'!$H$4*'Curve Info'!B57 + 'SPF Coefficients'!$H$5*'Curve Info'!J57 + 'SPF Coefficients'!$H$6*'Curve Info'!D57 + 'SPF Coefficients'!$H$7*'Curve Info'!M57 + 'SPF Coefficients'!$H$8*'Curve Info'!K57 + 'SPF Coefficients'!$H$9*'Curve Info'!H57</f>
        <v>0.9383657886370117</v>
      </c>
      <c r="J56" s="7">
        <f t="shared" si="3"/>
        <v>2.5402551330524084</v>
      </c>
      <c r="K56" s="7">
        <f t="shared" si="4"/>
        <v>2.5558012841480928</v>
      </c>
      <c r="L56" s="12">
        <f>1/(1+'SPF Coefficients'!$G$10*K56)</f>
        <v>0.13061089951936866</v>
      </c>
      <c r="M56" s="12">
        <f t="shared" si="0"/>
        <v>1.2032046051959713</v>
      </c>
      <c r="N56" s="12">
        <f t="shared" si="5"/>
        <v>0.99391730836348402</v>
      </c>
      <c r="O56" s="12">
        <f t="shared" si="6"/>
        <v>1.1958858826069283</v>
      </c>
      <c r="P56">
        <f t="shared" si="7"/>
        <v>1.0333660371664621</v>
      </c>
    </row>
    <row r="57" spans="1:16" x14ac:dyDescent="0.3">
      <c r="A57" s="5">
        <v>69</v>
      </c>
      <c r="B57" s="16">
        <v>5</v>
      </c>
      <c r="C57" s="16">
        <v>9</v>
      </c>
      <c r="D57" s="16">
        <v>0</v>
      </c>
      <c r="E57" s="16">
        <v>14</v>
      </c>
      <c r="F57" s="8">
        <f t="shared" si="1"/>
        <v>1.6666666666666667</v>
      </c>
      <c r="G57" s="8">
        <f t="shared" si="2"/>
        <v>2.25</v>
      </c>
      <c r="H57" s="7">
        <f>'SPF Coefficients'!$H$3 + 'SPF Coefficients'!$H$4*'Curve Info'!B58 + 'SPF Coefficients'!$H$5*'Curve Info'!J58 + 'SPF Coefficients'!$H$6*'Curve Info'!D58 + 'SPF Coefficients'!$H$7*'Curve Info'!L58 + 'SPF Coefficients'!$H$8*'Curve Info'!K58 + 'SPF Coefficients'!$H$9*'Curve Info'!H58</f>
        <v>0.92193699658094164</v>
      </c>
      <c r="I57" s="7">
        <f>'SPF Coefficients'!$H$3 + 'SPF Coefficients'!$H$4*'Curve Info'!B58 + 'SPF Coefficients'!$H$5*'Curve Info'!J58 + 'SPF Coefficients'!$H$6*'Curve Info'!D58 + 'SPF Coefficients'!$H$7*'Curve Info'!M58 + 'SPF Coefficients'!$H$8*'Curve Info'!K58 + 'SPF Coefficients'!$H$9*'Curve Info'!H58</f>
        <v>0.92803826314825288</v>
      </c>
      <c r="J57" s="7">
        <f t="shared" si="3"/>
        <v>2.5141555872563144</v>
      </c>
      <c r="K57" s="7">
        <f t="shared" si="4"/>
        <v>2.5295420112926199</v>
      </c>
      <c r="L57" s="12">
        <f>1/(1+'SPF Coefficients'!$G$10*K57)</f>
        <v>0.13178808788125576</v>
      </c>
      <c r="M57" s="12">
        <f t="shared" si="0"/>
        <v>2.2868403071507348</v>
      </c>
      <c r="N57" s="12">
        <f t="shared" si="5"/>
        <v>0.99391730836348402</v>
      </c>
      <c r="O57" s="12">
        <f t="shared" si="6"/>
        <v>2.2729301627403813</v>
      </c>
      <c r="P57">
        <f t="shared" si="7"/>
        <v>1.9613815500103062</v>
      </c>
    </row>
    <row r="58" spans="1:16" x14ac:dyDescent="0.3">
      <c r="A58" s="5">
        <v>70</v>
      </c>
      <c r="B58" s="16">
        <v>1</v>
      </c>
      <c r="C58" s="16">
        <v>5</v>
      </c>
      <c r="D58" s="16">
        <v>0</v>
      </c>
      <c r="E58" s="16">
        <v>6</v>
      </c>
      <c r="F58" s="8">
        <f t="shared" si="1"/>
        <v>0.33333333333333331</v>
      </c>
      <c r="G58" s="8">
        <f t="shared" si="2"/>
        <v>1.25</v>
      </c>
      <c r="H58" s="7">
        <f>'SPF Coefficients'!$H$3 + 'SPF Coefficients'!$H$4*'Curve Info'!B59 + 'SPF Coefficients'!$H$5*'Curve Info'!J59 + 'SPF Coefficients'!$H$6*'Curve Info'!D59 + 'SPF Coefficients'!$H$7*'Curve Info'!L59 + 'SPF Coefficients'!$H$8*'Curve Info'!K59 + 'SPF Coefficients'!$H$9*'Curve Info'!H59</f>
        <v>0.9498279633272807</v>
      </c>
      <c r="I58" s="7">
        <f>'SPF Coefficients'!$H$3 + 'SPF Coefficients'!$H$4*'Curve Info'!B59 + 'SPF Coefficients'!$H$5*'Curve Info'!J59 + 'SPF Coefficients'!$H$6*'Curve Info'!D59 + 'SPF Coefficients'!$H$7*'Curve Info'!M59 + 'SPF Coefficients'!$H$8*'Curve Info'!K59 + 'SPF Coefficients'!$H$9*'Curve Info'!H59</f>
        <v>0.95592922989459195</v>
      </c>
      <c r="J58" s="7">
        <f t="shared" si="3"/>
        <v>2.5852648606913742</v>
      </c>
      <c r="K58" s="7">
        <f t="shared" si="4"/>
        <v>2.6010864675936611</v>
      </c>
      <c r="L58" s="12">
        <f>1/(1+'SPF Coefficients'!$G$10*K58)</f>
        <v>0.12862944713014224</v>
      </c>
      <c r="M58" s="12">
        <f t="shared" si="0"/>
        <v>1.4237895053515894</v>
      </c>
      <c r="N58" s="12">
        <f t="shared" si="5"/>
        <v>0.99391730836348402</v>
      </c>
      <c r="O58" s="12">
        <f t="shared" si="6"/>
        <v>1.4151290328352282</v>
      </c>
      <c r="P58">
        <f t="shared" si="7"/>
        <v>1.2256011899143131</v>
      </c>
    </row>
    <row r="59" spans="1:16" x14ac:dyDescent="0.3">
      <c r="A59" s="5">
        <v>71</v>
      </c>
      <c r="B59" s="16">
        <v>1</v>
      </c>
      <c r="C59" s="16">
        <v>1</v>
      </c>
      <c r="D59" s="16">
        <v>0</v>
      </c>
      <c r="E59" s="16">
        <v>2</v>
      </c>
      <c r="F59" s="8">
        <f t="shared" si="1"/>
        <v>0.33333333333333331</v>
      </c>
      <c r="G59" s="8">
        <f t="shared" si="2"/>
        <v>0.25</v>
      </c>
      <c r="H59" s="7">
        <f>'SPF Coefficients'!$H$3 + 'SPF Coefficients'!$H$4*'Curve Info'!B60 + 'SPF Coefficients'!$H$5*'Curve Info'!J60 + 'SPF Coefficients'!$H$6*'Curve Info'!D60 + 'SPF Coefficients'!$H$7*'Curve Info'!L60 + 'SPF Coefficients'!$H$8*'Curve Info'!K60 + 'SPF Coefficients'!$H$9*'Curve Info'!H60</f>
        <v>0.91185079082279219</v>
      </c>
      <c r="I59" s="7">
        <f>'SPF Coefficients'!$H$3 + 'SPF Coefficients'!$H$4*'Curve Info'!B60 + 'SPF Coefficients'!$H$5*'Curve Info'!J60 + 'SPF Coefficients'!$H$6*'Curve Info'!D60 + 'SPF Coefficients'!$H$7*'Curve Info'!M60 + 'SPF Coefficients'!$H$8*'Curve Info'!K60 + 'SPF Coefficients'!$H$9*'Curve Info'!H60</f>
        <v>0.91795205739010344</v>
      </c>
      <c r="J59" s="7">
        <f t="shared" si="3"/>
        <v>2.4889247522890039</v>
      </c>
      <c r="K59" s="7">
        <f t="shared" si="4"/>
        <v>2.5041567657042783</v>
      </c>
      <c r="L59" s="12">
        <f>1/(1+'SPF Coefficients'!$G$10*K59)</f>
        <v>0.13294644357284729</v>
      </c>
      <c r="M59" s="12">
        <f t="shared" si="0"/>
        <v>0.54968212525605575</v>
      </c>
      <c r="N59" s="12">
        <f t="shared" si="5"/>
        <v>0.99391730836348402</v>
      </c>
      <c r="O59" s="12">
        <f t="shared" si="6"/>
        <v>0.54633857839001843</v>
      </c>
      <c r="P59">
        <f t="shared" si="7"/>
        <v>0.47082340713623178</v>
      </c>
    </row>
    <row r="60" spans="1:16" x14ac:dyDescent="0.3">
      <c r="A60" s="5">
        <v>72</v>
      </c>
      <c r="B60" s="16">
        <v>1</v>
      </c>
      <c r="C60" s="16">
        <v>0</v>
      </c>
      <c r="D60" s="16">
        <v>0</v>
      </c>
      <c r="E60" s="16">
        <v>1</v>
      </c>
      <c r="F60" s="8">
        <f t="shared" si="1"/>
        <v>0.33333333333333331</v>
      </c>
      <c r="G60" s="8">
        <f t="shared" si="2"/>
        <v>0</v>
      </c>
      <c r="H60" s="7">
        <f>'SPF Coefficients'!$H$3 + 'SPF Coefficients'!$H$4*'Curve Info'!B61 + 'SPF Coefficients'!$H$5*'Curve Info'!J61 + 'SPF Coefficients'!$H$6*'Curve Info'!D61 + 'SPF Coefficients'!$H$7*'Curve Info'!L61 + 'SPF Coefficients'!$H$8*'Curve Info'!K61 + 'SPF Coefficients'!$H$9*'Curve Info'!H61</f>
        <v>0.89773722006218137</v>
      </c>
      <c r="I60" s="7">
        <f>'SPF Coefficients'!$H$3 + 'SPF Coefficients'!$H$4*'Curve Info'!B61 + 'SPF Coefficients'!$H$5*'Curve Info'!J61 + 'SPF Coefficients'!$H$6*'Curve Info'!D61 + 'SPF Coefficients'!$H$7*'Curve Info'!M61 + 'SPF Coefficients'!$H$8*'Curve Info'!K61 + 'SPF Coefficients'!$H$9*'Curve Info'!H61</f>
        <v>0.90383848662949262</v>
      </c>
      <c r="J60" s="7">
        <f t="shared" si="3"/>
        <v>2.4540438626320693</v>
      </c>
      <c r="K60" s="7">
        <f t="shared" si="4"/>
        <v>2.4690624078905814</v>
      </c>
      <c r="L60" s="12">
        <f>1/(1+'SPF Coefficients'!$G$10*K60)</f>
        <v>0.13458178330779746</v>
      </c>
      <c r="M60" s="12">
        <f t="shared" si="0"/>
        <v>0.33229082195215887</v>
      </c>
      <c r="N60" s="12">
        <f t="shared" si="5"/>
        <v>0.99391730836348402</v>
      </c>
      <c r="O60" s="12">
        <f t="shared" si="6"/>
        <v>0.33026959934857947</v>
      </c>
      <c r="P60">
        <f t="shared" si="7"/>
        <v>0.28408276469638216</v>
      </c>
    </row>
    <row r="61" spans="1:16" x14ac:dyDescent="0.3">
      <c r="A61" s="5">
        <v>74</v>
      </c>
      <c r="B61" s="16">
        <v>3</v>
      </c>
      <c r="C61" s="16">
        <v>11</v>
      </c>
      <c r="D61" s="16">
        <v>0</v>
      </c>
      <c r="E61" s="16">
        <v>14</v>
      </c>
      <c r="F61" s="8">
        <f t="shared" si="1"/>
        <v>1</v>
      </c>
      <c r="G61" s="8">
        <f t="shared" si="2"/>
        <v>2.75</v>
      </c>
      <c r="H61" s="7">
        <f>'SPF Coefficients'!$H$3 + 'SPF Coefficients'!$H$4*'Curve Info'!B62 + 'SPF Coefficients'!$H$5*'Curve Info'!J62 + 'SPF Coefficients'!$H$6*'Curve Info'!D62 + 'SPF Coefficients'!$H$7*'Curve Info'!L62 + 'SPF Coefficients'!$H$8*'Curve Info'!K62 + 'SPF Coefficients'!$H$9*'Curve Info'!H62</f>
        <v>0.89230668498712684</v>
      </c>
      <c r="I61" s="7">
        <f>'SPF Coefficients'!$H$3 + 'SPF Coefficients'!$H$4*'Curve Info'!B62 + 'SPF Coefficients'!$H$5*'Curve Info'!J62 + 'SPF Coefficients'!$H$6*'Curve Info'!D62 + 'SPF Coefficients'!$H$7*'Curve Info'!M62 + 'SPF Coefficients'!$H$8*'Curve Info'!K62 + 'SPF Coefficients'!$H$9*'Curve Info'!H62</f>
        <v>0.89717265431234949</v>
      </c>
      <c r="J61" s="7">
        <f t="shared" si="3"/>
        <v>2.4407532116959092</v>
      </c>
      <c r="K61" s="7">
        <f t="shared" si="4"/>
        <v>2.4526587845392571</v>
      </c>
      <c r="L61" s="12">
        <f>1/(1+'SPF Coefficients'!$G$10*K61)</f>
        <v>0.13536004245904248</v>
      </c>
      <c r="M61" s="12">
        <f t="shared" si="0"/>
        <v>2.709751880450411</v>
      </c>
      <c r="N61" s="12">
        <f t="shared" si="5"/>
        <v>0.99514585032439218</v>
      </c>
      <c r="O61" s="12">
        <f t="shared" si="6"/>
        <v>2.6965983392389452</v>
      </c>
      <c r="P61">
        <f t="shared" si="7"/>
        <v>2.3202688028495402</v>
      </c>
    </row>
    <row r="62" spans="1:16" x14ac:dyDescent="0.3">
      <c r="A62" s="5">
        <v>75</v>
      </c>
      <c r="B62" s="16">
        <v>1</v>
      </c>
      <c r="C62" s="16">
        <v>2</v>
      </c>
      <c r="D62" s="16">
        <v>0</v>
      </c>
      <c r="E62" s="16">
        <v>3</v>
      </c>
      <c r="F62" s="8">
        <f t="shared" si="1"/>
        <v>0.33333333333333331</v>
      </c>
      <c r="G62" s="8">
        <f t="shared" si="2"/>
        <v>0.5</v>
      </c>
      <c r="H62" s="7">
        <f>'SPF Coefficients'!$H$3 + 'SPF Coefficients'!$H$4*'Curve Info'!B63 + 'SPF Coefficients'!$H$5*'Curve Info'!J63 + 'SPF Coefficients'!$H$6*'Curve Info'!D63 + 'SPF Coefficients'!$H$7*'Curve Info'!L63 + 'SPF Coefficients'!$H$8*'Curve Info'!K63 + 'SPF Coefficients'!$H$9*'Curve Info'!H63</f>
        <v>0.85431157837423988</v>
      </c>
      <c r="I62" s="7">
        <f>'SPF Coefficients'!$H$3 + 'SPF Coefficients'!$H$4*'Curve Info'!B63 + 'SPF Coefficients'!$H$5*'Curve Info'!J63 + 'SPF Coefficients'!$H$6*'Curve Info'!D63 + 'SPF Coefficients'!$H$7*'Curve Info'!M63 + 'SPF Coefficients'!$H$8*'Curve Info'!K63 + 'SPF Coefficients'!$H$9*'Curve Info'!H63</f>
        <v>0.8539154463554619</v>
      </c>
      <c r="J62" s="7">
        <f t="shared" si="3"/>
        <v>2.3497562006599879</v>
      </c>
      <c r="K62" s="7">
        <f t="shared" si="4"/>
        <v>2.3488255713307913</v>
      </c>
      <c r="L62" s="12">
        <f>1/(1+'SPF Coefficients'!$G$10*K62)</f>
        <v>0.14050308753071342</v>
      </c>
      <c r="M62" s="12">
        <f t="shared" si="0"/>
        <v>0.75976570107771146</v>
      </c>
      <c r="N62" s="12">
        <f t="shared" si="5"/>
        <v>1.0003962104894275</v>
      </c>
      <c r="O62" s="12">
        <f t="shared" si="6"/>
        <v>0.76006672821798571</v>
      </c>
      <c r="P62">
        <f t="shared" si="7"/>
        <v>0.65353384058391806</v>
      </c>
    </row>
    <row r="63" spans="1:16" x14ac:dyDescent="0.3">
      <c r="A63" s="5">
        <v>76</v>
      </c>
      <c r="B63" s="16">
        <v>0</v>
      </c>
      <c r="C63" s="16">
        <v>1</v>
      </c>
      <c r="D63" s="16">
        <v>0</v>
      </c>
      <c r="E63" s="16">
        <v>1</v>
      </c>
      <c r="F63" s="8">
        <f t="shared" si="1"/>
        <v>0</v>
      </c>
      <c r="G63" s="8">
        <f t="shared" si="2"/>
        <v>0.25</v>
      </c>
      <c r="H63" s="7">
        <f>'SPF Coefficients'!$H$3 + 'SPF Coefficients'!$H$4*'Curve Info'!B64 + 'SPF Coefficients'!$H$5*'Curve Info'!J64 + 'SPF Coefficients'!$H$6*'Curve Info'!D64 + 'SPF Coefficients'!$H$7*'Curve Info'!L64 + 'SPF Coefficients'!$H$8*'Curve Info'!K64 + 'SPF Coefficients'!$H$9*'Curve Info'!H64</f>
        <v>0.90336227194955587</v>
      </c>
      <c r="I63" s="7">
        <f>'SPF Coefficients'!$H$3 + 'SPF Coefficients'!$H$4*'Curve Info'!B64 + 'SPF Coefficients'!$H$5*'Curve Info'!J64 + 'SPF Coefficients'!$H$6*'Curve Info'!D64 + 'SPF Coefficients'!$H$7*'Curve Info'!M64 + 'SPF Coefficients'!$H$8*'Curve Info'!K64 + 'SPF Coefficients'!$H$9*'Curve Info'!H64</f>
        <v>0.9029661399307779</v>
      </c>
      <c r="J63" s="7">
        <f t="shared" si="3"/>
        <v>2.4678868840493342</v>
      </c>
      <c r="K63" s="7">
        <f t="shared" si="4"/>
        <v>2.4669094686413908</v>
      </c>
      <c r="L63" s="12">
        <f>1/(1+'SPF Coefficients'!$G$10*K63)</f>
        <v>0.13468341750672594</v>
      </c>
      <c r="M63" s="12">
        <f t="shared" si="0"/>
        <v>0.54858094353964237</v>
      </c>
      <c r="N63" s="12">
        <f t="shared" si="5"/>
        <v>1.0003962104894273</v>
      </c>
      <c r="O63" s="12">
        <f t="shared" si="6"/>
        <v>0.5487982970637727</v>
      </c>
      <c r="P63">
        <f t="shared" si="7"/>
        <v>0.47507242102115949</v>
      </c>
    </row>
    <row r="64" spans="1:16" x14ac:dyDescent="0.3">
      <c r="A64" s="5">
        <v>77</v>
      </c>
      <c r="B64" s="16">
        <v>0</v>
      </c>
      <c r="C64" s="16">
        <v>0</v>
      </c>
      <c r="D64" s="16">
        <v>0</v>
      </c>
      <c r="E64" s="16">
        <v>0</v>
      </c>
      <c r="F64" s="8">
        <f t="shared" si="1"/>
        <v>0</v>
      </c>
      <c r="G64" s="8">
        <f t="shared" si="2"/>
        <v>0</v>
      </c>
      <c r="H64" s="7">
        <f>'SPF Coefficients'!$H$3 + 'SPF Coefficients'!$H$4*'Curve Info'!B65 + 'SPF Coefficients'!$H$5*'Curve Info'!J65 + 'SPF Coefficients'!$H$6*'Curve Info'!D65 + 'SPF Coefficients'!$H$7*'Curve Info'!L65 + 'SPF Coefficients'!$H$8*'Curve Info'!K65 + 'SPF Coefficients'!$H$9*'Curve Info'!H65</f>
        <v>0.85603556008523707</v>
      </c>
      <c r="I64" s="7">
        <f>'SPF Coefficients'!$H$3 + 'SPF Coefficients'!$H$4*'Curve Info'!B65 + 'SPF Coefficients'!$H$5*'Curve Info'!J65 + 'SPF Coefficients'!$H$6*'Curve Info'!D65 + 'SPF Coefficients'!$H$7*'Curve Info'!M65 + 'SPF Coefficients'!$H$8*'Curve Info'!K65 + 'SPF Coefficients'!$H$9*'Curve Info'!H65</f>
        <v>0.85563942806645898</v>
      </c>
      <c r="J64" s="7">
        <f t="shared" si="3"/>
        <v>2.3538106312531379</v>
      </c>
      <c r="K64" s="7">
        <f t="shared" si="4"/>
        <v>2.352878396152235</v>
      </c>
      <c r="L64" s="12">
        <f>1/(1+'SPF Coefficients'!$G$10*K64)</f>
        <v>0.1402950251047495</v>
      </c>
      <c r="M64" s="12">
        <f t="shared" si="0"/>
        <v>0.33009713365660054</v>
      </c>
      <c r="N64" s="12">
        <f t="shared" si="5"/>
        <v>1.0003962104894275</v>
      </c>
      <c r="O64" s="12">
        <f t="shared" si="6"/>
        <v>0.33022792160348524</v>
      </c>
      <c r="P64">
        <f t="shared" si="7"/>
        <v>0.28401107064995862</v>
      </c>
    </row>
    <row r="65" spans="1:16" x14ac:dyDescent="0.3">
      <c r="A65" s="5">
        <v>78</v>
      </c>
      <c r="B65" s="16">
        <v>1</v>
      </c>
      <c r="C65" s="16">
        <v>3</v>
      </c>
      <c r="D65" s="16">
        <v>1</v>
      </c>
      <c r="E65" s="16">
        <v>5</v>
      </c>
      <c r="F65" s="8">
        <f t="shared" si="1"/>
        <v>0.33333333333333331</v>
      </c>
      <c r="G65" s="8">
        <f t="shared" si="2"/>
        <v>0.75</v>
      </c>
      <c r="H65" s="7">
        <f>'SPF Coefficients'!$H$3 + 'SPF Coefficients'!$H$4*'Curve Info'!B66 + 'SPF Coefficients'!$H$5*'Curve Info'!J66 + 'SPF Coefficients'!$H$6*'Curve Info'!D66 + 'SPF Coefficients'!$H$7*'Curve Info'!L66 + 'SPF Coefficients'!$H$8*'Curve Info'!K66 + 'SPF Coefficients'!$H$9*'Curve Info'!H66</f>
        <v>0.90173817052946115</v>
      </c>
      <c r="I65" s="7">
        <f>'SPF Coefficients'!$H$3 + 'SPF Coefficients'!$H$4*'Curve Info'!B66 + 'SPF Coefficients'!$H$5*'Curve Info'!J66 + 'SPF Coefficients'!$H$6*'Curve Info'!D66 + 'SPF Coefficients'!$H$7*'Curve Info'!M66 + 'SPF Coefficients'!$H$8*'Curve Info'!K66 + 'SPF Coefficients'!$H$9*'Curve Info'!H66</f>
        <v>0.90134203851068317</v>
      </c>
      <c r="J65" s="7">
        <f t="shared" si="3"/>
        <v>2.4638820384743099</v>
      </c>
      <c r="K65" s="7">
        <f t="shared" si="4"/>
        <v>2.4629062091997489</v>
      </c>
      <c r="L65" s="12">
        <f>1/(1+'SPF Coefficients'!$G$10*K65)</f>
        <v>0.13487280877529392</v>
      </c>
      <c r="M65" s="12">
        <f t="shared" si="0"/>
        <v>0.98102447160341133</v>
      </c>
      <c r="N65" s="12">
        <f t="shared" si="5"/>
        <v>1.0003962104894275</v>
      </c>
      <c r="O65" s="12">
        <f t="shared" si="6"/>
        <v>0.98141316378944565</v>
      </c>
      <c r="P65">
        <f t="shared" si="7"/>
        <v>0.84938361523225026</v>
      </c>
    </row>
    <row r="66" spans="1:16" x14ac:dyDescent="0.3">
      <c r="A66" s="5">
        <v>79</v>
      </c>
      <c r="B66" s="16">
        <v>1</v>
      </c>
      <c r="C66" s="16">
        <v>0</v>
      </c>
      <c r="D66" s="16">
        <v>0</v>
      </c>
      <c r="E66" s="16">
        <v>1</v>
      </c>
      <c r="F66" s="8">
        <f t="shared" si="1"/>
        <v>0.33333333333333331</v>
      </c>
      <c r="G66" s="8">
        <f t="shared" si="2"/>
        <v>0</v>
      </c>
      <c r="H66" s="7">
        <f>'SPF Coefficients'!$H$3 + 'SPF Coefficients'!$H$4*'Curve Info'!B67 + 'SPF Coefficients'!$H$5*'Curve Info'!J67 + 'SPF Coefficients'!$H$6*'Curve Info'!D67 + 'SPF Coefficients'!$H$7*'Curve Info'!L67 + 'SPF Coefficients'!$H$8*'Curve Info'!K67 + 'SPF Coefficients'!$H$9*'Curve Info'!H67</f>
        <v>0.86776422951382959</v>
      </c>
      <c r="I66" s="7">
        <f>'SPF Coefficients'!$H$3 + 'SPF Coefficients'!$H$4*'Curve Info'!B67 + 'SPF Coefficients'!$H$5*'Curve Info'!J67 + 'SPF Coefficients'!$H$6*'Curve Info'!D67 + 'SPF Coefficients'!$H$7*'Curve Info'!M67 + 'SPF Coefficients'!$H$8*'Curve Info'!K67 + 'SPF Coefficients'!$H$9*'Curve Info'!H67</f>
        <v>0.86736809749505162</v>
      </c>
      <c r="J66" s="7">
        <f t="shared" si="3"/>
        <v>2.3815802299308011</v>
      </c>
      <c r="K66" s="7">
        <f t="shared" si="4"/>
        <v>2.3806369965812366</v>
      </c>
      <c r="L66" s="12">
        <f>1/(1+'SPF Coefficients'!$G$10*K66)</f>
        <v>0.13888636204643198</v>
      </c>
      <c r="M66" s="12">
        <f t="shared" si="0"/>
        <v>0.33063801180831209</v>
      </c>
      <c r="N66" s="12">
        <f t="shared" si="5"/>
        <v>1.0003962104894275</v>
      </c>
      <c r="O66" s="12">
        <f t="shared" si="6"/>
        <v>0.33076901405679399</v>
      </c>
      <c r="P66">
        <f t="shared" si="7"/>
        <v>0.28494256153517378</v>
      </c>
    </row>
    <row r="67" spans="1:16" x14ac:dyDescent="0.3">
      <c r="A67" s="5">
        <v>82</v>
      </c>
      <c r="B67" s="16">
        <v>1</v>
      </c>
      <c r="C67" s="16">
        <v>2</v>
      </c>
      <c r="D67" s="16">
        <v>1</v>
      </c>
      <c r="E67" s="16">
        <v>4</v>
      </c>
      <c r="F67" s="8">
        <f t="shared" si="1"/>
        <v>0.33333333333333331</v>
      </c>
      <c r="G67" s="8">
        <f t="shared" si="2"/>
        <v>0.5</v>
      </c>
      <c r="H67" s="7">
        <f>'SPF Coefficients'!$H$3 + 'SPF Coefficients'!$H$4*'Curve Info'!B68 + 'SPF Coefficients'!$H$5*'Curve Info'!J68 + 'SPF Coefficients'!$H$6*'Curve Info'!D68 + 'SPF Coefficients'!$H$7*'Curve Info'!L68 + 'SPF Coefficients'!$H$8*'Curve Info'!K68 + 'SPF Coefficients'!$H$9*'Curve Info'!H68</f>
        <v>0.8858478711375205</v>
      </c>
      <c r="I67" s="7">
        <f>'SPF Coefficients'!$H$3 + 'SPF Coefficients'!$H$4*'Curve Info'!B68 + 'SPF Coefficients'!$H$5*'Curve Info'!J68 + 'SPF Coefficients'!$H$6*'Curve Info'!D68 + 'SPF Coefficients'!$H$7*'Curve Info'!M68 + 'SPF Coefficients'!$H$8*'Curve Info'!K68 + 'SPF Coefficients'!$H$9*'Curve Info'!H68</f>
        <v>0.87228967987555606</v>
      </c>
      <c r="J67" s="7">
        <f t="shared" si="3"/>
        <v>2.4250396411880808</v>
      </c>
      <c r="K67" s="7">
        <f t="shared" si="4"/>
        <v>2.3923823768983841</v>
      </c>
      <c r="L67" s="12">
        <f>1/(1+'SPF Coefficients'!$G$10*K67)</f>
        <v>0.13829880128004995</v>
      </c>
      <c r="M67" s="12">
        <f t="shared" si="0"/>
        <v>0.76171421428853825</v>
      </c>
      <c r="N67" s="12">
        <f t="shared" si="5"/>
        <v>1.0136505203369854</v>
      </c>
      <c r="O67" s="12">
        <f t="shared" si="6"/>
        <v>0.77211200966165483</v>
      </c>
      <c r="P67">
        <f t="shared" si="7"/>
        <v>0.67441194284154937</v>
      </c>
    </row>
    <row r="68" spans="1:16" x14ac:dyDescent="0.3">
      <c r="A68" s="5">
        <v>83</v>
      </c>
      <c r="B68" s="16">
        <v>2</v>
      </c>
      <c r="C68" s="16">
        <v>1</v>
      </c>
      <c r="D68" s="16">
        <v>0</v>
      </c>
      <c r="E68" s="16">
        <v>3</v>
      </c>
      <c r="F68" s="8">
        <f t="shared" si="1"/>
        <v>0.66666666666666663</v>
      </c>
      <c r="G68" s="8">
        <f t="shared" si="2"/>
        <v>0.25</v>
      </c>
      <c r="H68" s="7">
        <f>'SPF Coefficients'!$H$3 + 'SPF Coefficients'!$H$4*'Curve Info'!B69 + 'SPF Coefficients'!$H$5*'Curve Info'!J69 + 'SPF Coefficients'!$H$6*'Curve Info'!D69 + 'SPF Coefficients'!$H$7*'Curve Info'!L69 + 'SPF Coefficients'!$H$8*'Curve Info'!K69 + 'SPF Coefficients'!$H$9*'Curve Info'!H69</f>
        <v>0.91914844596846379</v>
      </c>
      <c r="I68" s="7">
        <f>'SPF Coefficients'!$H$3 + 'SPF Coefficients'!$H$4*'Curve Info'!B69 + 'SPF Coefficients'!$H$5*'Curve Info'!J69 + 'SPF Coefficients'!$H$6*'Curve Info'!D69 + 'SPF Coefficients'!$H$7*'Curve Info'!M69 + 'SPF Coefficients'!$H$8*'Curve Info'!K69 + 'SPF Coefficients'!$H$9*'Curve Info'!H69</f>
        <v>0.91922258458972628</v>
      </c>
      <c r="J68" s="7">
        <f t="shared" si="3"/>
        <v>2.5071545031290321</v>
      </c>
      <c r="K68" s="7">
        <f t="shared" si="4"/>
        <v>2.5073403869976878</v>
      </c>
      <c r="L68" s="12">
        <f>1/(1+'SPF Coefficients'!$G$10*K68)</f>
        <v>0.13280005604726869</v>
      </c>
      <c r="M68" s="12">
        <f t="shared" si="0"/>
        <v>0.54977492991105614</v>
      </c>
      <c r="N68" s="12">
        <f t="shared" si="5"/>
        <v>0.99992586412693718</v>
      </c>
      <c r="O68" s="12">
        <f t="shared" si="6"/>
        <v>0.54973417186663909</v>
      </c>
      <c r="P68">
        <f t="shared" si="7"/>
        <v>0.47669410027817671</v>
      </c>
    </row>
    <row r="69" spans="1:16" x14ac:dyDescent="0.3">
      <c r="A69" s="5">
        <v>87</v>
      </c>
      <c r="B69" s="16">
        <v>1</v>
      </c>
      <c r="C69" s="16">
        <v>2</v>
      </c>
      <c r="D69" s="16">
        <v>1</v>
      </c>
      <c r="E69" s="16">
        <v>4</v>
      </c>
      <c r="F69" s="8">
        <f t="shared" si="1"/>
        <v>0.33333333333333331</v>
      </c>
      <c r="G69" s="8">
        <f t="shared" si="2"/>
        <v>0.5</v>
      </c>
      <c r="H69" s="7">
        <f>'SPF Coefficients'!$H$3 + 'SPF Coefficients'!$H$4*'Curve Info'!B70 + 'SPF Coefficients'!$H$5*'Curve Info'!J70 + 'SPF Coefficients'!$H$6*'Curve Info'!D70 + 'SPF Coefficients'!$H$7*'Curve Info'!L70 + 'SPF Coefficients'!$H$8*'Curve Info'!K70 + 'SPF Coefficients'!$H$9*'Curve Info'!H70</f>
        <v>0.8798763388854085</v>
      </c>
      <c r="I69" s="7">
        <f>'SPF Coefficients'!$H$3 + 'SPF Coefficients'!$H$4*'Curve Info'!B70 + 'SPF Coefficients'!$H$5*'Curve Info'!J70 + 'SPF Coefficients'!$H$6*'Curve Info'!D70 + 'SPF Coefficients'!$H$7*'Curve Info'!M70 + 'SPF Coefficients'!$H$8*'Curve Info'!K70 + 'SPF Coefficients'!$H$9*'Curve Info'!H70</f>
        <v>0.86814903154372902</v>
      </c>
      <c r="J69" s="7">
        <f t="shared" si="3"/>
        <v>2.4106015903054114</v>
      </c>
      <c r="K69" s="7">
        <f t="shared" si="4"/>
        <v>2.3824968431836564</v>
      </c>
      <c r="L69" s="12">
        <f>1/(1+'SPF Coefficients'!$G$10*K69)</f>
        <v>0.13879299105940821</v>
      </c>
      <c r="M69" s="12">
        <f t="shared" si="0"/>
        <v>0.76127736752535335</v>
      </c>
      <c r="N69" s="12">
        <f t="shared" si="5"/>
        <v>1.0117963418092926</v>
      </c>
      <c r="O69" s="12">
        <f t="shared" si="6"/>
        <v>0.77025765556436088</v>
      </c>
      <c r="P69">
        <f t="shared" si="7"/>
        <v>0.67117641023825858</v>
      </c>
    </row>
    <row r="70" spans="1:16" x14ac:dyDescent="0.3">
      <c r="A70" s="5">
        <v>88</v>
      </c>
      <c r="B70" s="16">
        <v>0</v>
      </c>
      <c r="C70" s="16">
        <v>1</v>
      </c>
      <c r="D70" s="16">
        <v>0</v>
      </c>
      <c r="E70" s="16">
        <v>1</v>
      </c>
      <c r="F70" s="8">
        <f t="shared" si="1"/>
        <v>0</v>
      </c>
      <c r="G70" s="8">
        <f t="shared" si="2"/>
        <v>0.25</v>
      </c>
      <c r="H70" s="7">
        <f>'SPF Coefficients'!$H$3 + 'SPF Coefficients'!$H$4*'Curve Info'!B71 + 'SPF Coefficients'!$H$5*'Curve Info'!J71 + 'SPF Coefficients'!$H$6*'Curve Info'!D71 + 'SPF Coefficients'!$H$7*'Curve Info'!L71 + 'SPF Coefficients'!$H$8*'Curve Info'!K71 + 'SPF Coefficients'!$H$9*'Curve Info'!H71</f>
        <v>0.83655616802990351</v>
      </c>
      <c r="I70" s="7">
        <f>'SPF Coefficients'!$H$3 + 'SPF Coefficients'!$H$4*'Curve Info'!B71 + 'SPF Coefficients'!$H$5*'Curve Info'!J71 + 'SPF Coefficients'!$H$6*'Curve Info'!D71 + 'SPF Coefficients'!$H$7*'Curve Info'!M71 + 'SPF Coefficients'!$H$8*'Curve Info'!K71 + 'SPF Coefficients'!$H$9*'Curve Info'!H71</f>
        <v>0.81846420297986211</v>
      </c>
      <c r="J70" s="7">
        <f t="shared" si="3"/>
        <v>2.3084035184087806</v>
      </c>
      <c r="K70" s="7">
        <f t="shared" si="4"/>
        <v>2.2670154869601831</v>
      </c>
      <c r="L70" s="12">
        <f>1/(1+'SPF Coefficients'!$G$10*K70)</f>
        <v>0.14483905564310143</v>
      </c>
      <c r="M70" s="12">
        <f t="shared" si="0"/>
        <v>0.54214261834882327</v>
      </c>
      <c r="N70" s="12">
        <f t="shared" si="5"/>
        <v>1.0182566161045923</v>
      </c>
      <c r="O70" s="12">
        <f t="shared" si="6"/>
        <v>0.55204030800595627</v>
      </c>
      <c r="P70">
        <f t="shared" si="7"/>
        <v>0.48070195489790274</v>
      </c>
    </row>
    <row r="71" spans="1:16" x14ac:dyDescent="0.3">
      <c r="A71" s="5">
        <v>89</v>
      </c>
      <c r="B71" s="16">
        <v>1</v>
      </c>
      <c r="C71" s="16">
        <v>1</v>
      </c>
      <c r="D71" s="16">
        <v>0</v>
      </c>
      <c r="E71" s="16">
        <v>2</v>
      </c>
      <c r="F71" s="8">
        <f t="shared" si="1"/>
        <v>0.33333333333333331</v>
      </c>
      <c r="G71" s="8">
        <f t="shared" si="2"/>
        <v>0.25</v>
      </c>
      <c r="H71" s="7">
        <f>'SPF Coefficients'!$H$3 + 'SPF Coefficients'!$H$4*'Curve Info'!B72 + 'SPF Coefficients'!$H$5*'Curve Info'!J72 + 'SPF Coefficients'!$H$6*'Curve Info'!D72 + 'SPF Coefficients'!$H$7*'Curve Info'!L72 + 'SPF Coefficients'!$H$8*'Curve Info'!K72 + 'SPF Coefficients'!$H$9*'Curve Info'!H72</f>
        <v>0.83622133025657941</v>
      </c>
      <c r="I71" s="7">
        <f>'SPF Coefficients'!$H$3 + 'SPF Coefficients'!$H$4*'Curve Info'!B72 + 'SPF Coefficients'!$H$5*'Curve Info'!J72 + 'SPF Coefficients'!$H$6*'Curve Info'!D72 + 'SPF Coefficients'!$H$7*'Curve Info'!M72 + 'SPF Coefficients'!$H$8*'Curve Info'!K72 + 'SPF Coefficients'!$H$9*'Curve Info'!H72</f>
        <v>0.81812936520653801</v>
      </c>
      <c r="J71" s="7">
        <f t="shared" si="3"/>
        <v>2.3076307071051714</v>
      </c>
      <c r="K71" s="7">
        <f t="shared" si="4"/>
        <v>2.2662565316129881</v>
      </c>
      <c r="L71" s="12">
        <f>1/(1+'SPF Coefficients'!$G$10*K71)</f>
        <v>0.14488053381754926</v>
      </c>
      <c r="M71" s="12">
        <f t="shared" si="0"/>
        <v>0.54211632261321008</v>
      </c>
      <c r="N71" s="12">
        <f t="shared" si="5"/>
        <v>1.0182566161045923</v>
      </c>
      <c r="O71" s="12">
        <f t="shared" si="6"/>
        <v>0.5520135321991928</v>
      </c>
      <c r="P71">
        <f t="shared" si="7"/>
        <v>0.48065532471412542</v>
      </c>
    </row>
    <row r="72" spans="1:16" x14ac:dyDescent="0.3">
      <c r="A72" s="5">
        <v>91</v>
      </c>
      <c r="B72" s="16">
        <v>1</v>
      </c>
      <c r="C72" s="16">
        <v>0</v>
      </c>
      <c r="D72" s="16">
        <v>0</v>
      </c>
      <c r="E72" s="16">
        <v>1</v>
      </c>
      <c r="F72" s="8">
        <f t="shared" si="1"/>
        <v>0.33333333333333331</v>
      </c>
      <c r="G72" s="8">
        <f t="shared" si="2"/>
        <v>0</v>
      </c>
      <c r="H72" s="7">
        <f>'SPF Coefficients'!$H$3 + 'SPF Coefficients'!$H$4*'Curve Info'!B73 + 'SPF Coefficients'!$H$5*'Curve Info'!J73 + 'SPF Coefficients'!$H$6*'Curve Info'!D73 + 'SPF Coefficients'!$H$7*'Curve Info'!L73 + 'SPF Coefficients'!$H$8*'Curve Info'!K73 + 'SPF Coefficients'!$H$9*'Curve Info'!H73</f>
        <v>0.87090613063120392</v>
      </c>
      <c r="I72" s="7">
        <f>'SPF Coefficients'!$H$3 + 'SPF Coefficients'!$H$4*'Curve Info'!B73 + 'SPF Coefficients'!$H$5*'Curve Info'!J73 + 'SPF Coefficients'!$H$6*'Curve Info'!D73 + 'SPF Coefficients'!$H$7*'Curve Info'!M73 + 'SPF Coefficients'!$H$8*'Curve Info'!K73 + 'SPF Coefficients'!$H$9*'Curve Info'!H73</f>
        <v>0.85281416558116263</v>
      </c>
      <c r="J72" s="7">
        <f t="shared" si="3"/>
        <v>2.389074686772346</v>
      </c>
      <c r="K72" s="7">
        <f t="shared" si="4"/>
        <v>2.3462402787147201</v>
      </c>
      <c r="L72" s="12">
        <f>1/(1+'SPF Coefficients'!$G$10*K72)</f>
        <v>0.14063613302665995</v>
      </c>
      <c r="M72" s="12">
        <f t="shared" ref="M72:M74" si="8">(L72*K72)+(1-L72)*(G72)</f>
        <v>0.32996615994983108</v>
      </c>
      <c r="N72" s="12">
        <f t="shared" si="5"/>
        <v>1.0182566161045921</v>
      </c>
      <c r="O72" s="12">
        <f t="shared" si="6"/>
        <v>0.33599022545954155</v>
      </c>
      <c r="P72">
        <f t="shared" si="7"/>
        <v>0.29400923567037845</v>
      </c>
    </row>
    <row r="73" spans="1:16" x14ac:dyDescent="0.3">
      <c r="A73" s="5">
        <v>92</v>
      </c>
      <c r="B73" s="16">
        <v>10</v>
      </c>
      <c r="C73" s="16">
        <v>5</v>
      </c>
      <c r="D73" s="16">
        <v>2</v>
      </c>
      <c r="E73" s="16">
        <v>17</v>
      </c>
      <c r="F73" s="8">
        <f t="shared" ref="F73:F76" si="9">B73/3</f>
        <v>3.3333333333333335</v>
      </c>
      <c r="G73" s="8">
        <f t="shared" ref="G73:G76" si="10">C73/4</f>
        <v>1.25</v>
      </c>
      <c r="H73" s="7">
        <f>'SPF Coefficients'!$H$3 + 'SPF Coefficients'!$H$4*'Curve Info'!B74 + 'SPF Coefficients'!$H$5*'Curve Info'!J74 + 'SPF Coefficients'!$H$6*'Curve Info'!D74 + 'SPF Coefficients'!$H$7*'Curve Info'!L74 + 'SPF Coefficients'!$H$8*'Curve Info'!K74 + 'SPF Coefficients'!$H$9*'Curve Info'!H74</f>
        <v>0.88174807349786855</v>
      </c>
      <c r="I73" s="7">
        <f>'SPF Coefficients'!$H$3 + 'SPF Coefficients'!$H$4*'Curve Info'!B74 + 'SPF Coefficients'!$H$5*'Curve Info'!J74 + 'SPF Coefficients'!$H$6*'Curve Info'!D74 + 'SPF Coefficients'!$H$7*'Curve Info'!M74 + 'SPF Coefficients'!$H$8*'Curve Info'!K74 + 'SPF Coefficients'!$H$9*'Curve Info'!H74</f>
        <v>0.86365610844782714</v>
      </c>
      <c r="J73" s="7">
        <f t="shared" ref="J73:J75" si="11">EXP(H73)</f>
        <v>2.4151178220139302</v>
      </c>
      <c r="K73" s="7">
        <f t="shared" ref="K73:K75" si="12">EXP(I73)</f>
        <v>2.3718164790847345</v>
      </c>
      <c r="L73" s="12">
        <f>1/(1+'SPF Coefficients'!$G$10*K73)</f>
        <v>0.13933089994992895</v>
      </c>
      <c r="M73" s="12">
        <f t="shared" si="8"/>
        <v>1.4063036996095366</v>
      </c>
      <c r="N73" s="12">
        <f t="shared" ref="N73:N75" si="13">J73/K73</f>
        <v>1.0182566161045923</v>
      </c>
      <c r="O73" s="12">
        <f t="shared" ref="O73:O76" si="14">M73*N73</f>
        <v>1.4319780463797758</v>
      </c>
      <c r="P73">
        <f t="shared" ref="P73:P75" si="15">O73*N73*(1-L73)</f>
        <v>1.2549597919790487</v>
      </c>
    </row>
    <row r="74" spans="1:16" x14ac:dyDescent="0.3">
      <c r="A74" s="5">
        <v>93</v>
      </c>
      <c r="B74" s="16">
        <v>1</v>
      </c>
      <c r="C74" s="16">
        <v>1</v>
      </c>
      <c r="D74" s="16">
        <v>0</v>
      </c>
      <c r="E74" s="16">
        <v>2</v>
      </c>
      <c r="F74" s="8">
        <f t="shared" si="9"/>
        <v>0.33333333333333331</v>
      </c>
      <c r="G74" s="8">
        <f t="shared" si="10"/>
        <v>0.25</v>
      </c>
      <c r="H74" s="7">
        <f>'SPF Coefficients'!$H$3 + 'SPF Coefficients'!$H$4*'Curve Info'!B75 + 'SPF Coefficients'!$H$5*'Curve Info'!J75 + 'SPF Coefficients'!$H$6*'Curve Info'!D75 + 'SPF Coefficients'!$H$7*'Curve Info'!L75 + 'SPF Coefficients'!$H$8*'Curve Info'!K75 + 'SPF Coefficients'!$H$9*'Curve Info'!H75</f>
        <v>0.83467487228635862</v>
      </c>
      <c r="I74" s="7">
        <f>'SPF Coefficients'!$H$3 + 'SPF Coefficients'!$H$4*'Curve Info'!B75 + 'SPF Coefficients'!$H$5*'Curve Info'!J75 + 'SPF Coefficients'!$H$6*'Curve Info'!D75 + 'SPF Coefficients'!$H$7*'Curve Info'!M75 + 'SPF Coefficients'!$H$8*'Curve Info'!K75 + 'SPF Coefficients'!$H$9*'Curve Info'!H75</f>
        <v>0.81658290723631732</v>
      </c>
      <c r="J74" s="7">
        <f t="shared" si="11"/>
        <v>2.3040648111705999</v>
      </c>
      <c r="K74" s="7">
        <f t="shared" si="12"/>
        <v>2.2627545696535236</v>
      </c>
      <c r="L74" s="12">
        <f>1/(1+'SPF Coefficients'!$G$10*K74)</f>
        <v>0.14507222998722721</v>
      </c>
      <c r="M74" s="12">
        <f t="shared" si="8"/>
        <v>0.54199479383661853</v>
      </c>
      <c r="N74" s="12">
        <f t="shared" si="13"/>
        <v>1.0182566161045923</v>
      </c>
      <c r="O74" s="12">
        <f t="shared" si="14"/>
        <v>0.55188978471838135</v>
      </c>
      <c r="P74">
        <f t="shared" si="15"/>
        <v>0.48043984732033185</v>
      </c>
    </row>
    <row r="75" spans="1:16" x14ac:dyDescent="0.3">
      <c r="A75" s="5">
        <v>94</v>
      </c>
      <c r="B75" s="16">
        <v>0</v>
      </c>
      <c r="C75" s="16">
        <v>3</v>
      </c>
      <c r="D75" s="16">
        <v>0</v>
      </c>
      <c r="E75" s="16">
        <v>3</v>
      </c>
      <c r="F75" s="8">
        <f t="shared" si="9"/>
        <v>0</v>
      </c>
      <c r="G75" s="8">
        <f t="shared" si="10"/>
        <v>0.75</v>
      </c>
      <c r="H75" s="7">
        <f>'SPF Coefficients'!$H$3 + 'SPF Coefficients'!$H$4*'Curve Info'!B76 + 'SPF Coefficients'!$H$5*'Curve Info'!J76 + 'SPF Coefficients'!$H$6*'Curve Info'!D76 + 'SPF Coefficients'!$H$7*'Curve Info'!L76 + 'SPF Coefficients'!$H$8*'Curve Info'!K76 + 'SPF Coefficients'!$H$9*'Curve Info'!H76</f>
        <v>0.84813410364173247</v>
      </c>
      <c r="I75" s="7">
        <f>'SPF Coefficients'!$H$3 + 'SPF Coefficients'!$H$4*'Curve Info'!B76 + 'SPF Coefficients'!$H$5*'Curve Info'!J76 + 'SPF Coefficients'!$H$6*'Curve Info'!D76 + 'SPF Coefficients'!$H$7*'Curve Info'!M76 + 'SPF Coefficients'!$H$8*'Curve Info'!K76 + 'SPF Coefficients'!$H$9*'Curve Info'!H76</f>
        <v>0.83004213859169118</v>
      </c>
      <c r="J75" s="7">
        <f t="shared" si="11"/>
        <v>2.3352853836746097</v>
      </c>
      <c r="K75" s="7">
        <f t="shared" si="12"/>
        <v>2.2934153795223033</v>
      </c>
      <c r="L75" s="12">
        <f>1/(1+'SPF Coefficients'!$G$10*K75)</f>
        <v>0.14341089299394533</v>
      </c>
      <c r="M75" s="12">
        <f>(L75*K75)+(1-L75)*(G75)</f>
        <v>0.97134257783788258</v>
      </c>
      <c r="N75" s="12">
        <f t="shared" si="13"/>
        <v>1.0182566161045923</v>
      </c>
      <c r="O75" s="12">
        <f t="shared" si="14"/>
        <v>0.98907600638751381</v>
      </c>
      <c r="P75">
        <f t="shared" si="15"/>
        <v>0.86269931757493001</v>
      </c>
    </row>
    <row r="76" spans="1:16" x14ac:dyDescent="0.3">
      <c r="A76" s="5" t="s">
        <v>751</v>
      </c>
      <c r="B76" s="16">
        <v>74</v>
      </c>
      <c r="C76" s="16">
        <v>109</v>
      </c>
      <c r="D76" s="16">
        <v>12</v>
      </c>
      <c r="E76" s="16">
        <v>195</v>
      </c>
      <c r="F76" s="8">
        <f t="shared" si="9"/>
        <v>24.666666666666668</v>
      </c>
      <c r="G76" s="8">
        <f t="shared" si="10"/>
        <v>27.25</v>
      </c>
      <c r="H76" s="8">
        <f>SUM(H8:H75)</f>
        <v>59.68307341802538</v>
      </c>
      <c r="I76" s="8">
        <f>SUM(I8:I75)</f>
        <v>59.211201820948631</v>
      </c>
      <c r="J76" s="8">
        <f t="shared" ref="J76:K76" si="16">SUM(J8:J75)</f>
        <v>163.65905104861733</v>
      </c>
      <c r="K76" s="8">
        <f t="shared" si="16"/>
        <v>162.54435013647517</v>
      </c>
      <c r="L76" s="7">
        <f>1/(1+'SPF Coefficients'!$G$10*K76)</f>
        <v>2.3566535685018192E-3</v>
      </c>
      <c r="M76" s="7">
        <f>(L76*K76)+(1-L76)*(G76)</f>
        <v>27.568841913047258</v>
      </c>
      <c r="N76" s="7">
        <f>J76/K76</f>
        <v>1.0068578262560726</v>
      </c>
      <c r="O76" s="7">
        <f t="shared" si="14"/>
        <v>27.757904240968067</v>
      </c>
    </row>
    <row r="77" spans="1:16" x14ac:dyDescent="0.3">
      <c r="F77" s="11" t="s">
        <v>796</v>
      </c>
      <c r="G77" s="11" t="s">
        <v>797</v>
      </c>
      <c r="H77" s="11" t="s">
        <v>824</v>
      </c>
      <c r="I77" s="11" t="s">
        <v>825</v>
      </c>
      <c r="J77" s="11" t="s">
        <v>798</v>
      </c>
      <c r="K77" s="11" t="s">
        <v>799</v>
      </c>
      <c r="L77" s="11" t="s">
        <v>800</v>
      </c>
      <c r="M77" s="11" t="s">
        <v>801</v>
      </c>
      <c r="N77" s="11" t="s">
        <v>802</v>
      </c>
      <c r="O77" s="11" t="s">
        <v>803</v>
      </c>
    </row>
    <row r="78" spans="1:16" x14ac:dyDescent="0.3">
      <c r="M78" s="7">
        <f>SUM(M8:M75)</f>
        <v>46.00514169920185</v>
      </c>
      <c r="O78" s="7">
        <f>SUM(O8:O75)</f>
        <v>46.272246441647923</v>
      </c>
      <c r="P78">
        <f>SUM(P8:P75)</f>
        <v>40.127460266810807</v>
      </c>
    </row>
    <row r="79" spans="1:16" x14ac:dyDescent="0.3">
      <c r="M79" t="s">
        <v>826</v>
      </c>
      <c r="O79" t="s">
        <v>826</v>
      </c>
      <c r="P79" t="s">
        <v>826</v>
      </c>
    </row>
    <row r="82" spans="2:4" x14ac:dyDescent="0.3">
      <c r="B82" s="7"/>
      <c r="C82" s="7"/>
      <c r="D82" s="7"/>
    </row>
    <row r="83" spans="2:4" x14ac:dyDescent="0.3">
      <c r="B83" s="7"/>
      <c r="C83" s="7"/>
      <c r="D83" s="7"/>
    </row>
  </sheetData>
  <mergeCells count="1">
    <mergeCell ref="A1: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BD820-20C6-4749-97C0-72D42004CAD8}">
  <dimension ref="A1:Q83"/>
  <sheetViews>
    <sheetView zoomScale="70" zoomScaleNormal="70" workbookViewId="0">
      <selection activeCell="P8" sqref="P8"/>
    </sheetView>
  </sheetViews>
  <sheetFormatPr defaultRowHeight="14.4" x14ac:dyDescent="0.3"/>
  <cols>
    <col min="1" max="1" width="16.88671875" bestFit="1" customWidth="1"/>
    <col min="2" max="2" width="17.21875" bestFit="1" customWidth="1"/>
    <col min="3" max="3" width="16.33203125" bestFit="1" customWidth="1"/>
    <col min="4" max="4" width="9" bestFit="1" customWidth="1"/>
    <col min="5" max="5" width="10.77734375" bestFit="1" customWidth="1"/>
    <col min="6" max="6" width="17.88671875" bestFit="1" customWidth="1"/>
    <col min="7" max="7" width="19" bestFit="1" customWidth="1"/>
    <col min="8" max="8" width="21.21875" bestFit="1" customWidth="1"/>
    <col min="9" max="9" width="22.44140625" bestFit="1" customWidth="1"/>
    <col min="10" max="11" width="22.44140625" customWidth="1"/>
    <col min="12" max="12" width="16.21875" bestFit="1" customWidth="1"/>
    <col min="13" max="13" width="25.44140625" bestFit="1" customWidth="1"/>
    <col min="14" max="14" width="42.33203125" customWidth="1"/>
    <col min="15" max="15" width="29" bestFit="1" customWidth="1"/>
    <col min="16" max="16" width="12.109375" bestFit="1" customWidth="1"/>
    <col min="17" max="17" width="13.21875" bestFit="1" customWidth="1"/>
  </cols>
  <sheetData>
    <row r="1" spans="1:17" ht="20.399999999999999" thickBot="1" x14ac:dyDescent="0.45">
      <c r="A1" s="18" t="s">
        <v>805</v>
      </c>
      <c r="B1" s="18"/>
      <c r="C1" s="18"/>
      <c r="D1" s="18"/>
      <c r="E1" s="18"/>
      <c r="F1" s="18"/>
      <c r="G1" s="18"/>
      <c r="H1" s="18"/>
      <c r="I1" s="18"/>
      <c r="J1" s="18"/>
      <c r="K1" s="18"/>
      <c r="L1" s="18"/>
      <c r="M1" s="18"/>
      <c r="N1" s="18"/>
      <c r="O1" s="18"/>
      <c r="P1" s="18"/>
    </row>
    <row r="2" spans="1:17" ht="15" thickTop="1" x14ac:dyDescent="0.3"/>
    <row r="4" spans="1:17" ht="20.399999999999999" thickBot="1" x14ac:dyDescent="0.45">
      <c r="A4" s="4" t="s">
        <v>17</v>
      </c>
      <c r="B4" t="s">
        <v>743</v>
      </c>
      <c r="N4" s="13" t="s">
        <v>794</v>
      </c>
      <c r="O4" s="13" t="s">
        <v>795</v>
      </c>
      <c r="P4" s="14">
        <f>O76*N76*(1-L76)</f>
        <v>27.885214294107314</v>
      </c>
    </row>
    <row r="5" spans="1:17" ht="21" thickTop="1" thickBot="1" x14ac:dyDescent="0.45">
      <c r="O5" s="9" t="s">
        <v>744</v>
      </c>
      <c r="P5" s="14">
        <f>(F76/O76)/(1+(P4/(O76^2)))</f>
        <v>0.71723168983168473</v>
      </c>
      <c r="Q5">
        <f>(F76/O78)/(1+(P78/(O78^2)))</f>
        <v>0.47530422473718353</v>
      </c>
    </row>
    <row r="6" spans="1:17" ht="15" thickTop="1" x14ac:dyDescent="0.3">
      <c r="A6" s="4" t="s">
        <v>745</v>
      </c>
      <c r="B6" s="4" t="s">
        <v>746</v>
      </c>
    </row>
    <row r="7" spans="1:17" x14ac:dyDescent="0.3">
      <c r="A7" s="4" t="s">
        <v>747</v>
      </c>
      <c r="B7" t="s">
        <v>748</v>
      </c>
      <c r="C7" t="s">
        <v>749</v>
      </c>
      <c r="D7" t="s">
        <v>750</v>
      </c>
      <c r="E7" t="s">
        <v>751</v>
      </c>
      <c r="F7" s="11" t="s">
        <v>796</v>
      </c>
      <c r="G7" s="11" t="s">
        <v>797</v>
      </c>
      <c r="H7" s="11" t="s">
        <v>824</v>
      </c>
      <c r="I7" s="11" t="s">
        <v>825</v>
      </c>
      <c r="J7" s="11" t="s">
        <v>798</v>
      </c>
      <c r="K7" s="11" t="s">
        <v>799</v>
      </c>
      <c r="L7" s="11" t="s">
        <v>800</v>
      </c>
      <c r="M7" s="11" t="s">
        <v>801</v>
      </c>
      <c r="N7" s="11" t="s">
        <v>802</v>
      </c>
      <c r="O7" s="11" t="s">
        <v>803</v>
      </c>
      <c r="P7" s="11" t="s">
        <v>828</v>
      </c>
    </row>
    <row r="8" spans="1:17" x14ac:dyDescent="0.3">
      <c r="A8" s="5">
        <v>1</v>
      </c>
      <c r="B8" s="16">
        <v>0</v>
      </c>
      <c r="C8" s="16">
        <v>0</v>
      </c>
      <c r="D8" s="16">
        <v>0</v>
      </c>
      <c r="E8" s="16">
        <v>0</v>
      </c>
      <c r="F8" s="8">
        <f>B8/3</f>
        <v>0</v>
      </c>
      <c r="G8" s="8">
        <f>C8/4</f>
        <v>0</v>
      </c>
      <c r="H8" s="7">
        <f xml:space="preserve"> 'SPF Coefficients'!$M$3 + 'SPF Coefficients'!$M$4*'Curve Info'!B9 + 'SPF Coefficients'!$M$5*'Curve Info'!J9 + 'SPF Coefficients'!$M$6*'Curve Info'!D9 + 'SPF Coefficients'!$M$7*'Curve Info'!L9 + 'SPF Coefficients'!$M$8*'Curve Info'!K9 + 'SPF Coefficients'!$M$9*'Curve Info'!H9</f>
        <v>0.17096286350184464</v>
      </c>
      <c r="I8" s="7">
        <f>'SPF Coefficients'!$M$3 + 'SPF Coefficients'!$M$4*'Curve Info'!B9 + 'SPF Coefficients'!$M$5*'Curve Info'!J9 + 'SPF Coefficients'!$M$6*'Curve Info'!D9 + 'SPF Coefficients'!$M$7*'Curve Info'!M9 + 'SPF Coefficients'!$M$8*'Curve Info'!K9 + 'SPF Coefficients'!$M$9*'Curve Info'!H9</f>
        <v>0.16491805861648301</v>
      </c>
      <c r="J8" s="7">
        <f>EXP(H8)</f>
        <v>1.1864466877283455</v>
      </c>
      <c r="K8" s="7">
        <f>EXP(I8)</f>
        <v>1.1792964815668776</v>
      </c>
      <c r="L8" s="12">
        <f>1/(1+'SPF Coefficients'!$L$10*K8)</f>
        <v>0.29298067606765466</v>
      </c>
      <c r="M8" s="12">
        <f>(L8*K8)+(1-L8)*(G8)</f>
        <v>0.34551108045367024</v>
      </c>
      <c r="N8" s="12">
        <f>J8/K8</f>
        <v>1.0060631115866365</v>
      </c>
      <c r="O8" s="12">
        <f>M8*N8</f>
        <v>0.34760595268888017</v>
      </c>
      <c r="P8">
        <f>O8*N8*(1-L8)</f>
        <v>0.24725422098284963</v>
      </c>
    </row>
    <row r="9" spans="1:17" x14ac:dyDescent="0.3">
      <c r="A9" s="5">
        <v>2</v>
      </c>
      <c r="B9" s="16">
        <v>0</v>
      </c>
      <c r="C9" s="16">
        <v>2</v>
      </c>
      <c r="D9" s="16">
        <v>1</v>
      </c>
      <c r="E9" s="16">
        <v>3</v>
      </c>
      <c r="F9" s="8">
        <f t="shared" ref="F9:F72" si="0">B9/3</f>
        <v>0</v>
      </c>
      <c r="G9" s="8">
        <f t="shared" ref="G9:G72" si="1">C9/4</f>
        <v>0.5</v>
      </c>
      <c r="H9" s="7">
        <f xml:space="preserve"> 'SPF Coefficients'!$M$3 + 'SPF Coefficients'!$M$4*'Curve Info'!B10 + 'SPF Coefficients'!$M$5*'Curve Info'!J10 + 'SPF Coefficients'!$M$6*'Curve Info'!D10 + 'SPF Coefficients'!$M$7*'Curve Info'!L10 + 'SPF Coefficients'!$M$8*'Curve Info'!K10 + 'SPF Coefficients'!$M$9*'Curve Info'!H10</f>
        <v>0.1419341110628983</v>
      </c>
      <c r="I9" s="7">
        <f>'SPF Coefficients'!$M$3 + 'SPF Coefficients'!$M$4*'Curve Info'!B10 + 'SPF Coefficients'!$M$5*'Curve Info'!J10 + 'SPF Coefficients'!$M$6*'Curve Info'!D10 + 'SPF Coefficients'!$M$7*'Curve Info'!M10 + 'SPF Coefficients'!$M$8*'Curve Info'!K10 + 'SPF Coefficients'!$M$9*'Curve Info'!H10</f>
        <v>0.12668172313370288</v>
      </c>
      <c r="J9" s="7">
        <f t="shared" ref="J9:J72" si="2">EXP(H9)</f>
        <v>1.1525007089885202</v>
      </c>
      <c r="K9" s="7">
        <f t="shared" ref="K9:K72" si="3">EXP(I9)</f>
        <v>1.1350556983139906</v>
      </c>
      <c r="L9" s="12">
        <f>1/(1+'SPF Coefficients'!$L$10*K9)</f>
        <v>0.30096328033891573</v>
      </c>
      <c r="M9" s="12">
        <f t="shared" ref="M9:M72" si="4">(L9*K9)+(1-L9)*(G9)</f>
        <v>0.69112844616249935</v>
      </c>
      <c r="N9" s="12">
        <f t="shared" ref="N9:N72" si="5">J9/K9</f>
        <v>1.0153692992338987</v>
      </c>
      <c r="O9" s="12">
        <f t="shared" ref="O9:O72" si="6">M9*N9</f>
        <v>0.70175060606063033</v>
      </c>
      <c r="P9">
        <f t="shared" ref="P9:P72" si="7">O9*N9*(1-L9)</f>
        <v>0.498088842839015</v>
      </c>
    </row>
    <row r="10" spans="1:17" x14ac:dyDescent="0.3">
      <c r="A10" s="5">
        <v>3</v>
      </c>
      <c r="B10" s="16">
        <v>2</v>
      </c>
      <c r="C10" s="16">
        <v>1</v>
      </c>
      <c r="D10" s="16">
        <v>0</v>
      </c>
      <c r="E10" s="16">
        <v>3</v>
      </c>
      <c r="F10" s="8">
        <f t="shared" si="0"/>
        <v>0.66666666666666663</v>
      </c>
      <c r="G10" s="8">
        <f t="shared" si="1"/>
        <v>0.25</v>
      </c>
      <c r="H10" s="7">
        <f xml:space="preserve"> 'SPF Coefficients'!$M$3 + 'SPF Coefficients'!$M$4*'Curve Info'!B11 + 'SPF Coefficients'!$M$5*'Curve Info'!J11 + 'SPF Coefficients'!$M$6*'Curve Info'!D11 + 'SPF Coefficients'!$M$7*'Curve Info'!L11 + 'SPF Coefficients'!$M$8*'Curve Info'!K11 + 'SPF Coefficients'!$M$9*'Curve Info'!H11</f>
        <v>0.17011872339812517</v>
      </c>
      <c r="I10" s="7">
        <f>'SPF Coefficients'!$M$3 + 'SPF Coefficients'!$M$4*'Curve Info'!B11 + 'SPF Coefficients'!$M$5*'Curve Info'!J11 + 'SPF Coefficients'!$M$6*'Curve Info'!D11 + 'SPF Coefficients'!$M$7*'Curve Info'!M11 + 'SPF Coefficients'!$M$8*'Curve Info'!K11 + 'SPF Coefficients'!$M$9*'Curve Info'!H11</f>
        <v>0.16099996712085662</v>
      </c>
      <c r="J10" s="7">
        <f t="shared" si="2"/>
        <v>1.1854455830940405</v>
      </c>
      <c r="K10" s="7">
        <f t="shared" si="3"/>
        <v>1.1746849301912368</v>
      </c>
      <c r="L10" s="12">
        <f>1/(1+'SPF Coefficients'!$L$10*K10)</f>
        <v>0.293792939096648</v>
      </c>
      <c r="M10" s="12">
        <f t="shared" si="4"/>
        <v>0.52166590337926222</v>
      </c>
      <c r="N10" s="12">
        <f t="shared" si="5"/>
        <v>1.0091604587972809</v>
      </c>
      <c r="O10" s="12">
        <f t="shared" si="6"/>
        <v>0.5264446023931143</v>
      </c>
      <c r="P10">
        <f t="shared" si="7"/>
        <v>0.37518456063734307</v>
      </c>
    </row>
    <row r="11" spans="1:17" x14ac:dyDescent="0.3">
      <c r="A11" s="5">
        <v>4</v>
      </c>
      <c r="B11" s="16">
        <v>0</v>
      </c>
      <c r="C11" s="16">
        <v>2</v>
      </c>
      <c r="D11" s="16">
        <v>0</v>
      </c>
      <c r="E11" s="16">
        <v>2</v>
      </c>
      <c r="F11" s="8">
        <f t="shared" si="0"/>
        <v>0</v>
      </c>
      <c r="G11" s="8">
        <f t="shared" si="1"/>
        <v>0.5</v>
      </c>
      <c r="H11" s="7">
        <f xml:space="preserve"> 'SPF Coefficients'!$M$3 + 'SPF Coefficients'!$M$4*'Curve Info'!B12 + 'SPF Coefficients'!$M$5*'Curve Info'!J12 + 'SPF Coefficients'!$M$6*'Curve Info'!D12 + 'SPF Coefficients'!$M$7*'Curve Info'!L12 + 'SPF Coefficients'!$M$8*'Curve Info'!K12 + 'SPF Coefficients'!$M$9*'Curve Info'!H12</f>
        <v>0.14326803317310211</v>
      </c>
      <c r="I11" s="7">
        <f>'SPF Coefficients'!$M$3 + 'SPF Coefficients'!$M$4*'Curve Info'!B12 + 'SPF Coefficients'!$M$5*'Curve Info'!J12 + 'SPF Coefficients'!$M$6*'Curve Info'!D12 + 'SPF Coefficients'!$M$7*'Curve Info'!M12 + 'SPF Coefficients'!$M$8*'Curve Info'!K12 + 'SPF Coefficients'!$M$9*'Curve Info'!H12</f>
        <v>0.13414927689583356</v>
      </c>
      <c r="J11" s="7">
        <f t="shared" si="2"/>
        <v>1.1540390809723586</v>
      </c>
      <c r="K11" s="7">
        <f t="shared" si="3"/>
        <v>1.1435635145155651</v>
      </c>
      <c r="L11" s="12">
        <f>1/(1+'SPF Coefficients'!$L$10*K11)</f>
        <v>0.29939456254142843</v>
      </c>
      <c r="M11" s="12">
        <f t="shared" si="4"/>
        <v>0.69267941689601176</v>
      </c>
      <c r="N11" s="12">
        <f t="shared" si="5"/>
        <v>1.0091604587972809</v>
      </c>
      <c r="O11" s="12">
        <f t="shared" si="6"/>
        <v>0.69902467815421221</v>
      </c>
      <c r="P11">
        <f t="shared" si="7"/>
        <v>0.49422673801653666</v>
      </c>
    </row>
    <row r="12" spans="1:17" x14ac:dyDescent="0.3">
      <c r="A12" s="5">
        <v>7</v>
      </c>
      <c r="B12" s="16">
        <v>0</v>
      </c>
      <c r="C12" s="16">
        <v>0</v>
      </c>
      <c r="D12" s="16">
        <v>0</v>
      </c>
      <c r="E12" s="16">
        <v>0</v>
      </c>
      <c r="F12" s="8">
        <f t="shared" si="0"/>
        <v>0</v>
      </c>
      <c r="G12" s="8">
        <f t="shared" si="1"/>
        <v>0</v>
      </c>
      <c r="H12" s="7">
        <f xml:space="preserve"> 'SPF Coefficients'!$M$3 + 'SPF Coefficients'!$M$4*'Curve Info'!B13 + 'SPF Coefficients'!$M$5*'Curve Info'!J13 + 'SPF Coefficients'!$M$6*'Curve Info'!D13 + 'SPF Coefficients'!$M$7*'Curve Info'!L13 + 'SPF Coefficients'!$M$8*'Curve Info'!K13 + 'SPF Coefficients'!$M$9*'Curve Info'!H13</f>
        <v>2.2583796177142818E-2</v>
      </c>
      <c r="I12" s="7">
        <f>'SPF Coefficients'!$M$3 + 'SPF Coefficients'!$M$4*'Curve Info'!B13 + 'SPF Coefficients'!$M$5*'Curve Info'!J13 + 'SPF Coefficients'!$M$6*'Curve Info'!D13 + 'SPF Coefficients'!$M$7*'Curve Info'!M13 + 'SPF Coefficients'!$M$8*'Curve Info'!K13 + 'SPF Coefficients'!$M$9*'Curve Info'!H13</f>
        <v>1.6171328017801384E-2</v>
      </c>
      <c r="J12" s="7">
        <f t="shared" si="2"/>
        <v>1.022840740717353</v>
      </c>
      <c r="K12" s="7">
        <f t="shared" si="3"/>
        <v>1.0163027916338081</v>
      </c>
      <c r="L12" s="12">
        <f>1/(1+'SPF Coefficients'!$L$10*K12)</f>
        <v>0.32471112697414395</v>
      </c>
      <c r="M12" s="12">
        <f t="shared" si="4"/>
        <v>0.33000482481838245</v>
      </c>
      <c r="N12" s="12">
        <f t="shared" si="5"/>
        <v>1.0064330720503429</v>
      </c>
      <c r="O12" s="12">
        <f t="shared" si="6"/>
        <v>0.33212776963339991</v>
      </c>
      <c r="P12">
        <f t="shared" si="7"/>
        <v>0.22572501072655823</v>
      </c>
    </row>
    <row r="13" spans="1:17" x14ac:dyDescent="0.3">
      <c r="A13" s="5">
        <v>8</v>
      </c>
      <c r="B13" s="16">
        <v>1</v>
      </c>
      <c r="C13" s="16">
        <v>2</v>
      </c>
      <c r="D13" s="16">
        <v>1</v>
      </c>
      <c r="E13" s="16">
        <v>4</v>
      </c>
      <c r="F13" s="8">
        <f t="shared" si="0"/>
        <v>0.33333333333333331</v>
      </c>
      <c r="G13" s="8">
        <f t="shared" si="1"/>
        <v>0.5</v>
      </c>
      <c r="H13" s="7">
        <f xml:space="preserve"> 'SPF Coefficients'!$M$3 + 'SPF Coefficients'!$M$4*'Curve Info'!B14 + 'SPF Coefficients'!$M$5*'Curve Info'!J14 + 'SPF Coefficients'!$M$6*'Curve Info'!D14 + 'SPF Coefficients'!$M$7*'Curve Info'!L14 + 'SPF Coefficients'!$M$8*'Curve Info'!K14 + 'SPF Coefficients'!$M$9*'Curve Info'!H14</f>
        <v>0.10180635649429813</v>
      </c>
      <c r="I13" s="7">
        <f>'SPF Coefficients'!$M$3 + 'SPF Coefficients'!$M$4*'Curve Info'!B14 + 'SPF Coefficients'!$M$5*'Curve Info'!J14 + 'SPF Coefficients'!$M$6*'Curve Info'!D14 + 'SPF Coefficients'!$M$7*'Curve Info'!M14 + 'SPF Coefficients'!$M$8*'Curve Info'!K14 + 'SPF Coefficients'!$M$9*'Curve Info'!H14</f>
        <v>9.5910083975235746E-2</v>
      </c>
      <c r="J13" s="7">
        <f t="shared" si="2"/>
        <v>1.1071690548711977</v>
      </c>
      <c r="K13" s="7">
        <f t="shared" si="3"/>
        <v>1.1006600925643468</v>
      </c>
      <c r="L13" s="12">
        <f>1/(1+'SPF Coefficients'!$L$10*K13)</f>
        <v>0.30747653036872791</v>
      </c>
      <c r="M13" s="12">
        <f t="shared" si="4"/>
        <v>0.68468888119264437</v>
      </c>
      <c r="N13" s="12">
        <f t="shared" si="5"/>
        <v>1.0059136897492904</v>
      </c>
      <c r="O13" s="12">
        <f t="shared" si="6"/>
        <v>0.68873791881080648</v>
      </c>
      <c r="P13">
        <f t="shared" si="7"/>
        <v>0.47978780908439073</v>
      </c>
    </row>
    <row r="14" spans="1:17" x14ac:dyDescent="0.3">
      <c r="A14" s="5">
        <v>9</v>
      </c>
      <c r="B14" s="16">
        <v>1</v>
      </c>
      <c r="C14" s="16">
        <v>1</v>
      </c>
      <c r="D14" s="16">
        <v>0</v>
      </c>
      <c r="E14" s="16">
        <v>2</v>
      </c>
      <c r="F14" s="8">
        <f t="shared" si="0"/>
        <v>0.33333333333333331</v>
      </c>
      <c r="G14" s="8">
        <f t="shared" si="1"/>
        <v>0.25</v>
      </c>
      <c r="H14" s="7">
        <f xml:space="preserve"> 'SPF Coefficients'!$M$3 + 'SPF Coefficients'!$M$4*'Curve Info'!B15 + 'SPF Coefficients'!$M$5*'Curve Info'!J15 + 'SPF Coefficients'!$M$6*'Curve Info'!D15 + 'SPF Coefficients'!$M$7*'Curve Info'!L15 + 'SPF Coefficients'!$M$8*'Curve Info'!K15 + 'SPF Coefficients'!$M$9*'Curve Info'!H15</f>
        <v>0.11250797957831082</v>
      </c>
      <c r="I14" s="7">
        <f>'SPF Coefficients'!$M$3 + 'SPF Coefficients'!$M$4*'Curve Info'!B15 + 'SPF Coefficients'!$M$5*'Curve Info'!J15 + 'SPF Coefficients'!$M$6*'Curve Info'!D15 + 'SPF Coefficients'!$M$7*'Curve Info'!M15 + 'SPF Coefficients'!$M$8*'Curve Info'!K15 + 'SPF Coefficients'!$M$9*'Curve Info'!H15</f>
        <v>9.696336497383512E-2</v>
      </c>
      <c r="J14" s="7">
        <f t="shared" si="2"/>
        <v>1.1190811866731178</v>
      </c>
      <c r="K14" s="7">
        <f t="shared" si="3"/>
        <v>1.1018200076768012</v>
      </c>
      <c r="L14" s="12">
        <f>1/(1+'SPF Coefficients'!$L$10*K14)</f>
        <v>0.30725229577222379</v>
      </c>
      <c r="M14" s="12">
        <f t="shared" si="4"/>
        <v>0.51172365294341049</v>
      </c>
      <c r="N14" s="12">
        <f t="shared" si="5"/>
        <v>1.0156660605870753</v>
      </c>
      <c r="O14" s="12">
        <f t="shared" si="6"/>
        <v>0.5197403466942615</v>
      </c>
      <c r="P14">
        <f t="shared" si="7"/>
        <v>0.36568948034950488</v>
      </c>
    </row>
    <row r="15" spans="1:17" x14ac:dyDescent="0.3">
      <c r="A15" s="5">
        <v>10</v>
      </c>
      <c r="B15" s="16">
        <v>1</v>
      </c>
      <c r="C15" s="16">
        <v>2</v>
      </c>
      <c r="D15" s="16">
        <v>1</v>
      </c>
      <c r="E15" s="16">
        <v>4</v>
      </c>
      <c r="F15" s="8">
        <f t="shared" si="0"/>
        <v>0.33333333333333331</v>
      </c>
      <c r="G15" s="8">
        <f t="shared" si="1"/>
        <v>0.5</v>
      </c>
      <c r="H15" s="7">
        <f xml:space="preserve"> 'SPF Coefficients'!$M$3 + 'SPF Coefficients'!$M$4*'Curve Info'!B16 + 'SPF Coefficients'!$M$5*'Curve Info'!J16 + 'SPF Coefficients'!$M$6*'Curve Info'!D16 + 'SPF Coefficients'!$M$7*'Curve Info'!L16 + 'SPF Coefficients'!$M$8*'Curve Info'!K16 + 'SPF Coefficients'!$M$9*'Curve Info'!H16</f>
        <v>0.1502887013360395</v>
      </c>
      <c r="I15" s="7">
        <f>'SPF Coefficients'!$M$3 + 'SPF Coefficients'!$M$4*'Curve Info'!B16 + 'SPF Coefficients'!$M$5*'Curve Info'!J16 + 'SPF Coefficients'!$M$6*'Curve Info'!D16 + 'SPF Coefficients'!$M$7*'Curve Info'!M16 + 'SPF Coefficients'!$M$8*'Curve Info'!K16 + 'SPF Coefficients'!$M$9*'Curve Info'!H16</f>
        <v>0.13474408673156379</v>
      </c>
      <c r="J15" s="7">
        <f t="shared" si="2"/>
        <v>1.1621697142496232</v>
      </c>
      <c r="K15" s="7">
        <f t="shared" si="3"/>
        <v>1.144243919677562</v>
      </c>
      <c r="L15" s="12">
        <f>1/(1+'SPF Coefficients'!$L$10*K15)</f>
        <v>0.29926981163123451</v>
      </c>
      <c r="M15" s="12">
        <f t="shared" si="4"/>
        <v>0.69280275648647216</v>
      </c>
      <c r="N15" s="12">
        <f t="shared" si="5"/>
        <v>1.0156660605870753</v>
      </c>
      <c r="O15" s="12">
        <f t="shared" si="6"/>
        <v>0.70365624644448199</v>
      </c>
      <c r="P15">
        <f t="shared" si="7"/>
        <v>0.50079768833749294</v>
      </c>
    </row>
    <row r="16" spans="1:17" x14ac:dyDescent="0.3">
      <c r="A16" s="5">
        <v>11</v>
      </c>
      <c r="B16" s="16">
        <v>2</v>
      </c>
      <c r="C16" s="16">
        <v>3</v>
      </c>
      <c r="D16" s="16">
        <v>0</v>
      </c>
      <c r="E16" s="16">
        <v>5</v>
      </c>
      <c r="F16" s="8">
        <f t="shared" si="0"/>
        <v>0.66666666666666663</v>
      </c>
      <c r="G16" s="8">
        <f t="shared" si="1"/>
        <v>0.75</v>
      </c>
      <c r="H16" s="7">
        <f xml:space="preserve"> 'SPF Coefficients'!$M$3 + 'SPF Coefficients'!$M$4*'Curve Info'!B17 + 'SPF Coefficients'!$M$5*'Curve Info'!J17 + 'SPF Coefficients'!$M$6*'Curve Info'!D17 + 'SPF Coefficients'!$M$7*'Curve Info'!L17 + 'SPF Coefficients'!$M$8*'Curve Info'!K17 + 'SPF Coefficients'!$M$9*'Curve Info'!H17</f>
        <v>0.15117631871298487</v>
      </c>
      <c r="I16" s="7">
        <f>'SPF Coefficients'!$M$3 + 'SPF Coefficients'!$M$4*'Curve Info'!B17 + 'SPF Coefficients'!$M$5*'Curve Info'!J17 + 'SPF Coefficients'!$M$6*'Curve Info'!D17 + 'SPF Coefficients'!$M$7*'Curve Info'!M17 + 'SPF Coefficients'!$M$8*'Curve Info'!K17 + 'SPF Coefficients'!$M$9*'Curve Info'!H17</f>
        <v>0.14330411243949293</v>
      </c>
      <c r="J16" s="7">
        <f t="shared" si="2"/>
        <v>1.1632017342346292</v>
      </c>
      <c r="K16" s="7">
        <f t="shared" si="3"/>
        <v>1.1540807186069098</v>
      </c>
      <c r="L16" s="12">
        <f>1/(1+'SPF Coefficients'!$L$10*K16)</f>
        <v>0.29747780104353161</v>
      </c>
      <c r="M16" s="12">
        <f t="shared" si="4"/>
        <v>0.87020504361527362</v>
      </c>
      <c r="N16" s="12">
        <f t="shared" si="5"/>
        <v>1.0079032735584816</v>
      </c>
      <c r="O16" s="12">
        <f t="shared" si="6"/>
        <v>0.87708251212693555</v>
      </c>
      <c r="P16">
        <f t="shared" si="7"/>
        <v>0.62103969464117215</v>
      </c>
    </row>
    <row r="17" spans="1:16" x14ac:dyDescent="0.3">
      <c r="A17" s="5">
        <v>12</v>
      </c>
      <c r="B17" s="16">
        <v>1</v>
      </c>
      <c r="C17" s="16">
        <v>2</v>
      </c>
      <c r="D17" s="16">
        <v>0</v>
      </c>
      <c r="E17" s="16">
        <v>3</v>
      </c>
      <c r="F17" s="8">
        <f t="shared" si="0"/>
        <v>0.33333333333333331</v>
      </c>
      <c r="G17" s="8">
        <f t="shared" si="1"/>
        <v>0.5</v>
      </c>
      <c r="H17" s="7">
        <f xml:space="preserve"> 'SPF Coefficients'!$M$3 + 'SPF Coefficients'!$M$4*'Curve Info'!B18 + 'SPF Coefficients'!$M$5*'Curve Info'!J18 + 'SPF Coefficients'!$M$6*'Curve Info'!D18 + 'SPF Coefficients'!$M$7*'Curve Info'!L18 + 'SPF Coefficients'!$M$8*'Curve Info'!K18 + 'SPF Coefficients'!$M$9*'Curve Info'!H18</f>
        <v>8.2572765059829828E-2</v>
      </c>
      <c r="I17" s="7">
        <f>'SPF Coefficients'!$M$3 + 'SPF Coefficients'!$M$4*'Curve Info'!B18 + 'SPF Coefficients'!$M$5*'Curve Info'!J18 + 'SPF Coefficients'!$M$6*'Curve Info'!D18 + 'SPF Coefficients'!$M$7*'Curve Info'!M18 + 'SPF Coefficients'!$M$8*'Curve Info'!K18 + 'SPF Coefficients'!$M$9*'Curve Info'!H18</f>
        <v>8.1423732423841794E-2</v>
      </c>
      <c r="J17" s="7">
        <f t="shared" si="2"/>
        <v>1.086077699072622</v>
      </c>
      <c r="K17" s="7">
        <f t="shared" si="3"/>
        <v>1.084830477037803</v>
      </c>
      <c r="L17" s="12">
        <f>1/(1+'SPF Coefficients'!$L$10*K17)</f>
        <v>0.31056975026921652</v>
      </c>
      <c r="M17" s="12">
        <f t="shared" si="4"/>
        <v>0.68163065520345723</v>
      </c>
      <c r="N17" s="12">
        <f t="shared" si="5"/>
        <v>1.0011496930268999</v>
      </c>
      <c r="O17" s="12">
        <f t="shared" si="6"/>
        <v>0.68241432121466583</v>
      </c>
      <c r="P17">
        <f t="shared" si="7"/>
        <v>0.47101798010836277</v>
      </c>
    </row>
    <row r="18" spans="1:16" x14ac:dyDescent="0.3">
      <c r="A18" s="5">
        <v>13</v>
      </c>
      <c r="B18" s="16">
        <v>0</v>
      </c>
      <c r="C18" s="16">
        <v>0</v>
      </c>
      <c r="D18" s="16">
        <v>0</v>
      </c>
      <c r="E18" s="16">
        <v>0</v>
      </c>
      <c r="F18" s="8">
        <f t="shared" si="0"/>
        <v>0</v>
      </c>
      <c r="G18" s="8">
        <f t="shared" si="1"/>
        <v>0</v>
      </c>
      <c r="H18" s="7">
        <f xml:space="preserve"> 'SPF Coefficients'!$M$3 + 'SPF Coefficients'!$M$4*'Curve Info'!B19 + 'SPF Coefficients'!$M$5*'Curve Info'!J19 + 'SPF Coefficients'!$M$6*'Curve Info'!D19 + 'SPF Coefficients'!$M$7*'Curve Info'!L19 + 'SPF Coefficients'!$M$8*'Curve Info'!K19 + 'SPF Coefficients'!$M$9*'Curve Info'!H19</f>
        <v>-1.4567288279652646E-2</v>
      </c>
      <c r="I18" s="7">
        <f>'SPF Coefficients'!$M$3 + 'SPF Coefficients'!$M$4*'Curve Info'!B19 + 'SPF Coefficients'!$M$5*'Curve Info'!J19 + 'SPF Coefficients'!$M$6*'Curve Info'!D19 + 'SPF Coefficients'!$M$7*'Curve Info'!M19 + 'SPF Coefficients'!$M$8*'Curve Info'!K19 + 'SPF Coefficients'!$M$9*'Curve Info'!H19</f>
        <v>-1.9521266733874221E-2</v>
      </c>
      <c r="J18" s="7">
        <f t="shared" si="2"/>
        <v>0.98553830132438736</v>
      </c>
      <c r="K18" s="7">
        <f t="shared" si="3"/>
        <v>0.98066803936068725</v>
      </c>
      <c r="L18" s="12">
        <f>1/(1+'SPF Coefficients'!$L$10*K18)</f>
        <v>0.33258601157380224</v>
      </c>
      <c r="M18" s="12">
        <f t="shared" si="4"/>
        <v>0.32615647188887148</v>
      </c>
      <c r="N18" s="12">
        <f t="shared" si="5"/>
        <v>1.0049662696939476</v>
      </c>
      <c r="O18" s="12">
        <f t="shared" si="6"/>
        <v>0.32777625289069806</v>
      </c>
      <c r="P18">
        <f t="shared" si="7"/>
        <v>0.21984888960983856</v>
      </c>
    </row>
    <row r="19" spans="1:16" x14ac:dyDescent="0.3">
      <c r="A19" s="5">
        <v>14</v>
      </c>
      <c r="B19" s="16">
        <v>2</v>
      </c>
      <c r="C19" s="16">
        <v>0</v>
      </c>
      <c r="D19" s="16">
        <v>0</v>
      </c>
      <c r="E19" s="16">
        <v>2</v>
      </c>
      <c r="F19" s="8">
        <f t="shared" si="0"/>
        <v>0.66666666666666663</v>
      </c>
      <c r="G19" s="8">
        <f t="shared" si="1"/>
        <v>0</v>
      </c>
      <c r="H19" s="7">
        <f xml:space="preserve"> 'SPF Coefficients'!$M$3 + 'SPF Coefficients'!$M$4*'Curve Info'!B20 + 'SPF Coefficients'!$M$5*'Curve Info'!J20 + 'SPF Coefficients'!$M$6*'Curve Info'!D20 + 'SPF Coefficients'!$M$7*'Curve Info'!L20 + 'SPF Coefficients'!$M$8*'Curve Info'!K20 + 'SPF Coefficients'!$M$9*'Curve Info'!H20</f>
        <v>-1.5104101106223677E-2</v>
      </c>
      <c r="I19" s="7">
        <f>'SPF Coefficients'!$M$3 + 'SPF Coefficients'!$M$4*'Curve Info'!B20 + 'SPF Coefficients'!$M$5*'Curve Info'!J20 + 'SPF Coefficients'!$M$6*'Curve Info'!D20 + 'SPF Coefficients'!$M$7*'Curve Info'!M20 + 'SPF Coefficients'!$M$8*'Curve Info'!K20 + 'SPF Coefficients'!$M$9*'Curve Info'!H20</f>
        <v>-2.0058079560445252E-2</v>
      </c>
      <c r="J19" s="7">
        <f t="shared" si="2"/>
        <v>0.98500939369805951</v>
      </c>
      <c r="K19" s="7">
        <f t="shared" si="3"/>
        <v>0.98014174545184907</v>
      </c>
      <c r="L19" s="12">
        <f>1/(1+'SPF Coefficients'!$L$10*K19)</f>
        <v>0.33270517999606863</v>
      </c>
      <c r="M19" s="12">
        <f t="shared" si="4"/>
        <v>0.32609823584221831</v>
      </c>
      <c r="N19" s="12">
        <f t="shared" si="5"/>
        <v>1.0049662696939476</v>
      </c>
      <c r="O19" s="12">
        <f t="shared" si="6"/>
        <v>0.32771772762813128</v>
      </c>
      <c r="P19">
        <f t="shared" si="7"/>
        <v>0.21977038749027297</v>
      </c>
    </row>
    <row r="20" spans="1:16" x14ac:dyDescent="0.3">
      <c r="A20" s="5">
        <v>16</v>
      </c>
      <c r="B20" s="16">
        <v>2</v>
      </c>
      <c r="C20" s="16">
        <v>0</v>
      </c>
      <c r="D20" s="16">
        <v>0</v>
      </c>
      <c r="E20" s="16">
        <v>2</v>
      </c>
      <c r="F20" s="8">
        <f t="shared" si="0"/>
        <v>0.66666666666666663</v>
      </c>
      <c r="G20" s="8">
        <f t="shared" si="1"/>
        <v>0</v>
      </c>
      <c r="H20" s="7">
        <f xml:space="preserve"> 'SPF Coefficients'!$M$3 + 'SPF Coefficients'!$M$4*'Curve Info'!B21 + 'SPF Coefficients'!$M$5*'Curve Info'!J21 + 'SPF Coefficients'!$M$6*'Curve Info'!D21 + 'SPF Coefficients'!$M$7*'Curve Info'!L21 + 'SPF Coefficients'!$M$8*'Curve Info'!K21 + 'SPF Coefficients'!$M$9*'Curve Info'!H21</f>
        <v>0.17801757347777336</v>
      </c>
      <c r="I20" s="7">
        <f>'SPF Coefficients'!$M$3 + 'SPF Coefficients'!$M$4*'Curve Info'!B21 + 'SPF Coefficients'!$M$5*'Curve Info'!J21 + 'SPF Coefficients'!$M$6*'Curve Info'!D21 + 'SPF Coefficients'!$M$7*'Curve Info'!M21 + 'SPF Coefficients'!$M$8*'Curve Info'!K21 + 'SPF Coefficients'!$M$9*'Curve Info'!H21</f>
        <v>0.17179818408714431</v>
      </c>
      <c r="J20" s="7">
        <f t="shared" si="2"/>
        <v>1.1948463186555249</v>
      </c>
      <c r="K20" s="7">
        <f t="shared" si="3"/>
        <v>1.187438165113049</v>
      </c>
      <c r="L20" s="12">
        <f>1/(1+'SPF Coefficients'!$L$10*K20)</f>
        <v>0.29155753885567182</v>
      </c>
      <c r="M20" s="12">
        <f t="shared" si="4"/>
        <v>0.34620654896365544</v>
      </c>
      <c r="N20" s="12">
        <f t="shared" si="5"/>
        <v>1.006238769950409</v>
      </c>
      <c r="O20" s="12">
        <f t="shared" si="6"/>
        <v>0.34836645197796468</v>
      </c>
      <c r="P20">
        <f t="shared" si="7"/>
        <v>0.24833729998662118</v>
      </c>
    </row>
    <row r="21" spans="1:16" x14ac:dyDescent="0.3">
      <c r="A21" s="5">
        <v>17</v>
      </c>
      <c r="B21" s="16">
        <v>0</v>
      </c>
      <c r="C21" s="16">
        <v>2</v>
      </c>
      <c r="D21" s="16">
        <v>0</v>
      </c>
      <c r="E21" s="16">
        <v>2</v>
      </c>
      <c r="F21" s="8">
        <f t="shared" si="0"/>
        <v>0</v>
      </c>
      <c r="G21" s="8">
        <f t="shared" si="1"/>
        <v>0.5</v>
      </c>
      <c r="H21" s="7">
        <f xml:space="preserve"> 'SPF Coefficients'!$M$3 + 'SPF Coefficients'!$M$4*'Curve Info'!B22 + 'SPF Coefficients'!$M$5*'Curve Info'!J22 + 'SPF Coefficients'!$M$6*'Curve Info'!D22 + 'SPF Coefficients'!$M$7*'Curve Info'!L22 + 'SPF Coefficients'!$M$8*'Curve Info'!K22 + 'SPF Coefficients'!$M$9*'Curve Info'!H22</f>
        <v>0.2022046301984966</v>
      </c>
      <c r="I21" s="7">
        <f>'SPF Coefficients'!$M$3 + 'SPF Coefficients'!$M$4*'Curve Info'!B22 + 'SPF Coefficients'!$M$5*'Curve Info'!J22 + 'SPF Coefficients'!$M$6*'Curve Info'!D22 + 'SPF Coefficients'!$M$7*'Curve Info'!M22 + 'SPF Coefficients'!$M$8*'Curve Info'!K22 + 'SPF Coefficients'!$M$9*'Curve Info'!H22</f>
        <v>0.19598524080786756</v>
      </c>
      <c r="J21" s="7">
        <f t="shared" si="2"/>
        <v>1.2240984699973463</v>
      </c>
      <c r="K21" s="7">
        <f t="shared" si="3"/>
        <v>1.2165089505124858</v>
      </c>
      <c r="L21" s="12">
        <f>1/(1+'SPF Coefficients'!$L$10*K21)</f>
        <v>0.28658696222100394</v>
      </c>
      <c r="M21" s="12">
        <f t="shared" si="4"/>
        <v>0.70534212353153292</v>
      </c>
      <c r="N21" s="12">
        <f t="shared" si="5"/>
        <v>1.0062387699504087</v>
      </c>
      <c r="O21" s="12">
        <f t="shared" si="6"/>
        <v>0.70974259077657897</v>
      </c>
      <c r="P21">
        <f t="shared" si="7"/>
        <v>0.50949855411883105</v>
      </c>
    </row>
    <row r="22" spans="1:16" x14ac:dyDescent="0.3">
      <c r="A22" s="5">
        <v>18</v>
      </c>
      <c r="B22" s="16">
        <v>0</v>
      </c>
      <c r="C22" s="16">
        <v>2</v>
      </c>
      <c r="D22" s="16">
        <v>0</v>
      </c>
      <c r="E22" s="16">
        <v>2</v>
      </c>
      <c r="F22" s="8">
        <f t="shared" si="0"/>
        <v>0</v>
      </c>
      <c r="G22" s="8">
        <f t="shared" si="1"/>
        <v>0.5</v>
      </c>
      <c r="H22" s="7">
        <f xml:space="preserve"> 'SPF Coefficients'!$M$3 + 'SPF Coefficients'!$M$4*'Curve Info'!B23 + 'SPF Coefficients'!$M$5*'Curve Info'!J23 + 'SPF Coefficients'!$M$6*'Curve Info'!D23 + 'SPF Coefficients'!$M$7*'Curve Info'!L23 + 'SPF Coefficients'!$M$8*'Curve Info'!K23 + 'SPF Coefficients'!$M$9*'Curve Info'!H23</f>
        <v>0.15607074661520787</v>
      </c>
      <c r="I22" s="7">
        <f>'SPF Coefficients'!$M$3 + 'SPF Coefficients'!$M$4*'Curve Info'!B23 + 'SPF Coefficients'!$M$5*'Curve Info'!J23 + 'SPF Coefficients'!$M$6*'Curve Info'!D23 + 'SPF Coefficients'!$M$7*'Curve Info'!M23 + 'SPF Coefficients'!$M$8*'Curve Info'!K23 + 'SPF Coefficients'!$M$9*'Curve Info'!H23</f>
        <v>0.14985135722457882</v>
      </c>
      <c r="J22" s="7">
        <f t="shared" si="2"/>
        <v>1.1689088965126093</v>
      </c>
      <c r="K22" s="7">
        <f t="shared" si="3"/>
        <v>1.1616615572964035</v>
      </c>
      <c r="L22" s="12">
        <f>1/(1+'SPF Coefficients'!$L$10*K22)</f>
        <v>0.2961113434231647</v>
      </c>
      <c r="M22" s="12">
        <f t="shared" si="4"/>
        <v>0.69592549262250136</v>
      </c>
      <c r="N22" s="12">
        <f t="shared" si="5"/>
        <v>1.0062387699504087</v>
      </c>
      <c r="O22" s="12">
        <f t="shared" si="6"/>
        <v>0.70026721167359807</v>
      </c>
      <c r="P22">
        <f t="shared" si="7"/>
        <v>0.49598529988227774</v>
      </c>
    </row>
    <row r="23" spans="1:16" x14ac:dyDescent="0.3">
      <c r="A23" s="5">
        <v>19</v>
      </c>
      <c r="B23" s="16">
        <v>1</v>
      </c>
      <c r="C23" s="16">
        <v>1</v>
      </c>
      <c r="D23" s="16">
        <v>0</v>
      </c>
      <c r="E23" s="16">
        <v>2</v>
      </c>
      <c r="F23" s="8">
        <f t="shared" si="0"/>
        <v>0.33333333333333331</v>
      </c>
      <c r="G23" s="8">
        <f t="shared" si="1"/>
        <v>0.25</v>
      </c>
      <c r="H23" s="7">
        <f xml:space="preserve"> 'SPF Coefficients'!$M$3 + 'SPF Coefficients'!$M$4*'Curve Info'!B24 + 'SPF Coefficients'!$M$5*'Curve Info'!J24 + 'SPF Coefficients'!$M$6*'Curve Info'!D24 + 'SPF Coefficients'!$M$7*'Curve Info'!L24 + 'SPF Coefficients'!$M$8*'Curve Info'!K24 + 'SPF Coefficients'!$M$9*'Curve Info'!H24</f>
        <v>0.15956955132278516</v>
      </c>
      <c r="I23" s="7">
        <f>'SPF Coefficients'!$M$3 + 'SPF Coefficients'!$M$4*'Curve Info'!B24 + 'SPF Coefficients'!$M$5*'Curve Info'!J24 + 'SPF Coefficients'!$M$6*'Curve Info'!D24 + 'SPF Coefficients'!$M$7*'Curve Info'!M24 + 'SPF Coefficients'!$M$8*'Curve Info'!K24 + 'SPF Coefficients'!$M$9*'Curve Info'!H24</f>
        <v>0.15335016193215611</v>
      </c>
      <c r="J23" s="7">
        <f t="shared" si="2"/>
        <v>1.1730058434917021</v>
      </c>
      <c r="K23" s="7">
        <f t="shared" si="3"/>
        <v>1.1657331028395104</v>
      </c>
      <c r="L23" s="12">
        <f>1/(1+'SPF Coefficients'!$L$10*K23)</f>
        <v>0.29538261019959117</v>
      </c>
      <c r="M23" s="12">
        <f t="shared" si="4"/>
        <v>0.52049163416290523</v>
      </c>
      <c r="N23" s="12">
        <f t="shared" si="5"/>
        <v>1.0062387699504087</v>
      </c>
      <c r="O23" s="12">
        <f t="shared" si="6"/>
        <v>0.52373886172955986</v>
      </c>
      <c r="P23">
        <f t="shared" si="7"/>
        <v>0.37133783733740078</v>
      </c>
    </row>
    <row r="24" spans="1:16" x14ac:dyDescent="0.3">
      <c r="A24" s="5">
        <v>22</v>
      </c>
      <c r="B24" s="16">
        <v>0</v>
      </c>
      <c r="C24" s="16">
        <v>1</v>
      </c>
      <c r="D24" s="16">
        <v>0</v>
      </c>
      <c r="E24" s="16">
        <v>1</v>
      </c>
      <c r="F24" s="8">
        <f t="shared" si="0"/>
        <v>0</v>
      </c>
      <c r="G24" s="8">
        <f t="shared" si="1"/>
        <v>0.25</v>
      </c>
      <c r="H24" s="7">
        <f xml:space="preserve"> 'SPF Coefficients'!$M$3 + 'SPF Coefficients'!$M$4*'Curve Info'!B25 + 'SPF Coefficients'!$M$5*'Curve Info'!J25 + 'SPF Coefficients'!$M$6*'Curve Info'!D25 + 'SPF Coefficients'!$M$7*'Curve Info'!L25 + 'SPF Coefficients'!$M$8*'Curve Info'!K25 + 'SPF Coefficients'!$M$9*'Curve Info'!H25</f>
        <v>0.11431341688115078</v>
      </c>
      <c r="I24" s="7">
        <f>'SPF Coefficients'!$M$3 + 'SPF Coefficients'!$M$4*'Curve Info'!B25 + 'SPF Coefficients'!$M$5*'Curve Info'!J25 + 'SPF Coefficients'!$M$6*'Curve Info'!D25 + 'SPF Coefficients'!$M$7*'Curve Info'!M25 + 'SPF Coefficients'!$M$8*'Curve Info'!K25 + 'SPF Coefficients'!$M$9*'Curve Info'!H25</f>
        <v>9.8894810265301239E-2</v>
      </c>
      <c r="J24" s="7">
        <f t="shared" si="2"/>
        <v>1.1211034425712485</v>
      </c>
      <c r="K24" s="7">
        <f t="shared" si="3"/>
        <v>1.1039501692257081</v>
      </c>
      <c r="L24" s="12">
        <f>1/(1+'SPF Coefficients'!$L$10*K24)</f>
        <v>0.30684134399946217</v>
      </c>
      <c r="M24" s="12">
        <f t="shared" si="4"/>
        <v>0.51202721763378445</v>
      </c>
      <c r="N24" s="12">
        <f t="shared" si="5"/>
        <v>1.0155380866127059</v>
      </c>
      <c r="O24" s="12">
        <f t="shared" si="6"/>
        <v>0.51998314088944098</v>
      </c>
      <c r="P24">
        <f t="shared" si="7"/>
        <v>0.36603122030449342</v>
      </c>
    </row>
    <row r="25" spans="1:16" x14ac:dyDescent="0.3">
      <c r="A25" s="5">
        <v>24</v>
      </c>
      <c r="B25" s="16">
        <v>0</v>
      </c>
      <c r="C25" s="16">
        <v>2</v>
      </c>
      <c r="D25" s="16">
        <v>0</v>
      </c>
      <c r="E25" s="16">
        <v>2</v>
      </c>
      <c r="F25" s="8">
        <f t="shared" si="0"/>
        <v>0</v>
      </c>
      <c r="G25" s="8">
        <f t="shared" si="1"/>
        <v>0.5</v>
      </c>
      <c r="H25" s="7">
        <f xml:space="preserve"> 'SPF Coefficients'!$M$3 + 'SPF Coefficients'!$M$4*'Curve Info'!B26 + 'SPF Coefficients'!$M$5*'Curve Info'!J26 + 'SPF Coefficients'!$M$6*'Curve Info'!D26 + 'SPF Coefficients'!$M$7*'Curve Info'!L26 + 'SPF Coefficients'!$M$8*'Curve Info'!K26 + 'SPF Coefficients'!$M$9*'Curve Info'!H26</f>
        <v>0.11707952272730761</v>
      </c>
      <c r="I25" s="7">
        <f>'SPF Coefficients'!$M$3 + 'SPF Coefficients'!$M$4*'Curve Info'!B26 + 'SPF Coefficients'!$M$5*'Curve Info'!J26 + 'SPF Coefficients'!$M$6*'Curve Info'!D26 + 'SPF Coefficients'!$M$7*'Curve Info'!M26 + 'SPF Coefficients'!$M$8*'Curve Info'!K26 + 'SPF Coefficients'!$M$9*'Curve Info'!H26</f>
        <v>0.10166091611145807</v>
      </c>
      <c r="J25" s="7">
        <f t="shared" si="2"/>
        <v>1.1242088262878889</v>
      </c>
      <c r="K25" s="7">
        <f t="shared" si="3"/>
        <v>1.1070080394893416</v>
      </c>
      <c r="L25" s="12">
        <f>1/(1+'SPF Coefficients'!$L$10*K25)</f>
        <v>0.30625333622977735</v>
      </c>
      <c r="M25" s="12">
        <f t="shared" si="4"/>
        <v>0.68589823721190735</v>
      </c>
      <c r="N25" s="12">
        <f t="shared" si="5"/>
        <v>1.0155380866127059</v>
      </c>
      <c r="O25" s="12">
        <f t="shared" si="6"/>
        <v>0.69655578342920832</v>
      </c>
      <c r="P25">
        <f t="shared" si="7"/>
        <v>0.49074177099023997</v>
      </c>
    </row>
    <row r="26" spans="1:16" x14ac:dyDescent="0.3">
      <c r="A26" s="5">
        <v>25</v>
      </c>
      <c r="B26" s="16">
        <v>0</v>
      </c>
      <c r="C26" s="16">
        <v>1</v>
      </c>
      <c r="D26" s="16">
        <v>0</v>
      </c>
      <c r="E26" s="16">
        <v>1</v>
      </c>
      <c r="F26" s="8">
        <f t="shared" si="0"/>
        <v>0</v>
      </c>
      <c r="G26" s="8">
        <f t="shared" si="1"/>
        <v>0.25</v>
      </c>
      <c r="H26" s="7">
        <f xml:space="preserve"> 'SPF Coefficients'!$M$3 + 'SPF Coefficients'!$M$4*'Curve Info'!B27 + 'SPF Coefficients'!$M$5*'Curve Info'!J27 + 'SPF Coefficients'!$M$6*'Curve Info'!D27 + 'SPF Coefficients'!$M$7*'Curve Info'!L27 + 'SPF Coefficients'!$M$8*'Curve Info'!K27 + 'SPF Coefficients'!$M$9*'Curve Info'!H27</f>
        <v>5.495611851992839E-2</v>
      </c>
      <c r="I26" s="7">
        <f>'SPF Coefficients'!$M$3 + 'SPF Coefficients'!$M$4*'Curve Info'!B27 + 'SPF Coefficients'!$M$5*'Curve Info'!J27 + 'SPF Coefficients'!$M$6*'Curve Info'!D27 + 'SPF Coefficients'!$M$7*'Curve Info'!M27 + 'SPF Coefficients'!$M$8*'Curve Info'!K27 + 'SPF Coefficients'!$M$9*'Curve Info'!H27</f>
        <v>3.9537511904078851E-2</v>
      </c>
      <c r="J26" s="7">
        <f t="shared" si="2"/>
        <v>1.0564942531267807</v>
      </c>
      <c r="K26" s="7">
        <f t="shared" si="3"/>
        <v>1.0403295228942941</v>
      </c>
      <c r="L26" s="12">
        <f>1/(1+'SPF Coefficients'!$L$10*K26)</f>
        <v>0.31960866575990682</v>
      </c>
      <c r="M26" s="12">
        <f t="shared" si="4"/>
        <v>0.5025961643229091</v>
      </c>
      <c r="N26" s="12">
        <f t="shared" si="5"/>
        <v>1.0155380866127059</v>
      </c>
      <c r="O26" s="12">
        <f t="shared" si="6"/>
        <v>0.51040554705537222</v>
      </c>
      <c r="P26">
        <f t="shared" si="7"/>
        <v>0.35267150813549586</v>
      </c>
    </row>
    <row r="27" spans="1:16" x14ac:dyDescent="0.3">
      <c r="A27" s="5">
        <v>30</v>
      </c>
      <c r="B27" s="16">
        <v>0</v>
      </c>
      <c r="C27" s="16">
        <v>1</v>
      </c>
      <c r="D27" s="16">
        <v>0</v>
      </c>
      <c r="E27" s="16">
        <v>1</v>
      </c>
      <c r="F27" s="8">
        <f t="shared" si="0"/>
        <v>0</v>
      </c>
      <c r="G27" s="8">
        <f t="shared" si="1"/>
        <v>0.25</v>
      </c>
      <c r="H27" s="7">
        <f xml:space="preserve"> 'SPF Coefficients'!$M$3 + 'SPF Coefficients'!$M$4*'Curve Info'!B28 + 'SPF Coefficients'!$M$5*'Curve Info'!J28 + 'SPF Coefficients'!$M$6*'Curve Info'!D28 + 'SPF Coefficients'!$M$7*'Curve Info'!L28 + 'SPF Coefficients'!$M$8*'Curve Info'!K28 + 'SPF Coefficients'!$M$9*'Curve Info'!H28</f>
        <v>7.4181461544396879E-2</v>
      </c>
      <c r="I27" s="7">
        <f>'SPF Coefficients'!$M$3 + 'SPF Coefficients'!$M$4*'Curve Info'!B28 + 'SPF Coefficients'!$M$5*'Curve Info'!J28 + 'SPF Coefficients'!$M$6*'Curve Info'!D28 + 'SPF Coefficients'!$M$7*'Curve Info'!M28 + 'SPF Coefficients'!$M$8*'Curve Info'!K28 + 'SPF Coefficients'!$M$9*'Curve Info'!H28</f>
        <v>5.8762854928547346E-2</v>
      </c>
      <c r="J27" s="7">
        <f t="shared" si="2"/>
        <v>1.0770022222519393</v>
      </c>
      <c r="K27" s="7">
        <f t="shared" si="3"/>
        <v>1.0605237129453657</v>
      </c>
      <c r="L27" s="12">
        <f>1/(1+'SPF Coefficients'!$L$10*K27)</f>
        <v>0.31544251940675289</v>
      </c>
      <c r="M27" s="12">
        <f t="shared" si="4"/>
        <v>0.50567364205040199</v>
      </c>
      <c r="N27" s="12">
        <f t="shared" si="5"/>
        <v>1.0155380866127059</v>
      </c>
      <c r="O27" s="12">
        <f t="shared" si="6"/>
        <v>0.51353084289834361</v>
      </c>
      <c r="P27">
        <f t="shared" si="7"/>
        <v>0.35700366043213966</v>
      </c>
    </row>
    <row r="28" spans="1:16" x14ac:dyDescent="0.3">
      <c r="A28" s="5">
        <v>31</v>
      </c>
      <c r="B28" s="16">
        <v>0</v>
      </c>
      <c r="C28" s="16">
        <v>0</v>
      </c>
      <c r="D28" s="16">
        <v>0</v>
      </c>
      <c r="E28" s="16">
        <v>0</v>
      </c>
      <c r="F28" s="8">
        <f t="shared" si="0"/>
        <v>0</v>
      </c>
      <c r="G28" s="8">
        <f t="shared" si="1"/>
        <v>0</v>
      </c>
      <c r="H28" s="7">
        <f xml:space="preserve"> 'SPF Coefficients'!$M$3 + 'SPF Coefficients'!$M$4*'Curve Info'!B29 + 'SPF Coefficients'!$M$5*'Curve Info'!J29 + 'SPF Coefficients'!$M$6*'Curve Info'!D29 + 'SPF Coefficients'!$M$7*'Curve Info'!L29 + 'SPF Coefficients'!$M$8*'Curve Info'!K29 + 'SPF Coefficients'!$M$9*'Curve Info'!H29</f>
        <v>0.14918861608388931</v>
      </c>
      <c r="I28" s="7">
        <f>'SPF Coefficients'!$M$3 + 'SPF Coefficients'!$M$4*'Curve Info'!B29 + 'SPF Coefficients'!$M$5*'Curve Info'!J29 + 'SPF Coefficients'!$M$6*'Curve Info'!D29 + 'SPF Coefficients'!$M$7*'Curve Info'!M29 + 'SPF Coefficients'!$M$8*'Curve Info'!K29 + 'SPF Coefficients'!$M$9*'Curve Info'!H29</f>
        <v>0.13377000946803977</v>
      </c>
      <c r="J28" s="7">
        <f t="shared" si="2"/>
        <v>1.1608919314503512</v>
      </c>
      <c r="K28" s="7">
        <f t="shared" si="3"/>
        <v>1.1431298803597494</v>
      </c>
      <c r="L28" s="12">
        <f>1/(1+'SPF Coefficients'!$L$10*K28)</f>
        <v>0.29947412276539537</v>
      </c>
      <c r="M28" s="12">
        <f t="shared" si="4"/>
        <v>0.3423378181276473</v>
      </c>
      <c r="N28" s="12">
        <f t="shared" si="5"/>
        <v>1.0155380866127057</v>
      </c>
      <c r="O28" s="12">
        <f t="shared" si="6"/>
        <v>0.34765709279651941</v>
      </c>
      <c r="P28">
        <f t="shared" si="7"/>
        <v>0.24732697887160635</v>
      </c>
    </row>
    <row r="29" spans="1:16" x14ac:dyDescent="0.3">
      <c r="A29" s="5">
        <v>33</v>
      </c>
      <c r="B29" s="16">
        <v>0</v>
      </c>
      <c r="C29" s="16">
        <v>0</v>
      </c>
      <c r="D29" s="16">
        <v>0</v>
      </c>
      <c r="E29" s="16">
        <v>0</v>
      </c>
      <c r="F29" s="8">
        <f t="shared" si="0"/>
        <v>0</v>
      </c>
      <c r="G29" s="8">
        <f t="shared" si="1"/>
        <v>0</v>
      </c>
      <c r="H29" s="7">
        <f xml:space="preserve"> 'SPF Coefficients'!$M$3 + 'SPF Coefficients'!$M$4*'Curve Info'!B30 + 'SPF Coefficients'!$M$5*'Curve Info'!J30 + 'SPF Coefficients'!$M$6*'Curve Info'!D30 + 'SPF Coefficients'!$M$7*'Curve Info'!L30 + 'SPF Coefficients'!$M$8*'Curve Info'!K30 + 'SPF Coefficients'!$M$9*'Curve Info'!H30</f>
        <v>0.10414191141411773</v>
      </c>
      <c r="I29" s="7">
        <f>'SPF Coefficients'!$M$3 + 'SPF Coefficients'!$M$4*'Curve Info'!B30 + 'SPF Coefficients'!$M$5*'Curve Info'!J30 + 'SPF Coefficients'!$M$6*'Curve Info'!D30 + 'SPF Coefficients'!$M$7*'Curve Info'!M30 + 'SPF Coefficients'!$M$8*'Curve Info'!K30 + 'SPF Coefficients'!$M$9*'Curve Info'!H30</f>
        <v>8.872330479826819E-2</v>
      </c>
      <c r="J29" s="7">
        <f t="shared" si="2"/>
        <v>1.1097579310588122</v>
      </c>
      <c r="K29" s="7">
        <f t="shared" si="3"/>
        <v>1.0927782479930157</v>
      </c>
      <c r="L29" s="12">
        <f>1/(1+'SPF Coefficients'!$L$10*K29)</f>
        <v>0.30900895884328061</v>
      </c>
      <c r="M29" s="12">
        <f t="shared" si="4"/>
        <v>0.3376782686589061</v>
      </c>
      <c r="N29" s="12">
        <f t="shared" si="5"/>
        <v>1.0155380866127059</v>
      </c>
      <c r="O29" s="12">
        <f t="shared" si="6"/>
        <v>0.34292514284455677</v>
      </c>
      <c r="P29">
        <f t="shared" si="7"/>
        <v>0.2406400785513659</v>
      </c>
    </row>
    <row r="30" spans="1:16" x14ac:dyDescent="0.3">
      <c r="A30" s="5">
        <v>34</v>
      </c>
      <c r="B30" s="16">
        <v>1</v>
      </c>
      <c r="C30" s="16">
        <v>1</v>
      </c>
      <c r="D30" s="16">
        <v>0</v>
      </c>
      <c r="E30" s="16">
        <v>2</v>
      </c>
      <c r="F30" s="8">
        <f t="shared" si="0"/>
        <v>0.33333333333333331</v>
      </c>
      <c r="G30" s="8">
        <f t="shared" si="1"/>
        <v>0.25</v>
      </c>
      <c r="H30" s="7">
        <f xml:space="preserve"> 'SPF Coefficients'!$M$3 + 'SPF Coefficients'!$M$4*'Curve Info'!B31 + 'SPF Coefficients'!$M$5*'Curve Info'!J31 + 'SPF Coefficients'!$M$6*'Curve Info'!D31 + 'SPF Coefficients'!$M$7*'Curve Info'!L31 + 'SPF Coefficients'!$M$8*'Curve Info'!K31 + 'SPF Coefficients'!$M$9*'Curve Info'!H31</f>
        <v>0.16885211489445928</v>
      </c>
      <c r="I30" s="7">
        <f>'SPF Coefficients'!$M$3 + 'SPF Coefficients'!$M$4*'Curve Info'!B31 + 'SPF Coefficients'!$M$5*'Curve Info'!J31 + 'SPF Coefficients'!$M$6*'Curve Info'!D31 + 'SPF Coefficients'!$M$7*'Curve Info'!M31 + 'SPF Coefficients'!$M$8*'Curve Info'!K31 + 'SPF Coefficients'!$M$9*'Curve Info'!H31</f>
        <v>0.15343350827860974</v>
      </c>
      <c r="J30" s="7">
        <f t="shared" si="2"/>
        <v>1.1839450381399699</v>
      </c>
      <c r="K30" s="7">
        <f t="shared" si="3"/>
        <v>1.1658302664836331</v>
      </c>
      <c r="L30" s="12">
        <f>1/(1+'SPF Coefficients'!$L$10*K30)</f>
        <v>0.29536526347667513</v>
      </c>
      <c r="M30" s="12">
        <f t="shared" si="4"/>
        <v>0.52050444795985185</v>
      </c>
      <c r="N30" s="12">
        <f t="shared" si="5"/>
        <v>1.0155380866127059</v>
      </c>
      <c r="O30" s="12">
        <f t="shared" si="6"/>
        <v>0.52859209115455075</v>
      </c>
      <c r="P30">
        <f t="shared" si="7"/>
        <v>0.37825173219202723</v>
      </c>
    </row>
    <row r="31" spans="1:16" x14ac:dyDescent="0.3">
      <c r="A31" s="5">
        <v>35</v>
      </c>
      <c r="B31" s="16">
        <v>1</v>
      </c>
      <c r="C31" s="16">
        <v>0</v>
      </c>
      <c r="D31" s="16">
        <v>0</v>
      </c>
      <c r="E31" s="16">
        <v>1</v>
      </c>
      <c r="F31" s="8">
        <f t="shared" si="0"/>
        <v>0.33333333333333331</v>
      </c>
      <c r="G31" s="8">
        <f t="shared" si="1"/>
        <v>0</v>
      </c>
      <c r="H31" s="7">
        <f xml:space="preserve"> 'SPF Coefficients'!$M$3 + 'SPF Coefficients'!$M$4*'Curve Info'!B32 + 'SPF Coefficients'!$M$5*'Curve Info'!J32 + 'SPF Coefficients'!$M$6*'Curve Info'!D32 + 'SPF Coefficients'!$M$7*'Curve Info'!L32 + 'SPF Coefficients'!$M$8*'Curve Info'!K32 + 'SPF Coefficients'!$M$9*'Curve Info'!H32</f>
        <v>6.6977922905851472E-2</v>
      </c>
      <c r="I31" s="7">
        <f>'SPF Coefficients'!$M$3 + 'SPF Coefficients'!$M$4*'Curve Info'!B32 + 'SPF Coefficients'!$M$5*'Curve Info'!J32 + 'SPF Coefficients'!$M$6*'Curve Info'!D32 + 'SPF Coefficients'!$M$7*'Curve Info'!M32 + 'SPF Coefficients'!$M$8*'Curve Info'!K32 + 'SPF Coefficients'!$M$9*'Curve Info'!H32</f>
        <v>5.1559316290001933E-2</v>
      </c>
      <c r="J31" s="7">
        <f t="shared" si="2"/>
        <v>1.0692718714982403</v>
      </c>
      <c r="K31" s="7">
        <f t="shared" si="3"/>
        <v>1.0529116392520164</v>
      </c>
      <c r="L31" s="12">
        <f>1/(1+'SPF Coefficients'!$L$10*K31)</f>
        <v>0.31700010502015535</v>
      </c>
      <c r="M31" s="12">
        <f t="shared" si="4"/>
        <v>0.33377310021983314</v>
      </c>
      <c r="N31" s="12">
        <f t="shared" si="5"/>
        <v>1.0155380866127059</v>
      </c>
      <c r="O31" s="12">
        <f t="shared" si="6"/>
        <v>0.33895929556004029</v>
      </c>
      <c r="P31">
        <f t="shared" si="7"/>
        <v>0.23510637270047316</v>
      </c>
    </row>
    <row r="32" spans="1:16" x14ac:dyDescent="0.3">
      <c r="A32" s="5">
        <v>37</v>
      </c>
      <c r="B32" s="16">
        <v>1</v>
      </c>
      <c r="C32" s="16">
        <v>2</v>
      </c>
      <c r="D32" s="16">
        <v>0</v>
      </c>
      <c r="E32" s="16">
        <v>3</v>
      </c>
      <c r="F32" s="8">
        <f t="shared" si="0"/>
        <v>0.33333333333333331</v>
      </c>
      <c r="G32" s="8">
        <f t="shared" si="1"/>
        <v>0.5</v>
      </c>
      <c r="H32" s="7">
        <f xml:space="preserve"> 'SPF Coefficients'!$M$3 + 'SPF Coefficients'!$M$4*'Curve Info'!B33 + 'SPF Coefficients'!$M$5*'Curve Info'!J33 + 'SPF Coefficients'!$M$6*'Curve Info'!D33 + 'SPF Coefficients'!$M$7*'Curve Info'!L33 + 'SPF Coefficients'!$M$8*'Curve Info'!K33 + 'SPF Coefficients'!$M$9*'Curve Info'!H33</f>
        <v>0.20774751209918177</v>
      </c>
      <c r="I32" s="7">
        <f>'SPF Coefficients'!$M$3 + 'SPF Coefficients'!$M$4*'Curve Info'!B33 + 'SPF Coefficients'!$M$5*'Curve Info'!J33 + 'SPF Coefficients'!$M$6*'Curve Info'!D33 + 'SPF Coefficients'!$M$7*'Curve Info'!M33 + 'SPF Coefficients'!$M$8*'Curve Info'!K33 + 'SPF Coefficients'!$M$9*'Curve Info'!H33</f>
        <v>0.19232890548333223</v>
      </c>
      <c r="J32" s="7">
        <f t="shared" si="2"/>
        <v>1.2309023423619319</v>
      </c>
      <c r="K32" s="7">
        <f t="shared" si="3"/>
        <v>1.2120691075876497</v>
      </c>
      <c r="L32" s="12">
        <f>1/(1+'SPF Coefficients'!$L$10*K32)</f>
        <v>0.28733510075008112</v>
      </c>
      <c r="M32" s="12">
        <f t="shared" si="4"/>
        <v>0.70460244876971778</v>
      </c>
      <c r="N32" s="12">
        <f t="shared" si="5"/>
        <v>1.0155380866127059</v>
      </c>
      <c r="O32" s="12">
        <f t="shared" si="6"/>
        <v>0.71555062264622638</v>
      </c>
      <c r="P32">
        <f t="shared" si="7"/>
        <v>0.51787142567336475</v>
      </c>
    </row>
    <row r="33" spans="1:16" x14ac:dyDescent="0.3">
      <c r="A33" s="5">
        <v>38</v>
      </c>
      <c r="B33" s="16">
        <v>0</v>
      </c>
      <c r="C33" s="16">
        <v>0</v>
      </c>
      <c r="D33" s="16">
        <v>0</v>
      </c>
      <c r="E33" s="16">
        <v>0</v>
      </c>
      <c r="F33" s="8">
        <f t="shared" si="0"/>
        <v>0</v>
      </c>
      <c r="G33" s="8">
        <f t="shared" si="1"/>
        <v>0</v>
      </c>
      <c r="H33" s="7">
        <f xml:space="preserve"> 'SPF Coefficients'!$M$3 + 'SPF Coefficients'!$M$4*'Curve Info'!B34 + 'SPF Coefficients'!$M$5*'Curve Info'!J34 + 'SPF Coefficients'!$M$6*'Curve Info'!D34 + 'SPF Coefficients'!$M$7*'Curve Info'!L34 + 'SPF Coefficients'!$M$8*'Curve Info'!K34 + 'SPF Coefficients'!$M$9*'Curve Info'!H34</f>
        <v>0.12770272067519062</v>
      </c>
      <c r="I33" s="7">
        <f>'SPF Coefficients'!$M$3 + 'SPF Coefficients'!$M$4*'Curve Info'!B34 + 'SPF Coefficients'!$M$5*'Curve Info'!J34 + 'SPF Coefficients'!$M$6*'Curve Info'!D34 + 'SPF Coefficients'!$M$7*'Curve Info'!M34 + 'SPF Coefficients'!$M$8*'Curve Info'!K34 + 'SPF Coefficients'!$M$9*'Curve Info'!H34</f>
        <v>0.11228411405934108</v>
      </c>
      <c r="J33" s="7">
        <f t="shared" si="2"/>
        <v>1.1362151792042663</v>
      </c>
      <c r="K33" s="7">
        <f t="shared" si="3"/>
        <v>1.1188306910222097</v>
      </c>
      <c r="L33" s="12">
        <f>1/(1+'SPF Coefficients'!$L$10*K33)</f>
        <v>0.30400096493439388</v>
      </c>
      <c r="M33" s="12">
        <f t="shared" si="4"/>
        <v>0.34012560966896643</v>
      </c>
      <c r="N33" s="12">
        <f t="shared" si="5"/>
        <v>1.0155380866127059</v>
      </c>
      <c r="O33" s="12">
        <f t="shared" si="6"/>
        <v>0.34541051085120222</v>
      </c>
      <c r="P33">
        <f t="shared" si="7"/>
        <v>0.24414082190557748</v>
      </c>
    </row>
    <row r="34" spans="1:16" x14ac:dyDescent="0.3">
      <c r="A34" s="5">
        <v>39</v>
      </c>
      <c r="B34" s="16">
        <v>0</v>
      </c>
      <c r="C34" s="16">
        <v>0</v>
      </c>
      <c r="D34" s="16">
        <v>0</v>
      </c>
      <c r="E34" s="16">
        <v>0</v>
      </c>
      <c r="F34" s="8">
        <f t="shared" si="0"/>
        <v>0</v>
      </c>
      <c r="G34" s="8">
        <f t="shared" si="1"/>
        <v>0</v>
      </c>
      <c r="H34" s="7">
        <f xml:space="preserve"> 'SPF Coefficients'!$M$3 + 'SPF Coefficients'!$M$4*'Curve Info'!B35 + 'SPF Coefficients'!$M$5*'Curve Info'!J35 + 'SPF Coefficients'!$M$6*'Curve Info'!D35 + 'SPF Coefficients'!$M$7*'Curve Info'!L35 + 'SPF Coefficients'!$M$8*'Curve Info'!K35 + 'SPF Coefficients'!$M$9*'Curve Info'!H35</f>
        <v>0.11764500590669999</v>
      </c>
      <c r="I34" s="7">
        <f>'SPF Coefficients'!$M$3 + 'SPF Coefficients'!$M$4*'Curve Info'!B35 + 'SPF Coefficients'!$M$5*'Curve Info'!J35 + 'SPF Coefficients'!$M$6*'Curve Info'!D35 + 'SPF Coefficients'!$M$7*'Curve Info'!M35 + 'SPF Coefficients'!$M$8*'Curve Info'!K35 + 'SPF Coefficients'!$M$9*'Curve Info'!H35</f>
        <v>0.10222639929085045</v>
      </c>
      <c r="J34" s="7">
        <f t="shared" si="2"/>
        <v>1.1248447272479822</v>
      </c>
      <c r="K34" s="7">
        <f t="shared" si="3"/>
        <v>1.1076342109431514</v>
      </c>
      <c r="L34" s="12">
        <f>1/(1+'SPF Coefficients'!$L$10*K34)</f>
        <v>0.30613320557707208</v>
      </c>
      <c r="M34" s="12">
        <f t="shared" si="4"/>
        <v>0.33908361160285777</v>
      </c>
      <c r="N34" s="12">
        <f t="shared" si="5"/>
        <v>1.0155380866127059</v>
      </c>
      <c r="O34" s="12">
        <f t="shared" si="6"/>
        <v>0.34435232212889211</v>
      </c>
      <c r="P34">
        <f t="shared" si="7"/>
        <v>0.24264722906840303</v>
      </c>
    </row>
    <row r="35" spans="1:16" x14ac:dyDescent="0.3">
      <c r="A35" s="5">
        <v>41</v>
      </c>
      <c r="B35" s="16">
        <v>0</v>
      </c>
      <c r="C35" s="16">
        <v>2</v>
      </c>
      <c r="D35" s="16">
        <v>0</v>
      </c>
      <c r="E35" s="16">
        <v>2</v>
      </c>
      <c r="F35" s="8">
        <f t="shared" si="0"/>
        <v>0</v>
      </c>
      <c r="G35" s="8">
        <f t="shared" si="1"/>
        <v>0.5</v>
      </c>
      <c r="H35" s="7">
        <f xml:space="preserve"> 'SPF Coefficients'!$M$3 + 'SPF Coefficients'!$M$4*'Curve Info'!B36 + 'SPF Coefficients'!$M$5*'Curve Info'!J36 + 'SPF Coefficients'!$M$6*'Curve Info'!D36 + 'SPF Coefficients'!$M$7*'Curve Info'!L36 + 'SPF Coefficients'!$M$8*'Curve Info'!K36 + 'SPF Coefficients'!$M$9*'Curve Info'!H36</f>
        <v>0.1354487915570316</v>
      </c>
      <c r="I35" s="7">
        <f>'SPF Coefficients'!$M$3 + 'SPF Coefficients'!$M$4*'Curve Info'!B36 + 'SPF Coefficients'!$M$5*'Curve Info'!J36 + 'SPF Coefficients'!$M$6*'Curve Info'!D36 + 'SPF Coefficients'!$M$7*'Curve Info'!M36 + 'SPF Coefficients'!$M$8*'Curve Info'!K36 + 'SPF Coefficients'!$M$9*'Curve Info'!H36</f>
        <v>0.12003018494118205</v>
      </c>
      <c r="J35" s="7">
        <f t="shared" si="2"/>
        <v>1.1450505580768751</v>
      </c>
      <c r="K35" s="7">
        <f t="shared" si="3"/>
        <v>1.1275308855191772</v>
      </c>
      <c r="L35" s="12">
        <f>1/(1+'SPF Coefficients'!$L$10*K35)</f>
        <v>0.30236451002796533</v>
      </c>
      <c r="M35" s="12">
        <f t="shared" si="4"/>
        <v>0.6897430687274213</v>
      </c>
      <c r="N35" s="12">
        <f t="shared" si="5"/>
        <v>1.0155380866127057</v>
      </c>
      <c r="O35" s="12">
        <f t="shared" si="6"/>
        <v>0.70046035626982139</v>
      </c>
      <c r="P35">
        <f t="shared" si="7"/>
        <v>0.49625893854482445</v>
      </c>
    </row>
    <row r="36" spans="1:16" x14ac:dyDescent="0.3">
      <c r="A36" s="5">
        <v>43</v>
      </c>
      <c r="B36" s="16">
        <v>0</v>
      </c>
      <c r="C36" s="16">
        <v>4</v>
      </c>
      <c r="D36" s="16">
        <v>0</v>
      </c>
      <c r="E36" s="16">
        <v>4</v>
      </c>
      <c r="F36" s="8">
        <f t="shared" si="0"/>
        <v>0</v>
      </c>
      <c r="G36" s="8">
        <f t="shared" si="1"/>
        <v>1</v>
      </c>
      <c r="H36" s="7">
        <f xml:space="preserve"> 'SPF Coefficients'!$M$3 + 'SPF Coefficients'!$M$4*'Curve Info'!B37 + 'SPF Coefficients'!$M$5*'Curve Info'!J37 + 'SPF Coefficients'!$M$6*'Curve Info'!D37 + 'SPF Coefficients'!$M$7*'Curve Info'!L37 + 'SPF Coefficients'!$M$8*'Curve Info'!K37 + 'SPF Coefficients'!$M$9*'Curve Info'!H37</f>
        <v>0.15470781374057252</v>
      </c>
      <c r="I36" s="7">
        <f>'SPF Coefficients'!$M$3 + 'SPF Coefficients'!$M$4*'Curve Info'!B37 + 'SPF Coefficients'!$M$5*'Curve Info'!J37 + 'SPF Coefficients'!$M$6*'Curve Info'!D37 + 'SPF Coefficients'!$M$7*'Curve Info'!M37 + 'SPF Coefficients'!$M$8*'Curve Info'!K37 + 'SPF Coefficients'!$M$9*'Curve Info'!H37</f>
        <v>0.13928920712472298</v>
      </c>
      <c r="J36" s="7">
        <f t="shared" si="2"/>
        <v>1.1673168373314458</v>
      </c>
      <c r="K36" s="7">
        <f t="shared" si="3"/>
        <v>1.1494564829419573</v>
      </c>
      <c r="L36" s="12">
        <f>1/(1+'SPF Coefficients'!$L$10*K36)</f>
        <v>0.29831753673020311</v>
      </c>
      <c r="M36" s="12">
        <f t="shared" si="4"/>
        <v>1.0445854898396043</v>
      </c>
      <c r="N36" s="12">
        <f t="shared" si="5"/>
        <v>1.0155380866127059</v>
      </c>
      <c r="O36" s="12">
        <f t="shared" si="6"/>
        <v>1.060816349655108</v>
      </c>
      <c r="P36">
        <f t="shared" si="7"/>
        <v>0.75592210086448552</v>
      </c>
    </row>
    <row r="37" spans="1:16" x14ac:dyDescent="0.3">
      <c r="A37" s="5">
        <v>45</v>
      </c>
      <c r="B37" s="16">
        <v>1</v>
      </c>
      <c r="C37" s="16">
        <v>0</v>
      </c>
      <c r="D37" s="16">
        <v>0</v>
      </c>
      <c r="E37" s="16">
        <v>1</v>
      </c>
      <c r="F37" s="8">
        <f t="shared" si="0"/>
        <v>0.33333333333333331</v>
      </c>
      <c r="G37" s="8">
        <f t="shared" si="1"/>
        <v>0</v>
      </c>
      <c r="H37" s="7">
        <f xml:space="preserve"> 'SPF Coefficients'!$M$3 + 'SPF Coefficients'!$M$4*'Curve Info'!B38 + 'SPF Coefficients'!$M$5*'Curve Info'!J38 + 'SPF Coefficients'!$M$6*'Curve Info'!D38 + 'SPF Coefficients'!$M$7*'Curve Info'!L38 + 'SPF Coefficients'!$M$8*'Curve Info'!K38 + 'SPF Coefficients'!$M$9*'Curve Info'!H38</f>
        <v>0.1495943632550249</v>
      </c>
      <c r="I37" s="7">
        <f>'SPF Coefficients'!$M$3 + 'SPF Coefficients'!$M$4*'Curve Info'!B38 + 'SPF Coefficients'!$M$5*'Curve Info'!J38 + 'SPF Coefficients'!$M$6*'Curve Info'!D38 + 'SPF Coefficients'!$M$7*'Curve Info'!M38 + 'SPF Coefficients'!$M$8*'Curve Info'!K38 + 'SPF Coefficients'!$M$9*'Curve Info'!H38</f>
        <v>0.14546673968046886</v>
      </c>
      <c r="J37" s="7">
        <f t="shared" si="2"/>
        <v>1.1613630556397214</v>
      </c>
      <c r="K37" s="7">
        <f t="shared" si="3"/>
        <v>1.1565792657465079</v>
      </c>
      <c r="L37" s="12">
        <f>1/(1+'SPF Coefficients'!$L$10*K37)</f>
        <v>0.29702604294801388</v>
      </c>
      <c r="M37" s="12">
        <f t="shared" si="4"/>
        <v>0.34353416266040465</v>
      </c>
      <c r="N37" s="12">
        <f t="shared" si="5"/>
        <v>1.0041361539454243</v>
      </c>
      <c r="O37" s="12">
        <f t="shared" si="6"/>
        <v>0.34495507284268051</v>
      </c>
      <c r="P37">
        <f t="shared" si="7"/>
        <v>0.24349742686535744</v>
      </c>
    </row>
    <row r="38" spans="1:16" x14ac:dyDescent="0.3">
      <c r="A38" s="5">
        <v>46</v>
      </c>
      <c r="B38" s="16">
        <v>0</v>
      </c>
      <c r="C38" s="16">
        <v>3</v>
      </c>
      <c r="D38" s="16">
        <v>0</v>
      </c>
      <c r="E38" s="16">
        <v>3</v>
      </c>
      <c r="F38" s="8">
        <f t="shared" si="0"/>
        <v>0</v>
      </c>
      <c r="G38" s="8">
        <f t="shared" si="1"/>
        <v>0.75</v>
      </c>
      <c r="H38" s="7">
        <f xml:space="preserve"> 'SPF Coefficients'!$M$3 + 'SPF Coefficients'!$M$4*'Curve Info'!B39 + 'SPF Coefficients'!$M$5*'Curve Info'!J39 + 'SPF Coefficients'!$M$6*'Curve Info'!D39 + 'SPF Coefficients'!$M$7*'Curve Info'!L39 + 'SPF Coefficients'!$M$8*'Curve Info'!K39 + 'SPF Coefficients'!$M$9*'Curve Info'!H39</f>
        <v>0.14436419260805664</v>
      </c>
      <c r="I38" s="7">
        <f>'SPF Coefficients'!$M$3 + 'SPF Coefficients'!$M$4*'Curve Info'!B39 + 'SPF Coefficients'!$M$5*'Curve Info'!J39 + 'SPF Coefficients'!$M$6*'Curve Info'!D39 + 'SPF Coefficients'!$M$7*'Curve Info'!M39 + 'SPF Coefficients'!$M$8*'Curve Info'!K39 + 'SPF Coefficients'!$M$9*'Curve Info'!H39</f>
        <v>0.1402365690335006</v>
      </c>
      <c r="J38" s="7">
        <f t="shared" si="2"/>
        <v>1.1553047853794511</v>
      </c>
      <c r="K38" s="7">
        <f t="shared" si="3"/>
        <v>1.1505459502081057</v>
      </c>
      <c r="L38" s="12">
        <f>1/(1+'SPF Coefficients'!$L$10*K38)</f>
        <v>0.29811926886881873</v>
      </c>
      <c r="M38" s="12">
        <f t="shared" si="4"/>
        <v>0.86941046582440662</v>
      </c>
      <c r="N38" s="12">
        <f t="shared" si="5"/>
        <v>1.0041361539454245</v>
      </c>
      <c r="O38" s="12">
        <f t="shared" si="6"/>
        <v>0.87300648135281966</v>
      </c>
      <c r="P38">
        <f t="shared" si="7"/>
        <v>0.61528084096747093</v>
      </c>
    </row>
    <row r="39" spans="1:16" x14ac:dyDescent="0.3">
      <c r="A39" s="5">
        <v>48</v>
      </c>
      <c r="B39" s="16">
        <v>1</v>
      </c>
      <c r="C39" s="16">
        <v>1</v>
      </c>
      <c r="D39" s="16">
        <v>0</v>
      </c>
      <c r="E39" s="16">
        <v>2</v>
      </c>
      <c r="F39" s="8">
        <f t="shared" si="0"/>
        <v>0.33333333333333331</v>
      </c>
      <c r="G39" s="8">
        <f t="shared" si="1"/>
        <v>0.25</v>
      </c>
      <c r="H39" s="7">
        <f xml:space="preserve"> 'SPF Coefficients'!$M$3 + 'SPF Coefficients'!$M$4*'Curve Info'!B40 + 'SPF Coefficients'!$M$5*'Curve Info'!J40 + 'SPF Coefficients'!$M$6*'Curve Info'!D40 + 'SPF Coefficients'!$M$7*'Curve Info'!L40 + 'SPF Coefficients'!$M$8*'Curve Info'!K40 + 'SPF Coefficients'!$M$9*'Curve Info'!H40</f>
        <v>0.19136484118462696</v>
      </c>
      <c r="I39" s="7">
        <f>'SPF Coefficients'!$M$3 + 'SPF Coefficients'!$M$4*'Curve Info'!B40 + 'SPF Coefficients'!$M$5*'Curve Info'!J40 + 'SPF Coefficients'!$M$6*'Curve Info'!D40 + 'SPF Coefficients'!$M$7*'Curve Info'!M40 + 'SPF Coefficients'!$M$8*'Curve Info'!K40 + 'SPF Coefficients'!$M$9*'Curve Info'!H40</f>
        <v>0.18723721761007092</v>
      </c>
      <c r="J39" s="7">
        <f t="shared" si="2"/>
        <v>1.2109011581131162</v>
      </c>
      <c r="K39" s="7">
        <f t="shared" si="3"/>
        <v>1.2059133149974495</v>
      </c>
      <c r="L39" s="12">
        <f>1/(1+'SPF Coefficients'!$L$10*K39)</f>
        <v>0.2883788721778302</v>
      </c>
      <c r="M39" s="12">
        <f t="shared" si="4"/>
        <v>0.52566520367873548</v>
      </c>
      <c r="N39" s="12">
        <f t="shared" si="5"/>
        <v>1.0041361539454245</v>
      </c>
      <c r="O39" s="12">
        <f t="shared" si="6"/>
        <v>0.52783943588490367</v>
      </c>
      <c r="P39">
        <f t="shared" si="7"/>
        <v>0.37717532382784363</v>
      </c>
    </row>
    <row r="40" spans="1:16" x14ac:dyDescent="0.3">
      <c r="A40" s="5">
        <v>50</v>
      </c>
      <c r="B40" s="16">
        <v>0</v>
      </c>
      <c r="C40" s="16">
        <v>2</v>
      </c>
      <c r="D40" s="16">
        <v>0</v>
      </c>
      <c r="E40" s="16">
        <v>2</v>
      </c>
      <c r="F40" s="8">
        <f t="shared" si="0"/>
        <v>0</v>
      </c>
      <c r="G40" s="8">
        <f t="shared" si="1"/>
        <v>0.5</v>
      </c>
      <c r="H40" s="7">
        <f xml:space="preserve"> 'SPF Coefficients'!$M$3 + 'SPF Coefficients'!$M$4*'Curve Info'!B41 + 'SPF Coefficients'!$M$5*'Curve Info'!J41 + 'SPF Coefficients'!$M$6*'Curve Info'!D41 + 'SPF Coefficients'!$M$7*'Curve Info'!L41 + 'SPF Coefficients'!$M$8*'Curve Info'!K41 + 'SPF Coefficients'!$M$9*'Curve Info'!H41</f>
        <v>0.10971570610186086</v>
      </c>
      <c r="I40" s="7">
        <f>'SPF Coefficients'!$M$3 + 'SPF Coefficients'!$M$4*'Curve Info'!B41 + 'SPF Coefficients'!$M$5*'Curve Info'!J41 + 'SPF Coefficients'!$M$6*'Curve Info'!D41 + 'SPF Coefficients'!$M$7*'Curve Info'!M41 + 'SPF Coefficients'!$M$8*'Curve Info'!K41 + 'SPF Coefficients'!$M$9*'Curve Info'!H41</f>
        <v>0.10558808252730482</v>
      </c>
      <c r="J40" s="7">
        <f t="shared" si="2"/>
        <v>1.1159607645210214</v>
      </c>
      <c r="K40" s="7">
        <f t="shared" si="3"/>
        <v>1.1113639919608698</v>
      </c>
      <c r="L40" s="12">
        <f>1/(1+'SPF Coefficients'!$L$10*K40)</f>
        <v>0.30541959713748962</v>
      </c>
      <c r="M40" s="12">
        <f t="shared" si="4"/>
        <v>0.68672254412905631</v>
      </c>
      <c r="N40" s="12">
        <f t="shared" si="5"/>
        <v>1.0041361539454245</v>
      </c>
      <c r="O40" s="12">
        <f t="shared" si="6"/>
        <v>0.68956293428936766</v>
      </c>
      <c r="P40">
        <f t="shared" si="7"/>
        <v>0.4809379401722732</v>
      </c>
    </row>
    <row r="41" spans="1:16" x14ac:dyDescent="0.3">
      <c r="A41" s="5">
        <v>52</v>
      </c>
      <c r="B41" s="16">
        <v>0</v>
      </c>
      <c r="C41" s="16">
        <v>1</v>
      </c>
      <c r="D41" s="16">
        <v>0</v>
      </c>
      <c r="E41" s="16">
        <v>1</v>
      </c>
      <c r="F41" s="8">
        <f t="shared" si="0"/>
        <v>0</v>
      </c>
      <c r="G41" s="8">
        <f t="shared" si="1"/>
        <v>0.25</v>
      </c>
      <c r="H41" s="7">
        <f xml:space="preserve"> 'SPF Coefficients'!$M$3 + 'SPF Coefficients'!$M$4*'Curve Info'!B42 + 'SPF Coefficients'!$M$5*'Curve Info'!J42 + 'SPF Coefficients'!$M$6*'Curve Info'!D42 + 'SPF Coefficients'!$M$7*'Curve Info'!L42 + 'SPF Coefficients'!$M$8*'Curve Info'!K42 + 'SPF Coefficients'!$M$9*'Curve Info'!H42</f>
        <v>0.12614876126017902</v>
      </c>
      <c r="I41" s="7">
        <f>'SPF Coefficients'!$M$3 + 'SPF Coefficients'!$M$4*'Curve Info'!B42 + 'SPF Coefficients'!$M$5*'Curve Info'!J42 + 'SPF Coefficients'!$M$6*'Curve Info'!D42 + 'SPF Coefficients'!$M$7*'Curve Info'!M42 + 'SPF Coefficients'!$M$8*'Curve Info'!K42 + 'SPF Coefficients'!$M$9*'Curve Info'!H42</f>
        <v>0.11372711321042758</v>
      </c>
      <c r="J41" s="7">
        <f t="shared" si="2"/>
        <v>1.1344509180791824</v>
      </c>
      <c r="K41" s="7">
        <f t="shared" si="3"/>
        <v>1.1204463281607275</v>
      </c>
      <c r="L41" s="12">
        <f>1/(1+'SPF Coefficients'!$L$10*K41)</f>
        <v>0.30369573523618409</v>
      </c>
      <c r="M41" s="12">
        <f t="shared" si="4"/>
        <v>0.51435083761440892</v>
      </c>
      <c r="N41" s="12">
        <f t="shared" si="5"/>
        <v>1.0124991171522193</v>
      </c>
      <c r="O41" s="12">
        <f t="shared" si="6"/>
        <v>0.52077976899109357</v>
      </c>
      <c r="P41">
        <f t="shared" si="7"/>
        <v>0.36715361868880464</v>
      </c>
    </row>
    <row r="42" spans="1:16" x14ac:dyDescent="0.3">
      <c r="A42" s="5">
        <v>53</v>
      </c>
      <c r="B42" s="16">
        <v>1</v>
      </c>
      <c r="C42" s="16">
        <v>0</v>
      </c>
      <c r="D42" s="16">
        <v>0</v>
      </c>
      <c r="E42" s="16">
        <v>1</v>
      </c>
      <c r="F42" s="8">
        <f t="shared" si="0"/>
        <v>0.33333333333333331</v>
      </c>
      <c r="G42" s="8">
        <f t="shared" si="1"/>
        <v>0</v>
      </c>
      <c r="H42" s="7">
        <f xml:space="preserve"> 'SPF Coefficients'!$M$3 + 'SPF Coefficients'!$M$4*'Curve Info'!B43 + 'SPF Coefficients'!$M$5*'Curve Info'!J43 + 'SPF Coefficients'!$M$6*'Curve Info'!D43 + 'SPF Coefficients'!$M$7*'Curve Info'!L43 + 'SPF Coefficients'!$M$8*'Curve Info'!K43 + 'SPF Coefficients'!$M$9*'Curve Info'!H43</f>
        <v>0.17593753806036108</v>
      </c>
      <c r="I42" s="7">
        <f>'SPF Coefficients'!$M$3 + 'SPF Coefficients'!$M$4*'Curve Info'!B43 + 'SPF Coefficients'!$M$5*'Curve Info'!J43 + 'SPF Coefficients'!$M$6*'Curve Info'!D43 + 'SPF Coefficients'!$M$7*'Curve Info'!M43 + 'SPF Coefficients'!$M$8*'Curve Info'!K43 + 'SPF Coefficients'!$M$9*'Curve Info'!H43</f>
        <v>0.16351589001060965</v>
      </c>
      <c r="J42" s="7">
        <f t="shared" si="2"/>
        <v>1.1923635789827234</v>
      </c>
      <c r="K42" s="7">
        <f t="shared" si="3"/>
        <v>1.1776440678154818</v>
      </c>
      <c r="L42" s="12">
        <f>1/(1+'SPF Coefficients'!$L$10*K42)</f>
        <v>0.2932712097658639</v>
      </c>
      <c r="M42" s="12">
        <f t="shared" si="4"/>
        <v>0.34536910044183944</v>
      </c>
      <c r="N42" s="12">
        <f t="shared" si="5"/>
        <v>1.0124991171522191</v>
      </c>
      <c r="O42" s="12">
        <f t="shared" si="6"/>
        <v>0.34968590928901849</v>
      </c>
      <c r="P42">
        <f t="shared" si="7"/>
        <v>0.25022204519826524</v>
      </c>
    </row>
    <row r="43" spans="1:16" x14ac:dyDescent="0.3">
      <c r="A43" s="5">
        <v>54</v>
      </c>
      <c r="B43" s="16">
        <v>4</v>
      </c>
      <c r="C43" s="16">
        <v>2</v>
      </c>
      <c r="D43" s="16">
        <v>0</v>
      </c>
      <c r="E43" s="16">
        <v>6</v>
      </c>
      <c r="F43" s="8">
        <f t="shared" si="0"/>
        <v>1.3333333333333333</v>
      </c>
      <c r="G43" s="8">
        <f t="shared" si="1"/>
        <v>0.5</v>
      </c>
      <c r="H43" s="7">
        <f xml:space="preserve"> 'SPF Coefficients'!$M$3 + 'SPF Coefficients'!$M$4*'Curve Info'!B44 + 'SPF Coefficients'!$M$5*'Curve Info'!J44 + 'SPF Coefficients'!$M$6*'Curve Info'!D44 + 'SPF Coefficients'!$M$7*'Curve Info'!L44 + 'SPF Coefficients'!$M$8*'Curve Info'!K44 + 'SPF Coefficients'!$M$9*'Curve Info'!H44</f>
        <v>7.2725467197284649E-2</v>
      </c>
      <c r="I43" s="7">
        <f>'SPF Coefficients'!$M$3 + 'SPF Coefficients'!$M$4*'Curve Info'!B44 + 'SPF Coefficients'!$M$5*'Curve Info'!J44 + 'SPF Coefficients'!$M$6*'Curve Info'!D44 + 'SPF Coefficients'!$M$7*'Curve Info'!M44 + 'SPF Coefficients'!$M$8*'Curve Info'!K44 + 'SPF Coefficients'!$M$9*'Curve Info'!H44</f>
        <v>6.0303819147533209E-2</v>
      </c>
      <c r="J43" s="7">
        <f t="shared" si="2"/>
        <v>1.0754352541296976</v>
      </c>
      <c r="K43" s="7">
        <f t="shared" si="3"/>
        <v>1.0621592018316957</v>
      </c>
      <c r="L43" s="12">
        <f>1/(1+'SPF Coefficients'!$L$10*K43)</f>
        <v>0.31510986052156731</v>
      </c>
      <c r="M43" s="12">
        <f t="shared" si="4"/>
        <v>0.6771419076801013</v>
      </c>
      <c r="N43" s="12">
        <f t="shared" si="5"/>
        <v>1.0124991171522193</v>
      </c>
      <c r="O43" s="12">
        <f t="shared" si="6"/>
        <v>0.68560558371287217</v>
      </c>
      <c r="P43">
        <f t="shared" si="7"/>
        <v>0.47543364560052492</v>
      </c>
    </row>
    <row r="44" spans="1:16" x14ac:dyDescent="0.3">
      <c r="A44" s="5">
        <v>55</v>
      </c>
      <c r="B44" s="16">
        <v>1</v>
      </c>
      <c r="C44" s="16">
        <v>0</v>
      </c>
      <c r="D44" s="16">
        <v>0</v>
      </c>
      <c r="E44" s="16">
        <v>1</v>
      </c>
      <c r="F44" s="8">
        <f t="shared" si="0"/>
        <v>0.33333333333333331</v>
      </c>
      <c r="G44" s="8">
        <f t="shared" si="1"/>
        <v>0</v>
      </c>
      <c r="H44" s="7">
        <f xml:space="preserve"> 'SPF Coefficients'!$M$3 + 'SPF Coefficients'!$M$4*'Curve Info'!B45 + 'SPF Coefficients'!$M$5*'Curve Info'!J45 + 'SPF Coefficients'!$M$6*'Curve Info'!D45 + 'SPF Coefficients'!$M$7*'Curve Info'!L45 + 'SPF Coefficients'!$M$8*'Curve Info'!K45 + 'SPF Coefficients'!$M$9*'Curve Info'!H45</f>
        <v>0.17967509782259705</v>
      </c>
      <c r="I44" s="7">
        <f>'SPF Coefficients'!$M$3 + 'SPF Coefficients'!$M$4*'Curve Info'!B45 + 'SPF Coefficients'!$M$5*'Curve Info'!J45 + 'SPF Coefficients'!$M$6*'Curve Info'!D45 + 'SPF Coefficients'!$M$7*'Curve Info'!M45 + 'SPF Coefficients'!$M$8*'Curve Info'!K45 + 'SPF Coefficients'!$M$9*'Curve Info'!H45</f>
        <v>0.17441890252578507</v>
      </c>
      <c r="J44" s="7">
        <f t="shared" si="2"/>
        <v>1.1968284477768496</v>
      </c>
      <c r="K44" s="7">
        <f t="shared" si="3"/>
        <v>1.1905541875323651</v>
      </c>
      <c r="L44" s="12">
        <f>1/(1+'SPF Coefficients'!$L$10*K44)</f>
        <v>0.29101652075216211</v>
      </c>
      <c r="M44" s="12">
        <f t="shared" si="4"/>
        <v>0.346470937422586</v>
      </c>
      <c r="N44" s="12">
        <f t="shared" si="5"/>
        <v>1.0052700333258153</v>
      </c>
      <c r="O44" s="12">
        <f t="shared" si="6"/>
        <v>0.34829685080922951</v>
      </c>
      <c r="P44">
        <f t="shared" si="7"/>
        <v>0.24823807780518534</v>
      </c>
    </row>
    <row r="45" spans="1:16" x14ac:dyDescent="0.3">
      <c r="A45" s="5">
        <v>56</v>
      </c>
      <c r="B45" s="16">
        <v>0</v>
      </c>
      <c r="C45" s="16">
        <v>0</v>
      </c>
      <c r="D45" s="16">
        <v>0</v>
      </c>
      <c r="E45" s="16">
        <v>0</v>
      </c>
      <c r="F45" s="8">
        <f t="shared" si="0"/>
        <v>0</v>
      </c>
      <c r="G45" s="8">
        <f t="shared" si="1"/>
        <v>0</v>
      </c>
      <c r="H45" s="7">
        <f xml:space="preserve"> 'SPF Coefficients'!$M$3 + 'SPF Coefficients'!$M$4*'Curve Info'!B46 + 'SPF Coefficients'!$M$5*'Curve Info'!J46 + 'SPF Coefficients'!$M$6*'Curve Info'!D46 + 'SPF Coefficients'!$M$7*'Curve Info'!L46 + 'SPF Coefficients'!$M$8*'Curve Info'!K46 + 'SPF Coefficients'!$M$9*'Curve Info'!H46</f>
        <v>0.14339207257917247</v>
      </c>
      <c r="I45" s="7">
        <f>'SPF Coefficients'!$M$3 + 'SPF Coefficients'!$M$4*'Curve Info'!B46 + 'SPF Coefficients'!$M$5*'Curve Info'!J46 + 'SPF Coefficients'!$M$6*'Curve Info'!D46 + 'SPF Coefficients'!$M$7*'Curve Info'!M46 + 'SPF Coefficients'!$M$8*'Curve Info'!K46 + 'SPF Coefficients'!$M$9*'Curve Info'!H46</f>
        <v>0.13813587728236049</v>
      </c>
      <c r="J45" s="7">
        <f t="shared" si="2"/>
        <v>1.154182236172804</v>
      </c>
      <c r="K45" s="7">
        <f t="shared" si="3"/>
        <v>1.1481315446699736</v>
      </c>
      <c r="L45" s="12">
        <f>1/(1+'SPF Coefficients'!$L$10*K45)</f>
        <v>0.29855901270043933</v>
      </c>
      <c r="M45" s="12">
        <f t="shared" si="4"/>
        <v>0.34278502042689768</v>
      </c>
      <c r="N45" s="12">
        <f t="shared" si="5"/>
        <v>1.0052700333258151</v>
      </c>
      <c r="O45" s="12">
        <f t="shared" si="6"/>
        <v>0.34459150890813767</v>
      </c>
      <c r="P45">
        <f t="shared" si="7"/>
        <v>0.24298443118411067</v>
      </c>
    </row>
    <row r="46" spans="1:16" x14ac:dyDescent="0.3">
      <c r="A46" s="5">
        <v>57</v>
      </c>
      <c r="B46" s="16">
        <v>0</v>
      </c>
      <c r="C46" s="16">
        <v>2</v>
      </c>
      <c r="D46" s="16">
        <v>1</v>
      </c>
      <c r="E46" s="16">
        <v>3</v>
      </c>
      <c r="F46" s="8">
        <f t="shared" si="0"/>
        <v>0</v>
      </c>
      <c r="G46" s="8">
        <f t="shared" si="1"/>
        <v>0.5</v>
      </c>
      <c r="H46" s="7">
        <f xml:space="preserve"> 'SPF Coefficients'!$M$3 + 'SPF Coefficients'!$M$4*'Curve Info'!B47 + 'SPF Coefficients'!$M$5*'Curve Info'!J47 + 'SPF Coefficients'!$M$6*'Curve Info'!D47 + 'SPF Coefficients'!$M$7*'Curve Info'!L47 + 'SPF Coefficients'!$M$8*'Curve Info'!K47 + 'SPF Coefficients'!$M$9*'Curve Info'!H47</f>
        <v>9.1493174547204487E-2</v>
      </c>
      <c r="I46" s="7">
        <f>'SPF Coefficients'!$M$3 + 'SPF Coefficients'!$M$4*'Curve Info'!B47 + 'SPF Coefficients'!$M$5*'Curve Info'!J47 + 'SPF Coefficients'!$M$6*'Curve Info'!D47 + 'SPF Coefficients'!$M$7*'Curve Info'!M47 + 'SPF Coefficients'!$M$8*'Curve Info'!K47 + 'SPF Coefficients'!$M$9*'Curve Info'!H47</f>
        <v>8.6236979250392504E-2</v>
      </c>
      <c r="J46" s="7">
        <f t="shared" si="2"/>
        <v>1.0958092972723847</v>
      </c>
      <c r="K46" s="7">
        <f t="shared" si="3"/>
        <v>1.0900646203956077</v>
      </c>
      <c r="L46" s="12">
        <f>1/(1+'SPF Coefficients'!$L$10*K46)</f>
        <v>0.30954009704244062</v>
      </c>
      <c r="M46" s="12">
        <f t="shared" si="4"/>
        <v>0.68264865985856726</v>
      </c>
      <c r="N46" s="12">
        <f t="shared" si="5"/>
        <v>1.0052700333258153</v>
      </c>
      <c r="O46" s="12">
        <f t="shared" si="6"/>
        <v>0.68624624104584508</v>
      </c>
      <c r="P46">
        <f t="shared" si="7"/>
        <v>0.47632258924162246</v>
      </c>
    </row>
    <row r="47" spans="1:16" x14ac:dyDescent="0.3">
      <c r="A47" s="5">
        <v>58</v>
      </c>
      <c r="B47" s="16">
        <v>0</v>
      </c>
      <c r="C47" s="16">
        <v>0</v>
      </c>
      <c r="D47" s="16">
        <v>1</v>
      </c>
      <c r="E47" s="16">
        <v>1</v>
      </c>
      <c r="F47" s="8">
        <f t="shared" si="0"/>
        <v>0</v>
      </c>
      <c r="G47" s="8">
        <f t="shared" si="1"/>
        <v>0</v>
      </c>
      <c r="H47" s="7">
        <f xml:space="preserve"> 'SPF Coefficients'!$M$3 + 'SPF Coefficients'!$M$4*'Curve Info'!B48 + 'SPF Coefficients'!$M$5*'Curve Info'!J48 + 'SPF Coefficients'!$M$6*'Curve Info'!D48 + 'SPF Coefficients'!$M$7*'Curve Info'!L48 + 'SPF Coefficients'!$M$8*'Curve Info'!K48 + 'SPF Coefficients'!$M$9*'Curve Info'!H48</f>
        <v>0.12949329946126378</v>
      </c>
      <c r="I47" s="7">
        <f>'SPF Coefficients'!$M$3 + 'SPF Coefficients'!$M$4*'Curve Info'!B48 + 'SPF Coefficients'!$M$5*'Curve Info'!J48 + 'SPF Coefficients'!$M$6*'Curve Info'!D48 + 'SPF Coefficients'!$M$7*'Curve Info'!M48 + 'SPF Coefficients'!$M$8*'Curve Info'!K48 + 'SPF Coefficients'!$M$9*'Curve Info'!H48</f>
        <v>0.11789385547825704</v>
      </c>
      <c r="J47" s="7">
        <f t="shared" si="2"/>
        <v>1.1382514845390688</v>
      </c>
      <c r="K47" s="7">
        <f t="shared" si="3"/>
        <v>1.1251246792079439</v>
      </c>
      <c r="L47" s="12">
        <f>1/(1+'SPF Coefficients'!$L$10*K47)</f>
        <v>0.30281533799478644</v>
      </c>
      <c r="M47" s="12">
        <f t="shared" si="4"/>
        <v>0.3407050100206292</v>
      </c>
      <c r="N47" s="12">
        <f t="shared" si="5"/>
        <v>1.0116669784013321</v>
      </c>
      <c r="O47" s="12">
        <f t="shared" si="6"/>
        <v>0.34468000801376553</v>
      </c>
      <c r="P47">
        <f t="shared" si="7"/>
        <v>0.24310925530563726</v>
      </c>
    </row>
    <row r="48" spans="1:16" x14ac:dyDescent="0.3">
      <c r="A48" s="5">
        <v>59</v>
      </c>
      <c r="B48" s="16">
        <v>2</v>
      </c>
      <c r="C48" s="16">
        <v>2</v>
      </c>
      <c r="D48" s="16">
        <v>0</v>
      </c>
      <c r="E48" s="16">
        <v>4</v>
      </c>
      <c r="F48" s="8">
        <f t="shared" si="0"/>
        <v>0.66666666666666663</v>
      </c>
      <c r="G48" s="8">
        <f t="shared" si="1"/>
        <v>0.5</v>
      </c>
      <c r="H48" s="7">
        <f xml:space="preserve"> 'SPF Coefficients'!$M$3 + 'SPF Coefficients'!$M$4*'Curve Info'!B49 + 'SPF Coefficients'!$M$5*'Curve Info'!J49 + 'SPF Coefficients'!$M$6*'Curve Info'!D49 + 'SPF Coefficients'!$M$7*'Curve Info'!L49 + 'SPF Coefficients'!$M$8*'Curve Info'!K49 + 'SPF Coefficients'!$M$9*'Curve Info'!H49</f>
        <v>0.1586751871906173</v>
      </c>
      <c r="I48" s="7">
        <f>'SPF Coefficients'!$M$3 + 'SPF Coefficients'!$M$4*'Curve Info'!B49 + 'SPF Coefficients'!$M$5*'Curve Info'!J49 + 'SPF Coefficients'!$M$6*'Curve Info'!D49 + 'SPF Coefficients'!$M$7*'Curve Info'!M49 + 'SPF Coefficients'!$M$8*'Curve Info'!K49 + 'SPF Coefficients'!$M$9*'Curve Info'!H49</f>
        <v>0.15341899189380531</v>
      </c>
      <c r="J48" s="7">
        <f t="shared" si="2"/>
        <v>1.1719572181348119</v>
      </c>
      <c r="K48" s="7">
        <f t="shared" si="3"/>
        <v>1.1658133429657027</v>
      </c>
      <c r="L48" s="12">
        <f>1/(1+'SPF Coefficients'!$L$10*K48)</f>
        <v>0.29536828470278781</v>
      </c>
      <c r="M48" s="12">
        <f t="shared" si="4"/>
        <v>0.69666014504400853</v>
      </c>
      <c r="N48" s="12">
        <f t="shared" si="5"/>
        <v>1.0052700333258151</v>
      </c>
      <c r="O48" s="12">
        <f t="shared" si="6"/>
        <v>0.70033156722515766</v>
      </c>
      <c r="P48">
        <f t="shared" si="7"/>
        <v>0.49607646757862772</v>
      </c>
    </row>
    <row r="49" spans="1:16" x14ac:dyDescent="0.3">
      <c r="A49" s="5">
        <v>60</v>
      </c>
      <c r="B49" s="16">
        <v>1</v>
      </c>
      <c r="C49" s="16">
        <v>0</v>
      </c>
      <c r="D49" s="16">
        <v>0</v>
      </c>
      <c r="E49" s="16">
        <v>1</v>
      </c>
      <c r="F49" s="8">
        <f t="shared" si="0"/>
        <v>0.33333333333333331</v>
      </c>
      <c r="G49" s="8">
        <f t="shared" si="1"/>
        <v>0</v>
      </c>
      <c r="H49" s="7">
        <f xml:space="preserve"> 'SPF Coefficients'!$M$3 + 'SPF Coefficients'!$M$4*'Curve Info'!B50 + 'SPF Coefficients'!$M$5*'Curve Info'!J50 + 'SPF Coefficients'!$M$6*'Curve Info'!D50 + 'SPF Coefficients'!$M$7*'Curve Info'!L50 + 'SPF Coefficients'!$M$8*'Curve Info'!K50 + 'SPF Coefficients'!$M$9*'Curve Info'!H50</f>
        <v>0.15135974929343426</v>
      </c>
      <c r="I49" s="7">
        <f>'SPF Coefficients'!$M$3 + 'SPF Coefficients'!$M$4*'Curve Info'!B50 + 'SPF Coefficients'!$M$5*'Curve Info'!J50 + 'SPF Coefficients'!$M$6*'Curve Info'!D50 + 'SPF Coefficients'!$M$7*'Curve Info'!M50 + 'SPF Coefficients'!$M$8*'Curve Info'!K50 + 'SPF Coefficients'!$M$9*'Curve Info'!H50</f>
        <v>0.14610355399662228</v>
      </c>
      <c r="J49" s="7">
        <f t="shared" si="2"/>
        <v>1.1634151205741114</v>
      </c>
      <c r="K49" s="7">
        <f t="shared" si="3"/>
        <v>1.1573160265457154</v>
      </c>
      <c r="L49" s="12">
        <f>1/(1+'SPF Coefficients'!$L$10*K49)</f>
        <v>0.2968930923065029</v>
      </c>
      <c r="M49" s="12">
        <f t="shared" si="4"/>
        <v>0.34359913389703223</v>
      </c>
      <c r="N49" s="12">
        <f t="shared" si="5"/>
        <v>1.0052700333258153</v>
      </c>
      <c r="O49" s="12">
        <f t="shared" si="6"/>
        <v>0.34540991278339089</v>
      </c>
      <c r="P49">
        <f t="shared" si="7"/>
        <v>0.24413997646146945</v>
      </c>
    </row>
    <row r="50" spans="1:16" x14ac:dyDescent="0.3">
      <c r="A50" s="5">
        <v>61</v>
      </c>
      <c r="B50" s="16">
        <v>1</v>
      </c>
      <c r="C50" s="16">
        <v>0</v>
      </c>
      <c r="D50" s="16">
        <v>0</v>
      </c>
      <c r="E50" s="16">
        <v>1</v>
      </c>
      <c r="F50" s="8">
        <f t="shared" si="0"/>
        <v>0.33333333333333331</v>
      </c>
      <c r="G50" s="8">
        <f t="shared" si="1"/>
        <v>0</v>
      </c>
      <c r="H50" s="7">
        <f xml:space="preserve"> 'SPF Coefficients'!$M$3 + 'SPF Coefficients'!$M$4*'Curve Info'!B51 + 'SPF Coefficients'!$M$5*'Curve Info'!J51 + 'SPF Coefficients'!$M$6*'Curve Info'!D51 + 'SPF Coefficients'!$M$7*'Curve Info'!L51 + 'SPF Coefficients'!$M$8*'Curve Info'!K51 + 'SPF Coefficients'!$M$9*'Curve Info'!H51</f>
        <v>0.16896230253640995</v>
      </c>
      <c r="I50" s="7">
        <f>'SPF Coefficients'!$M$3 + 'SPF Coefficients'!$M$4*'Curve Info'!B51 + 'SPF Coefficients'!$M$5*'Curve Info'!J51 + 'SPF Coefficients'!$M$6*'Curve Info'!D51 + 'SPF Coefficients'!$M$7*'Curve Info'!M51 + 'SPF Coefficients'!$M$8*'Curve Info'!K51 + 'SPF Coefficients'!$M$9*'Curve Info'!H51</f>
        <v>0.15736285855340323</v>
      </c>
      <c r="J50" s="7">
        <f t="shared" si="2"/>
        <v>1.1840755014395112</v>
      </c>
      <c r="K50" s="7">
        <f t="shared" si="3"/>
        <v>1.170420233850693</v>
      </c>
      <c r="L50" s="12">
        <f>1/(1+'SPF Coefficients'!$L$10*K50)</f>
        <v>0.29454812702150229</v>
      </c>
      <c r="M50" s="12">
        <f t="shared" si="4"/>
        <v>0.34474508770879037</v>
      </c>
      <c r="N50" s="12">
        <f t="shared" si="5"/>
        <v>1.0116669784013321</v>
      </c>
      <c r="O50" s="12">
        <f t="shared" si="6"/>
        <v>0.34876722120105419</v>
      </c>
      <c r="P50">
        <f t="shared" si="7"/>
        <v>0.24890901517186345</v>
      </c>
    </row>
    <row r="51" spans="1:16" x14ac:dyDescent="0.3">
      <c r="A51" s="5">
        <v>62</v>
      </c>
      <c r="B51" s="16">
        <v>1</v>
      </c>
      <c r="C51" s="16">
        <v>1</v>
      </c>
      <c r="D51" s="16">
        <v>0</v>
      </c>
      <c r="E51" s="16">
        <v>2</v>
      </c>
      <c r="F51" s="8">
        <f t="shared" si="0"/>
        <v>0.33333333333333331</v>
      </c>
      <c r="G51" s="8">
        <f t="shared" si="1"/>
        <v>0.25</v>
      </c>
      <c r="H51" s="7">
        <f xml:space="preserve"> 'SPF Coefficients'!$M$3 + 'SPF Coefficients'!$M$4*'Curve Info'!B52 + 'SPF Coefficients'!$M$5*'Curve Info'!J52 + 'SPF Coefficients'!$M$6*'Curve Info'!D52 + 'SPF Coefficients'!$M$7*'Curve Info'!L52 + 'SPF Coefficients'!$M$8*'Curve Info'!K52 + 'SPF Coefficients'!$M$9*'Curve Info'!H52</f>
        <v>0.12337407659789425</v>
      </c>
      <c r="I51" s="7">
        <f>'SPF Coefficients'!$M$3 + 'SPF Coefficients'!$M$4*'Curve Info'!B52 + 'SPF Coefficients'!$M$5*'Curve Info'!J52 + 'SPF Coefficients'!$M$6*'Curve Info'!D52 + 'SPF Coefficients'!$M$7*'Curve Info'!M52 + 'SPF Coefficients'!$M$8*'Curve Info'!K52 + 'SPF Coefficients'!$M$9*'Curve Info'!H52</f>
        <v>0.11177463261488753</v>
      </c>
      <c r="J51" s="7">
        <f t="shared" si="2"/>
        <v>1.1313075374783512</v>
      </c>
      <c r="K51" s="7">
        <f t="shared" si="3"/>
        <v>1.1182608127291835</v>
      </c>
      <c r="L51" s="12">
        <f>1/(1+'SPF Coefficients'!$L$10*K51)</f>
        <v>0.3041087740123033</v>
      </c>
      <c r="M51" s="12">
        <f t="shared" si="4"/>
        <v>0.51404573128199804</v>
      </c>
      <c r="N51" s="12">
        <f t="shared" si="5"/>
        <v>1.0116669784013324</v>
      </c>
      <c r="O51" s="12">
        <f t="shared" si="6"/>
        <v>0.52004309172616225</v>
      </c>
      <c r="P51">
        <f t="shared" si="7"/>
        <v>0.3661156274369341</v>
      </c>
    </row>
    <row r="52" spans="1:16" x14ac:dyDescent="0.3">
      <c r="A52" s="5">
        <v>63</v>
      </c>
      <c r="B52" s="16">
        <v>1</v>
      </c>
      <c r="C52" s="16">
        <v>1</v>
      </c>
      <c r="D52" s="16">
        <v>0</v>
      </c>
      <c r="E52" s="16">
        <v>2</v>
      </c>
      <c r="F52" s="8">
        <f t="shared" si="0"/>
        <v>0.33333333333333331</v>
      </c>
      <c r="G52" s="8">
        <f t="shared" si="1"/>
        <v>0.25</v>
      </c>
      <c r="H52" s="7">
        <f xml:space="preserve"> 'SPF Coefficients'!$M$3 + 'SPF Coefficients'!$M$4*'Curve Info'!B53 + 'SPF Coefficients'!$M$5*'Curve Info'!J53 + 'SPF Coefficients'!$M$6*'Curve Info'!D53 + 'SPF Coefficients'!$M$7*'Curve Info'!L53 + 'SPF Coefficients'!$M$8*'Curve Info'!K53 + 'SPF Coefficients'!$M$9*'Curve Info'!H53</f>
        <v>0.17399917308740503</v>
      </c>
      <c r="I52" s="7">
        <f>'SPF Coefficients'!$M$3 + 'SPF Coefficients'!$M$4*'Curve Info'!B53 + 'SPF Coefficients'!$M$5*'Curve Info'!J53 + 'SPF Coefficients'!$M$6*'Curve Info'!D53 + 'SPF Coefficients'!$M$7*'Curve Info'!M53 + 'SPF Coefficients'!$M$8*'Curve Info'!K53 + 'SPF Coefficients'!$M$9*'Curve Info'!H53</f>
        <v>0.16239972910439832</v>
      </c>
      <c r="J52" s="7">
        <f t="shared" si="2"/>
        <v>1.1900545817488335</v>
      </c>
      <c r="K52" s="7">
        <f t="shared" si="3"/>
        <v>1.1763303608361271</v>
      </c>
      <c r="L52" s="12">
        <f>1/(1+'SPF Coefficients'!$L$10*K52)</f>
        <v>0.29350260222320829</v>
      </c>
      <c r="M52" s="12">
        <f t="shared" si="4"/>
        <v>0.52188037142376675</v>
      </c>
      <c r="N52" s="12">
        <f t="shared" si="5"/>
        <v>1.0116669784013321</v>
      </c>
      <c r="O52" s="12">
        <f t="shared" si="6"/>
        <v>0.52796913844524707</v>
      </c>
      <c r="P52">
        <f t="shared" si="7"/>
        <v>0.37736070829267904</v>
      </c>
    </row>
    <row r="53" spans="1:16" x14ac:dyDescent="0.3">
      <c r="A53" s="5">
        <v>65</v>
      </c>
      <c r="B53" s="16">
        <v>0</v>
      </c>
      <c r="C53" s="16">
        <v>2</v>
      </c>
      <c r="D53" s="16">
        <v>0</v>
      </c>
      <c r="E53" s="16">
        <v>2</v>
      </c>
      <c r="F53" s="8">
        <f t="shared" si="0"/>
        <v>0</v>
      </c>
      <c r="G53" s="8">
        <f t="shared" si="1"/>
        <v>0.5</v>
      </c>
      <c r="H53" s="7">
        <f xml:space="preserve"> 'SPF Coefficients'!$M$3 + 'SPF Coefficients'!$M$4*'Curve Info'!B54 + 'SPF Coefficients'!$M$5*'Curve Info'!J54 + 'SPF Coefficients'!$M$6*'Curve Info'!D54 + 'SPF Coefficients'!$M$7*'Curve Info'!L54 + 'SPF Coefficients'!$M$8*'Curve Info'!K54 + 'SPF Coefficients'!$M$9*'Curve Info'!H54</f>
        <v>0.1811665193814988</v>
      </c>
      <c r="I53" s="7">
        <f>'SPF Coefficients'!$M$3 + 'SPF Coefficients'!$M$4*'Curve Info'!B54 + 'SPF Coefficients'!$M$5*'Curve Info'!J54 + 'SPF Coefficients'!$M$6*'Curve Info'!D54 + 'SPF Coefficients'!$M$7*'Curve Info'!M54 + 'SPF Coefficients'!$M$8*'Curve Info'!K54 + 'SPF Coefficients'!$M$9*'Curve Info'!H54</f>
        <v>0.16956707539849208</v>
      </c>
      <c r="J53" s="7">
        <f t="shared" si="2"/>
        <v>1.1986147552638067</v>
      </c>
      <c r="K53" s="7">
        <f t="shared" si="3"/>
        <v>1.1847918147510315</v>
      </c>
      <c r="L53" s="12">
        <f>1/(1+'SPF Coefficients'!$L$10*K53)</f>
        <v>0.2920185924636326</v>
      </c>
      <c r="M53" s="12">
        <f t="shared" si="4"/>
        <v>0.69997194187421286</v>
      </c>
      <c r="N53" s="12">
        <f t="shared" si="5"/>
        <v>1.0116669784013319</v>
      </c>
      <c r="O53" s="12">
        <f t="shared" si="6"/>
        <v>0.70813849940159768</v>
      </c>
      <c r="P53">
        <f t="shared" si="7"/>
        <v>0.50719811822612848</v>
      </c>
    </row>
    <row r="54" spans="1:16" x14ac:dyDescent="0.3">
      <c r="A54" s="5">
        <v>66</v>
      </c>
      <c r="B54" s="16">
        <v>0</v>
      </c>
      <c r="C54" s="16">
        <v>2</v>
      </c>
      <c r="D54" s="16">
        <v>0</v>
      </c>
      <c r="E54" s="16">
        <v>2</v>
      </c>
      <c r="F54" s="8">
        <f t="shared" si="0"/>
        <v>0</v>
      </c>
      <c r="G54" s="8">
        <f t="shared" si="1"/>
        <v>0.5</v>
      </c>
      <c r="H54" s="7">
        <f xml:space="preserve"> 'SPF Coefficients'!$M$3 + 'SPF Coefficients'!$M$4*'Curve Info'!B55 + 'SPF Coefficients'!$M$5*'Curve Info'!J55 + 'SPF Coefficients'!$M$6*'Curve Info'!D55 + 'SPF Coefficients'!$M$7*'Curve Info'!L55 + 'SPF Coefficients'!$M$8*'Curve Info'!K55 + 'SPF Coefficients'!$M$9*'Curve Info'!H55</f>
        <v>0.13463458886251656</v>
      </c>
      <c r="I54" s="7">
        <f>'SPF Coefficients'!$M$3 + 'SPF Coefficients'!$M$4*'Curve Info'!B55 + 'SPF Coefficients'!$M$5*'Curve Info'!J55 + 'SPF Coefficients'!$M$6*'Curve Info'!D55 + 'SPF Coefficients'!$M$7*'Curve Info'!M55 + 'SPF Coefficients'!$M$8*'Curve Info'!K55 + 'SPF Coefficients'!$M$9*'Curve Info'!H55</f>
        <v>0.12303514487950985</v>
      </c>
      <c r="J54" s="7">
        <f t="shared" si="2"/>
        <v>1.144118634266055</v>
      </c>
      <c r="K54" s="7">
        <f t="shared" si="3"/>
        <v>1.1309241664426244</v>
      </c>
      <c r="L54" s="12">
        <f>1/(1+'SPF Coefficients'!$L$10*K54)</f>
        <v>0.30173101983631506</v>
      </c>
      <c r="M54" s="12">
        <f t="shared" si="4"/>
        <v>0.69036939218011006</v>
      </c>
      <c r="N54" s="12">
        <f t="shared" si="5"/>
        <v>1.0116669784013321</v>
      </c>
      <c r="O54" s="12">
        <f t="shared" si="6"/>
        <v>0.69842391696761619</v>
      </c>
      <c r="P54">
        <f t="shared" si="7"/>
        <v>0.49337759874135034</v>
      </c>
    </row>
    <row r="55" spans="1:16" x14ac:dyDescent="0.3">
      <c r="A55" s="5">
        <v>67</v>
      </c>
      <c r="B55" s="16">
        <v>1</v>
      </c>
      <c r="C55" s="16">
        <v>1</v>
      </c>
      <c r="D55" s="16">
        <v>2</v>
      </c>
      <c r="E55" s="16">
        <v>4</v>
      </c>
      <c r="F55" s="8">
        <f t="shared" si="0"/>
        <v>0.33333333333333331</v>
      </c>
      <c r="G55" s="8">
        <f t="shared" si="1"/>
        <v>0.25</v>
      </c>
      <c r="H55" s="7">
        <f xml:space="preserve"> 'SPF Coefficients'!$M$3 + 'SPF Coefficients'!$M$4*'Curve Info'!B56 + 'SPF Coefficients'!$M$5*'Curve Info'!J56 + 'SPF Coefficients'!$M$6*'Curve Info'!D56 + 'SPF Coefficients'!$M$7*'Curve Info'!L56 + 'SPF Coefficients'!$M$8*'Curve Info'!K56 + 'SPF Coefficients'!$M$9*'Curve Info'!H56</f>
        <v>0.162433707574412</v>
      </c>
      <c r="I55" s="7">
        <f>'SPF Coefficients'!$M$3 + 'SPF Coefficients'!$M$4*'Curve Info'!B56 + 'SPF Coefficients'!$M$5*'Curve Info'!J56 + 'SPF Coefficients'!$M$6*'Curve Info'!D56 + 'SPF Coefficients'!$M$7*'Curve Info'!M56 + 'SPF Coefficients'!$M$8*'Curve Info'!K56 + 'SPF Coefficients'!$M$9*'Curve Info'!H56</f>
        <v>0.15083426359140528</v>
      </c>
      <c r="J55" s="7">
        <f t="shared" si="2"/>
        <v>1.1763703314210847</v>
      </c>
      <c r="K55" s="7">
        <f t="shared" si="3"/>
        <v>1.1628039231645397</v>
      </c>
      <c r="L55" s="12">
        <f>1/(1+'SPF Coefficients'!$L$10*K55)</f>
        <v>0.29590651788765626</v>
      </c>
      <c r="M55" s="12">
        <f t="shared" si="4"/>
        <v>0.52010463041781074</v>
      </c>
      <c r="N55" s="12">
        <f t="shared" si="5"/>
        <v>1.0116669784013321</v>
      </c>
      <c r="O55" s="12">
        <f t="shared" si="6"/>
        <v>0.52617267990732819</v>
      </c>
      <c r="P55">
        <f t="shared" si="7"/>
        <v>0.3747970753460218</v>
      </c>
    </row>
    <row r="56" spans="1:16" x14ac:dyDescent="0.3">
      <c r="A56" s="5">
        <v>68</v>
      </c>
      <c r="B56" s="16">
        <v>3</v>
      </c>
      <c r="C56" s="16">
        <v>5</v>
      </c>
      <c r="D56" s="16">
        <v>0</v>
      </c>
      <c r="E56" s="16">
        <v>8</v>
      </c>
      <c r="F56" s="8">
        <f t="shared" si="0"/>
        <v>1</v>
      </c>
      <c r="G56" s="8">
        <f t="shared" si="1"/>
        <v>1.25</v>
      </c>
      <c r="H56" s="7">
        <f xml:space="preserve"> 'SPF Coefficients'!$M$3 + 'SPF Coefficients'!$M$4*'Curve Info'!B57 + 'SPF Coefficients'!$M$5*'Curve Info'!J57 + 'SPF Coefficients'!$M$6*'Curve Info'!D57 + 'SPF Coefficients'!$M$7*'Curve Info'!L57 + 'SPF Coefficients'!$M$8*'Curve Info'!K57 + 'SPF Coefficients'!$M$9*'Curve Info'!H57</f>
        <v>0.26348282589627969</v>
      </c>
      <c r="I56" s="7">
        <f>'SPF Coefficients'!$M$3 + 'SPF Coefficients'!$M$4*'Curve Info'!B57 + 'SPF Coefficients'!$M$5*'Curve Info'!J57 + 'SPF Coefficients'!$M$6*'Curve Info'!D57 + 'SPF Coefficients'!$M$7*'Curve Info'!M57 + 'SPF Coefficients'!$M$8*'Curve Info'!K57 + 'SPF Coefficients'!$M$9*'Curve Info'!H57</f>
        <v>0.27150453337941749</v>
      </c>
      <c r="J56" s="7">
        <f t="shared" si="2"/>
        <v>1.3014549434275251</v>
      </c>
      <c r="K56" s="7">
        <f t="shared" si="3"/>
        <v>1.3119368193503784</v>
      </c>
      <c r="L56" s="12">
        <f>1/(1+'SPF Coefficients'!$L$10*K56)</f>
        <v>0.27139867897596365</v>
      </c>
      <c r="M56" s="12">
        <f t="shared" si="4"/>
        <v>1.2668095709516654</v>
      </c>
      <c r="N56" s="12">
        <f t="shared" si="5"/>
        <v>0.99201038055472557</v>
      </c>
      <c r="O56" s="12">
        <f t="shared" si="6"/>
        <v>1.2566882445701302</v>
      </c>
      <c r="P56">
        <f t="shared" si="7"/>
        <v>0.90830922208076392</v>
      </c>
    </row>
    <row r="57" spans="1:16" x14ac:dyDescent="0.3">
      <c r="A57" s="5">
        <v>69</v>
      </c>
      <c r="B57" s="16">
        <v>4</v>
      </c>
      <c r="C57" s="16">
        <v>8</v>
      </c>
      <c r="D57" s="16">
        <v>1</v>
      </c>
      <c r="E57" s="16">
        <v>13</v>
      </c>
      <c r="F57" s="8">
        <f t="shared" si="0"/>
        <v>1.3333333333333333</v>
      </c>
      <c r="G57" s="8">
        <f t="shared" si="1"/>
        <v>2</v>
      </c>
      <c r="H57" s="7">
        <f xml:space="preserve"> 'SPF Coefficients'!$M$3 + 'SPF Coefficients'!$M$4*'Curve Info'!B58 + 'SPF Coefficients'!$M$5*'Curve Info'!J58 + 'SPF Coefficients'!$M$6*'Curve Info'!D58 + 'SPF Coefficients'!$M$7*'Curve Info'!L58 + 'SPF Coefficients'!$M$8*'Curve Info'!K58 + 'SPF Coefficients'!$M$9*'Curve Info'!H58</f>
        <v>0.23324234204755867</v>
      </c>
      <c r="I57" s="7">
        <f>'SPF Coefficients'!$M$3 + 'SPF Coefficients'!$M$4*'Curve Info'!B58 + 'SPF Coefficients'!$M$5*'Curve Info'!J58 + 'SPF Coefficients'!$M$6*'Curve Info'!D58 + 'SPF Coefficients'!$M$7*'Curve Info'!M58 + 'SPF Coefficients'!$M$8*'Curve Info'!K58 + 'SPF Coefficients'!$M$9*'Curve Info'!H58</f>
        <v>0.24126404953069647</v>
      </c>
      <c r="J57" s="7">
        <f t="shared" si="2"/>
        <v>1.262687444512379</v>
      </c>
      <c r="K57" s="7">
        <f t="shared" si="3"/>
        <v>1.2728570882557626</v>
      </c>
      <c r="L57" s="12">
        <f>1/(1+'SPF Coefficients'!$L$10*K57)</f>
        <v>0.27741963983458329</v>
      </c>
      <c r="M57" s="12">
        <f t="shared" si="4"/>
        <v>1.7982762753156436</v>
      </c>
      <c r="N57" s="12">
        <f t="shared" si="5"/>
        <v>0.99201038055472557</v>
      </c>
      <c r="O57" s="12">
        <f t="shared" si="6"/>
        <v>1.783908732218406</v>
      </c>
      <c r="P57">
        <f t="shared" si="7"/>
        <v>1.2787186556305894</v>
      </c>
    </row>
    <row r="58" spans="1:16" x14ac:dyDescent="0.3">
      <c r="A58" s="5">
        <v>70</v>
      </c>
      <c r="B58" s="16">
        <v>1</v>
      </c>
      <c r="C58" s="16">
        <v>5</v>
      </c>
      <c r="D58" s="16">
        <v>1</v>
      </c>
      <c r="E58" s="16">
        <v>7</v>
      </c>
      <c r="F58" s="8">
        <f t="shared" si="0"/>
        <v>0.33333333333333331</v>
      </c>
      <c r="G58" s="8">
        <f t="shared" si="1"/>
        <v>1.25</v>
      </c>
      <c r="H58" s="7">
        <f xml:space="preserve"> 'SPF Coefficients'!$M$3 + 'SPF Coefficients'!$M$4*'Curve Info'!B59 + 'SPF Coefficients'!$M$5*'Curve Info'!J59 + 'SPF Coefficients'!$M$6*'Curve Info'!D59 + 'SPF Coefficients'!$M$7*'Curve Info'!L59 + 'SPF Coefficients'!$M$8*'Curve Info'!K59 + 'SPF Coefficients'!$M$9*'Curve Info'!H59</f>
        <v>0.28798767343291398</v>
      </c>
      <c r="I58" s="7">
        <f>'SPF Coefficients'!$M$3 + 'SPF Coefficients'!$M$4*'Curve Info'!B59 + 'SPF Coefficients'!$M$5*'Curve Info'!J59 + 'SPF Coefficients'!$M$6*'Curve Info'!D59 + 'SPF Coefficients'!$M$7*'Curve Info'!M59 + 'SPF Coefficients'!$M$8*'Curve Info'!K59 + 'SPF Coefficients'!$M$9*'Curve Info'!H59</f>
        <v>0.29600938091605178</v>
      </c>
      <c r="J58" s="7">
        <f t="shared" si="2"/>
        <v>1.3337408635758268</v>
      </c>
      <c r="K58" s="7">
        <f t="shared" si="3"/>
        <v>1.344482769252886</v>
      </c>
      <c r="L58" s="12">
        <f>1/(1+'SPF Coefficients'!$L$10*K58)</f>
        <v>0.26658028820402324</v>
      </c>
      <c r="M58" s="12">
        <f t="shared" si="4"/>
        <v>1.2751872438577485</v>
      </c>
      <c r="N58" s="12">
        <f t="shared" si="5"/>
        <v>0.99201038055472557</v>
      </c>
      <c r="O58" s="12">
        <f t="shared" si="6"/>
        <v>1.2649989830578567</v>
      </c>
      <c r="P58">
        <f t="shared" si="7"/>
        <v>0.92036261888101345</v>
      </c>
    </row>
    <row r="59" spans="1:16" x14ac:dyDescent="0.3">
      <c r="A59" s="5">
        <v>71</v>
      </c>
      <c r="B59" s="16">
        <v>2</v>
      </c>
      <c r="C59" s="16">
        <v>2</v>
      </c>
      <c r="D59" s="16">
        <v>1</v>
      </c>
      <c r="E59" s="16">
        <v>5</v>
      </c>
      <c r="F59" s="8">
        <f t="shared" si="0"/>
        <v>0.66666666666666663</v>
      </c>
      <c r="G59" s="8">
        <f t="shared" si="1"/>
        <v>0.5</v>
      </c>
      <c r="H59" s="7">
        <f xml:space="preserve"> 'SPF Coefficients'!$M$3 + 'SPF Coefficients'!$M$4*'Curve Info'!B60 + 'SPF Coefficients'!$M$5*'Curve Info'!J60 + 'SPF Coefficients'!$M$6*'Curve Info'!D60 + 'SPF Coefficients'!$M$7*'Curve Info'!L60 + 'SPF Coefficients'!$M$8*'Curve Info'!K60 + 'SPF Coefficients'!$M$9*'Curve Info'!H60</f>
        <v>0.22679580649873735</v>
      </c>
      <c r="I59" s="7">
        <f>'SPF Coefficients'!$M$3 + 'SPF Coefficients'!$M$4*'Curve Info'!B60 + 'SPF Coefficients'!$M$5*'Curve Info'!J60 + 'SPF Coefficients'!$M$6*'Curve Info'!D60 + 'SPF Coefficients'!$M$7*'Curve Info'!M60 + 'SPF Coefficients'!$M$8*'Curve Info'!K60 + 'SPF Coefficients'!$M$9*'Curve Info'!H60</f>
        <v>0.23481751398187514</v>
      </c>
      <c r="J59" s="7">
        <f t="shared" si="2"/>
        <v>1.2545736659943321</v>
      </c>
      <c r="K59" s="7">
        <f t="shared" si="3"/>
        <v>1.2646779616285697</v>
      </c>
      <c r="L59" s="12">
        <f>1/(1+'SPF Coefficients'!$L$10*K59)</f>
        <v>0.27871375175328805</v>
      </c>
      <c r="M59" s="12">
        <f t="shared" si="4"/>
        <v>0.71312626356855557</v>
      </c>
      <c r="N59" s="12">
        <f t="shared" si="5"/>
        <v>0.99201038055472557</v>
      </c>
      <c r="O59" s="12">
        <f t="shared" si="6"/>
        <v>0.70742865610621231</v>
      </c>
      <c r="P59">
        <f t="shared" si="7"/>
        <v>0.50618178954186221</v>
      </c>
    </row>
    <row r="60" spans="1:16" x14ac:dyDescent="0.3">
      <c r="A60" s="5">
        <v>72</v>
      </c>
      <c r="B60" s="16">
        <v>1</v>
      </c>
      <c r="C60" s="16">
        <v>0</v>
      </c>
      <c r="D60" s="16">
        <v>0</v>
      </c>
      <c r="E60" s="16">
        <v>1</v>
      </c>
      <c r="F60" s="8">
        <f t="shared" si="0"/>
        <v>0.33333333333333331</v>
      </c>
      <c r="G60" s="8">
        <f t="shared" si="1"/>
        <v>0</v>
      </c>
      <c r="H60" s="7">
        <f xml:space="preserve"> 'SPF Coefficients'!$M$3 + 'SPF Coefficients'!$M$4*'Curve Info'!B61 + 'SPF Coefficients'!$M$5*'Curve Info'!J61 + 'SPF Coefficients'!$M$6*'Curve Info'!D61 + 'SPF Coefficients'!$M$7*'Curve Info'!L61 + 'SPF Coefficients'!$M$8*'Curve Info'!K61 + 'SPF Coefficients'!$M$9*'Curve Info'!H61</f>
        <v>0.15259434525175244</v>
      </c>
      <c r="I60" s="7">
        <f>'SPF Coefficients'!$M$3 + 'SPF Coefficients'!$M$4*'Curve Info'!B61 + 'SPF Coefficients'!$M$5*'Curve Info'!J61 + 'SPF Coefficients'!$M$6*'Curve Info'!D61 + 'SPF Coefficients'!$M$7*'Curve Info'!M61 + 'SPF Coefficients'!$M$8*'Curve Info'!K61 + 'SPF Coefficients'!$M$9*'Curve Info'!H61</f>
        <v>0.16061605273489024</v>
      </c>
      <c r="J60" s="7">
        <f t="shared" si="2"/>
        <v>1.1648523551992922</v>
      </c>
      <c r="K60" s="7">
        <f t="shared" si="3"/>
        <v>1.1742340383050374</v>
      </c>
      <c r="L60" s="12">
        <f>1/(1+'SPF Coefficients'!$L$10*K60)</f>
        <v>0.29387259943980987</v>
      </c>
      <c r="M60" s="12">
        <f t="shared" si="4"/>
        <v>0.34507520918740658</v>
      </c>
      <c r="N60" s="12">
        <f t="shared" si="5"/>
        <v>0.99201038055472546</v>
      </c>
      <c r="O60" s="12">
        <f t="shared" si="6"/>
        <v>0.34231818958600069</v>
      </c>
      <c r="P60">
        <f t="shared" si="7"/>
        <v>0.23978900054013677</v>
      </c>
    </row>
    <row r="61" spans="1:16" x14ac:dyDescent="0.3">
      <c r="A61" s="5">
        <v>74</v>
      </c>
      <c r="B61" s="16">
        <v>1</v>
      </c>
      <c r="C61" s="16">
        <v>10</v>
      </c>
      <c r="D61" s="16">
        <v>0</v>
      </c>
      <c r="E61" s="16">
        <v>11</v>
      </c>
      <c r="F61" s="8">
        <f t="shared" si="0"/>
        <v>0.33333333333333331</v>
      </c>
      <c r="G61" s="8">
        <f t="shared" si="1"/>
        <v>2.5</v>
      </c>
      <c r="H61" s="7">
        <f xml:space="preserve"> 'SPF Coefficients'!$M$3 + 'SPF Coefficients'!$M$4*'Curve Info'!B62 + 'SPF Coefficients'!$M$5*'Curve Info'!J62 + 'SPF Coefficients'!$M$6*'Curve Info'!D62 + 'SPF Coefficients'!$M$7*'Curve Info'!L62 + 'SPF Coefficients'!$M$8*'Curve Info'!K62 + 'SPF Coefficients'!$M$9*'Curve Info'!H62</f>
        <v>0.15667387377215528</v>
      </c>
      <c r="I61" s="7">
        <f>'SPF Coefficients'!$M$3 + 'SPF Coefficients'!$M$4*'Curve Info'!B62 + 'SPF Coefficients'!$M$5*'Curve Info'!J62 + 'SPF Coefficients'!$M$6*'Curve Info'!D62 + 'SPF Coefficients'!$M$7*'Curve Info'!M62 + 'SPF Coefficients'!$M$8*'Curve Info'!K62 + 'SPF Coefficients'!$M$9*'Curve Info'!H62</f>
        <v>0.16307146058765146</v>
      </c>
      <c r="J61" s="7">
        <f t="shared" si="2"/>
        <v>1.1696141098573758</v>
      </c>
      <c r="K61" s="7">
        <f t="shared" si="3"/>
        <v>1.177120804427408</v>
      </c>
      <c r="L61" s="12">
        <f>1/(1+'SPF Coefficients'!$L$10*K61)</f>
        <v>0.29336333209582732</v>
      </c>
      <c r="M61" s="12">
        <f t="shared" si="4"/>
        <v>2.1119157512265767</v>
      </c>
      <c r="N61" s="12">
        <f t="shared" si="5"/>
        <v>0.99362283417148189</v>
      </c>
      <c r="O61" s="12">
        <f t="shared" si="6"/>
        <v>2.0984477142651454</v>
      </c>
      <c r="P61">
        <f t="shared" si="7"/>
        <v>1.4733837833608781</v>
      </c>
    </row>
    <row r="62" spans="1:16" x14ac:dyDescent="0.3">
      <c r="A62" s="5">
        <v>75</v>
      </c>
      <c r="B62" s="16">
        <v>1</v>
      </c>
      <c r="C62" s="16">
        <v>3</v>
      </c>
      <c r="D62" s="16">
        <v>0</v>
      </c>
      <c r="E62" s="16">
        <v>4</v>
      </c>
      <c r="F62" s="8">
        <f t="shared" si="0"/>
        <v>0.33333333333333331</v>
      </c>
      <c r="G62" s="8">
        <f t="shared" si="1"/>
        <v>0.75</v>
      </c>
      <c r="H62" s="7">
        <f xml:space="preserve"> 'SPF Coefficients'!$M$3 + 'SPF Coefficients'!$M$4*'Curve Info'!B63 + 'SPF Coefficients'!$M$5*'Curve Info'!J63 + 'SPF Coefficients'!$M$6*'Curve Info'!D63 + 'SPF Coefficients'!$M$7*'Curve Info'!L63 + 'SPF Coefficients'!$M$8*'Curve Info'!K63 + 'SPF Coefficients'!$M$9*'Curve Info'!H63</f>
        <v>0.10162995604741103</v>
      </c>
      <c r="I62" s="7">
        <f>'SPF Coefficients'!$M$3 + 'SPF Coefficients'!$M$4*'Curve Info'!B63 + 'SPF Coefficients'!$M$5*'Curve Info'!J63 + 'SPF Coefficients'!$M$6*'Curve Info'!D63 + 'SPF Coefficients'!$M$7*'Curve Info'!M63 + 'SPF Coefficients'!$M$8*'Curve Info'!K63 + 'SPF Coefficients'!$M$9*'Curve Info'!H63</f>
        <v>0.10110913710854229</v>
      </c>
      <c r="J62" s="7">
        <f t="shared" si="2"/>
        <v>1.1069737669800808</v>
      </c>
      <c r="K62" s="7">
        <f t="shared" si="3"/>
        <v>1.1063973841859731</v>
      </c>
      <c r="L62" s="12">
        <f>1/(1+'SPF Coefficients'!$L$10*K62)</f>
        <v>0.30637058095847036</v>
      </c>
      <c r="M62" s="12">
        <f t="shared" si="4"/>
        <v>0.85918967364513577</v>
      </c>
      <c r="N62" s="12">
        <f t="shared" si="5"/>
        <v>1.0005209545886009</v>
      </c>
      <c r="O62" s="12">
        <f t="shared" si="6"/>
        <v>0.85963727244809973</v>
      </c>
      <c r="P62">
        <f t="shared" si="7"/>
        <v>0.59658033131185584</v>
      </c>
    </row>
    <row r="63" spans="1:16" x14ac:dyDescent="0.3">
      <c r="A63" s="5">
        <v>76</v>
      </c>
      <c r="B63" s="16">
        <v>0</v>
      </c>
      <c r="C63" s="16">
        <v>1</v>
      </c>
      <c r="D63" s="16">
        <v>0</v>
      </c>
      <c r="E63" s="16">
        <v>1</v>
      </c>
      <c r="F63" s="8">
        <f t="shared" si="0"/>
        <v>0</v>
      </c>
      <c r="G63" s="8">
        <f t="shared" si="1"/>
        <v>0.25</v>
      </c>
      <c r="H63" s="7">
        <f xml:space="preserve"> 'SPF Coefficients'!$M$3 + 'SPF Coefficients'!$M$4*'Curve Info'!B64 + 'SPF Coefficients'!$M$5*'Curve Info'!J64 + 'SPF Coefficients'!$M$6*'Curve Info'!D64 + 'SPF Coefficients'!$M$7*'Curve Info'!L64 + 'SPF Coefficients'!$M$8*'Curve Info'!K64 + 'SPF Coefficients'!$M$9*'Curve Info'!H64</f>
        <v>0.17279373459592515</v>
      </c>
      <c r="I63" s="7">
        <f>'SPF Coefficients'!$M$3 + 'SPF Coefficients'!$M$4*'Curve Info'!B64 + 'SPF Coefficients'!$M$5*'Curve Info'!J64 + 'SPF Coefficients'!$M$6*'Curve Info'!D64 + 'SPF Coefficients'!$M$7*'Curve Info'!M64 + 'SPF Coefficients'!$M$8*'Curve Info'!K64 + 'SPF Coefficients'!$M$9*'Curve Info'!H64</f>
        <v>0.17227291565705641</v>
      </c>
      <c r="J63" s="7">
        <f t="shared" si="2"/>
        <v>1.1886209084251393</v>
      </c>
      <c r="K63" s="7">
        <f t="shared" si="3"/>
        <v>1.1880020133250306</v>
      </c>
      <c r="L63" s="12">
        <f>1/(1+'SPF Coefficients'!$L$10*K63)</f>
        <v>0.29145949192768578</v>
      </c>
      <c r="M63" s="12">
        <f t="shared" si="4"/>
        <v>0.52338959023085974</v>
      </c>
      <c r="N63" s="12">
        <f t="shared" si="5"/>
        <v>1.0005209545886009</v>
      </c>
      <c r="O63" s="12">
        <f t="shared" si="6"/>
        <v>0.52366225243951647</v>
      </c>
      <c r="P63">
        <f t="shared" si="7"/>
        <v>0.3712292112660146</v>
      </c>
    </row>
    <row r="64" spans="1:16" x14ac:dyDescent="0.3">
      <c r="A64" s="5">
        <v>77</v>
      </c>
      <c r="B64" s="16">
        <v>0</v>
      </c>
      <c r="C64" s="16">
        <v>1</v>
      </c>
      <c r="D64" s="16">
        <v>0</v>
      </c>
      <c r="E64" s="16">
        <v>1</v>
      </c>
      <c r="F64" s="8">
        <f t="shared" si="0"/>
        <v>0</v>
      </c>
      <c r="G64" s="8">
        <f t="shared" si="1"/>
        <v>0.25</v>
      </c>
      <c r="H64" s="7">
        <f xml:space="preserve"> 'SPF Coefficients'!$M$3 + 'SPF Coefficients'!$M$4*'Curve Info'!B65 + 'SPF Coefficients'!$M$5*'Curve Info'!J65 + 'SPF Coefficients'!$M$6*'Curve Info'!D65 + 'SPF Coefficients'!$M$7*'Curve Info'!L65 + 'SPF Coefficients'!$M$8*'Curve Info'!K65 + 'SPF Coefficients'!$M$9*'Curve Info'!H65</f>
        <v>5.0232020632965994E-2</v>
      </c>
      <c r="I64" s="7">
        <f>'SPF Coefficients'!$M$3 + 'SPF Coefficients'!$M$4*'Curve Info'!B65 + 'SPF Coefficients'!$M$5*'Curve Info'!J65 + 'SPF Coefficients'!$M$6*'Curve Info'!D65 + 'SPF Coefficients'!$M$7*'Curve Info'!M65 + 'SPF Coefficients'!$M$8*'Curve Info'!K65 + 'SPF Coefficients'!$M$9*'Curve Info'!H65</f>
        <v>4.9711201694097255E-2</v>
      </c>
      <c r="J64" s="7">
        <f t="shared" si="2"/>
        <v>1.051515041260253</v>
      </c>
      <c r="K64" s="7">
        <f t="shared" si="3"/>
        <v>1.0509675349004759</v>
      </c>
      <c r="L64" s="12">
        <f>1/(1+'SPF Coefficients'!$L$10*K64)</f>
        <v>0.31740037749059907</v>
      </c>
      <c r="M64" s="12">
        <f t="shared" si="4"/>
        <v>0.50422739793512561</v>
      </c>
      <c r="N64" s="12">
        <f t="shared" si="5"/>
        <v>1.0005209545886009</v>
      </c>
      <c r="O64" s="12">
        <f t="shared" si="6"/>
        <v>0.50449007751177821</v>
      </c>
      <c r="P64">
        <f t="shared" si="7"/>
        <v>0.34454413485889424</v>
      </c>
    </row>
    <row r="65" spans="1:16" x14ac:dyDescent="0.3">
      <c r="A65" s="5">
        <v>78</v>
      </c>
      <c r="B65" s="16">
        <v>1</v>
      </c>
      <c r="C65" s="16">
        <v>3</v>
      </c>
      <c r="D65" s="16">
        <v>1</v>
      </c>
      <c r="E65" s="16">
        <v>5</v>
      </c>
      <c r="F65" s="8">
        <f t="shared" si="0"/>
        <v>0.33333333333333331</v>
      </c>
      <c r="G65" s="8">
        <f t="shared" si="1"/>
        <v>0.75</v>
      </c>
      <c r="H65" s="7">
        <f xml:space="preserve"> 'SPF Coefficients'!$M$3 + 'SPF Coefficients'!$M$4*'Curve Info'!B66 + 'SPF Coefficients'!$M$5*'Curve Info'!J66 + 'SPF Coefficients'!$M$6*'Curve Info'!D66 + 'SPF Coefficients'!$M$7*'Curve Info'!L66 + 'SPF Coefficients'!$M$8*'Curve Info'!K66 + 'SPF Coefficients'!$M$9*'Curve Info'!H66</f>
        <v>0.17934323606440145</v>
      </c>
      <c r="I65" s="7">
        <f>'SPF Coefficients'!$M$3 + 'SPF Coefficients'!$M$4*'Curve Info'!B66 + 'SPF Coefficients'!$M$5*'Curve Info'!J66 + 'SPF Coefficients'!$M$6*'Curve Info'!D66 + 'SPF Coefficients'!$M$7*'Curve Info'!M66 + 'SPF Coefficients'!$M$8*'Curve Info'!K66 + 'SPF Coefficients'!$M$9*'Curve Info'!H66</f>
        <v>0.17882241712553271</v>
      </c>
      <c r="J65" s="7">
        <f t="shared" si="2"/>
        <v>1.1964313320813129</v>
      </c>
      <c r="K65" s="7">
        <f t="shared" si="3"/>
        <v>1.1958083702237576</v>
      </c>
      <c r="L65" s="12">
        <f>1/(1+'SPF Coefficients'!$L$10*K65)</f>
        <v>0.29010879842440435</v>
      </c>
      <c r="M65" s="12">
        <f t="shared" si="4"/>
        <v>0.87933293061315632</v>
      </c>
      <c r="N65" s="12">
        <f t="shared" si="5"/>
        <v>1.0005209545886007</v>
      </c>
      <c r="O65" s="12">
        <f t="shared" si="6"/>
        <v>0.87979102313826696</v>
      </c>
      <c r="P65">
        <f t="shared" si="7"/>
        <v>0.62488127181640241</v>
      </c>
    </row>
    <row r="66" spans="1:16" x14ac:dyDescent="0.3">
      <c r="A66" s="5">
        <v>79</v>
      </c>
      <c r="B66" s="16">
        <v>0</v>
      </c>
      <c r="C66" s="16">
        <v>0</v>
      </c>
      <c r="D66" s="16">
        <v>0</v>
      </c>
      <c r="E66" s="16">
        <v>0</v>
      </c>
      <c r="F66" s="8">
        <f t="shared" si="0"/>
        <v>0</v>
      </c>
      <c r="G66" s="8">
        <f t="shared" si="1"/>
        <v>0</v>
      </c>
      <c r="H66" s="7">
        <f xml:space="preserve"> 'SPF Coefficients'!$M$3 + 'SPF Coefficients'!$M$4*'Curve Info'!B67 + 'SPF Coefficients'!$M$5*'Curve Info'!J67 + 'SPF Coefficients'!$M$6*'Curve Info'!D67 + 'SPF Coefficients'!$M$7*'Curve Info'!L67 + 'SPF Coefficients'!$M$8*'Curve Info'!K67 + 'SPF Coefficients'!$M$9*'Curve Info'!H67</f>
        <v>0.10853453786532749</v>
      </c>
      <c r="I66" s="7">
        <f>'SPF Coefficients'!$M$3 + 'SPF Coefficients'!$M$4*'Curve Info'!B67 + 'SPF Coefficients'!$M$5*'Curve Info'!J67 + 'SPF Coefficients'!$M$6*'Curve Info'!D67 + 'SPF Coefficients'!$M$7*'Curve Info'!M67 + 'SPF Coefficients'!$M$8*'Curve Info'!K67 + 'SPF Coefficients'!$M$9*'Curve Info'!H67</f>
        <v>0.10801371892645875</v>
      </c>
      <c r="J66" s="7">
        <f t="shared" si="2"/>
        <v>1.1146434052773595</v>
      </c>
      <c r="K66" s="7">
        <f t="shared" si="3"/>
        <v>1.1140630290303954</v>
      </c>
      <c r="L66" s="12">
        <f>1/(1+'SPF Coefficients'!$L$10*K66)</f>
        <v>0.30490526935598439</v>
      </c>
      <c r="M66" s="12">
        <f t="shared" si="4"/>
        <v>0.33968368794605658</v>
      </c>
      <c r="N66" s="12">
        <f t="shared" si="5"/>
        <v>1.0005209545886009</v>
      </c>
      <c r="O66" s="12">
        <f t="shared" si="6"/>
        <v>0.33986064772196495</v>
      </c>
      <c r="P66">
        <f t="shared" si="7"/>
        <v>0.23635841327196785</v>
      </c>
    </row>
    <row r="67" spans="1:16" x14ac:dyDescent="0.3">
      <c r="A67" s="5">
        <v>82</v>
      </c>
      <c r="B67" s="16">
        <v>1</v>
      </c>
      <c r="C67" s="16">
        <v>2</v>
      </c>
      <c r="D67" s="16">
        <v>1</v>
      </c>
      <c r="E67" s="16">
        <v>4</v>
      </c>
      <c r="F67" s="8">
        <f t="shared" si="0"/>
        <v>0.33333333333333331</v>
      </c>
      <c r="G67" s="8">
        <f t="shared" si="1"/>
        <v>0.5</v>
      </c>
      <c r="H67" s="7">
        <f xml:space="preserve"> 'SPF Coefficients'!$M$3 + 'SPF Coefficients'!$M$4*'Curve Info'!B68 + 'SPF Coefficients'!$M$5*'Curve Info'!J68 + 'SPF Coefficients'!$M$6*'Curve Info'!D68 + 'SPF Coefficients'!$M$7*'Curve Info'!L68 + 'SPF Coefficients'!$M$8*'Curve Info'!K68 + 'SPF Coefficients'!$M$9*'Curve Info'!H68</f>
        <v>0.18794821919781987</v>
      </c>
      <c r="I67" s="7">
        <f>'SPF Coefficients'!$M$3 + 'SPF Coefficients'!$M$4*'Curve Info'!B68 + 'SPF Coefficients'!$M$5*'Curve Info'!J68 + 'SPF Coefficients'!$M$6*'Curve Info'!D68 + 'SPF Coefficients'!$M$7*'Curve Info'!M68 + 'SPF Coefficients'!$M$8*'Curve Info'!K68 + 'SPF Coefficients'!$M$9*'Curve Info'!H68</f>
        <v>0.17012243776309025</v>
      </c>
      <c r="J67" s="7">
        <f t="shared" si="2"/>
        <v>1.2067710261599669</v>
      </c>
      <c r="K67" s="7">
        <f t="shared" si="3"/>
        <v>1.1854499862797598</v>
      </c>
      <c r="L67" s="12">
        <f>1/(1+'SPF Coefficients'!$L$10*K67)</f>
        <v>0.29190378803802752</v>
      </c>
      <c r="M67" s="12">
        <f t="shared" si="4"/>
        <v>0.70008544750567592</v>
      </c>
      <c r="N67" s="12">
        <f t="shared" si="5"/>
        <v>1.0179856089476351</v>
      </c>
      <c r="O67" s="12">
        <f t="shared" si="6"/>
        <v>0.71267691059444316</v>
      </c>
      <c r="P67">
        <f t="shared" si="7"/>
        <v>0.51372014716244097</v>
      </c>
    </row>
    <row r="68" spans="1:16" x14ac:dyDescent="0.3">
      <c r="A68" s="5">
        <v>83</v>
      </c>
      <c r="B68" s="16">
        <v>2</v>
      </c>
      <c r="C68" s="16">
        <v>1</v>
      </c>
      <c r="D68" s="16">
        <v>0</v>
      </c>
      <c r="E68" s="16">
        <v>3</v>
      </c>
      <c r="F68" s="8">
        <f t="shared" si="0"/>
        <v>0.66666666666666663</v>
      </c>
      <c r="G68" s="8">
        <f t="shared" si="1"/>
        <v>0.25</v>
      </c>
      <c r="H68" s="7">
        <f xml:space="preserve"> 'SPF Coefficients'!$M$3 + 'SPF Coefficients'!$M$4*'Curve Info'!B69 + 'SPF Coefficients'!$M$5*'Curve Info'!J69 + 'SPF Coefficients'!$M$6*'Curve Info'!D69 + 'SPF Coefficients'!$M$7*'Curve Info'!L69 + 'SPF Coefficients'!$M$8*'Curve Info'!K69 + 'SPF Coefficients'!$M$9*'Curve Info'!H69</f>
        <v>0.19417687254998908</v>
      </c>
      <c r="I68" s="7">
        <f>'SPF Coefficients'!$M$3 + 'SPF Coefficients'!$M$4*'Curve Info'!B69 + 'SPF Coefficients'!$M$5*'Curve Info'!J69 + 'SPF Coefficients'!$M$6*'Curve Info'!D69 + 'SPF Coefficients'!$M$7*'Curve Info'!M69 + 'SPF Coefficients'!$M$8*'Curve Info'!K69 + 'SPF Coefficients'!$M$9*'Curve Info'!H69</f>
        <v>0.19427434711963945</v>
      </c>
      <c r="J68" s="7">
        <f t="shared" si="2"/>
        <v>1.2143110422536842</v>
      </c>
      <c r="K68" s="7">
        <f t="shared" si="3"/>
        <v>1.2144294124688988</v>
      </c>
      <c r="L68" s="12">
        <f>1/(1+'SPF Coefficients'!$L$10*K68)</f>
        <v>0.28693689045958914</v>
      </c>
      <c r="M68" s="12">
        <f t="shared" si="4"/>
        <v>0.52673037668159428</v>
      </c>
      <c r="N68" s="12">
        <f t="shared" si="5"/>
        <v>0.99990253018084119</v>
      </c>
      <c r="O68" s="12">
        <f t="shared" si="6"/>
        <v>0.52667903636703373</v>
      </c>
      <c r="P68">
        <f t="shared" si="7"/>
        <v>0.37551878608554018</v>
      </c>
    </row>
    <row r="69" spans="1:16" x14ac:dyDescent="0.3">
      <c r="A69" s="5">
        <v>87</v>
      </c>
      <c r="B69" s="16">
        <v>1</v>
      </c>
      <c r="C69" s="16">
        <v>1</v>
      </c>
      <c r="D69" s="16">
        <v>0</v>
      </c>
      <c r="E69" s="16">
        <v>2</v>
      </c>
      <c r="F69" s="8">
        <f t="shared" si="0"/>
        <v>0.33333333333333331</v>
      </c>
      <c r="G69" s="8">
        <f t="shared" si="1"/>
        <v>0.25</v>
      </c>
      <c r="H69" s="7">
        <f xml:space="preserve"> 'SPF Coefficients'!$M$3 + 'SPF Coefficients'!$M$4*'Curve Info'!B70 + 'SPF Coefficients'!$M$5*'Curve Info'!J70 + 'SPF Coefficients'!$M$6*'Curve Info'!D70 + 'SPF Coefficients'!$M$7*'Curve Info'!L70 + 'SPF Coefficients'!$M$8*'Curve Info'!K70 + 'SPF Coefficients'!$M$9*'Curve Info'!H70</f>
        <v>0.15132330906600228</v>
      </c>
      <c r="I69" s="7">
        <f>'SPF Coefficients'!$M$3 + 'SPF Coefficients'!$M$4*'Curve Info'!B70 + 'SPF Coefficients'!$M$5*'Curve Info'!J70 + 'SPF Coefficients'!$M$6*'Curve Info'!D70 + 'SPF Coefficients'!$M$7*'Curve Info'!M70 + 'SPF Coefficients'!$M$8*'Curve Info'!K70 + 'SPF Coefficients'!$M$9*'Curve Info'!H70</f>
        <v>0.13590470245015274</v>
      </c>
      <c r="J69" s="7">
        <f t="shared" si="2"/>
        <v>1.1633727262349542</v>
      </c>
      <c r="K69" s="7">
        <f t="shared" si="3"/>
        <v>1.1455727181196582</v>
      </c>
      <c r="L69" s="12">
        <f>1/(1+'SPF Coefficients'!$L$10*K69)</f>
        <v>0.29902647865312898</v>
      </c>
      <c r="M69" s="12">
        <f t="shared" si="4"/>
        <v>0.51779995627713271</v>
      </c>
      <c r="N69" s="12">
        <f t="shared" si="5"/>
        <v>1.0155380866127057</v>
      </c>
      <c r="O69" s="12">
        <f t="shared" si="6"/>
        <v>0.525845576845822</v>
      </c>
      <c r="P69">
        <f t="shared" si="7"/>
        <v>0.37433122385558087</v>
      </c>
    </row>
    <row r="70" spans="1:16" x14ac:dyDescent="0.3">
      <c r="A70" s="5">
        <v>88</v>
      </c>
      <c r="B70" s="16">
        <v>0</v>
      </c>
      <c r="C70" s="16">
        <v>1</v>
      </c>
      <c r="D70" s="16">
        <v>0</v>
      </c>
      <c r="E70" s="16">
        <v>1</v>
      </c>
      <c r="F70" s="8">
        <f t="shared" si="0"/>
        <v>0</v>
      </c>
      <c r="G70" s="8">
        <f t="shared" si="1"/>
        <v>0.25</v>
      </c>
      <c r="H70" s="7">
        <f xml:space="preserve"> 'SPF Coefficients'!$M$3 + 'SPF Coefficients'!$M$4*'Curve Info'!B71 + 'SPF Coefficients'!$M$5*'Curve Info'!J71 + 'SPF Coefficients'!$M$6*'Curve Info'!D71 + 'SPF Coefficients'!$M$7*'Curve Info'!L71 + 'SPF Coefficients'!$M$8*'Curve Info'!K71 + 'SPF Coefficients'!$M$9*'Curve Info'!H71</f>
        <v>5.8458811841988395E-2</v>
      </c>
      <c r="I70" s="7">
        <f>'SPF Coefficients'!$M$3 + 'SPF Coefficients'!$M$4*'Curve Info'!B71 + 'SPF Coefficients'!$M$5*'Curve Info'!J71 + 'SPF Coefficients'!$M$6*'Curve Info'!D71 + 'SPF Coefficients'!$M$7*'Curve Info'!M71 + 'SPF Coefficients'!$M$8*'Curve Info'!K71 + 'SPF Coefficients'!$M$9*'Curve Info'!H71</f>
        <v>3.4672201336533953E-2</v>
      </c>
      <c r="J70" s="7">
        <f t="shared" si="2"/>
        <v>1.060201317055917</v>
      </c>
      <c r="K70" s="7">
        <f t="shared" si="3"/>
        <v>1.0352802896768263</v>
      </c>
      <c r="L70" s="12">
        <f>1/(1+'SPF Coefficients'!$L$10*K70)</f>
        <v>0.32066759846165571</v>
      </c>
      <c r="M70" s="12">
        <f t="shared" si="4"/>
        <v>0.50181394460994122</v>
      </c>
      <c r="N70" s="12">
        <f t="shared" si="5"/>
        <v>1.0240717684163292</v>
      </c>
      <c r="O70" s="12">
        <f t="shared" si="6"/>
        <v>0.51389349367267634</v>
      </c>
      <c r="P70">
        <f t="shared" si="7"/>
        <v>0.35750806389737116</v>
      </c>
    </row>
    <row r="71" spans="1:16" x14ac:dyDescent="0.3">
      <c r="A71" s="5">
        <v>89</v>
      </c>
      <c r="B71" s="16">
        <v>1</v>
      </c>
      <c r="C71" s="16">
        <v>2</v>
      </c>
      <c r="D71" s="16">
        <v>0</v>
      </c>
      <c r="E71" s="16">
        <v>3</v>
      </c>
      <c r="F71" s="8">
        <f t="shared" si="0"/>
        <v>0.33333333333333331</v>
      </c>
      <c r="G71" s="8">
        <f t="shared" si="1"/>
        <v>0.5</v>
      </c>
      <c r="H71" s="7">
        <f xml:space="preserve"> 'SPF Coefficients'!$M$3 + 'SPF Coefficients'!$M$4*'Curve Info'!B72 + 'SPF Coefficients'!$M$5*'Curve Info'!J72 + 'SPF Coefficients'!$M$6*'Curve Info'!D72 + 'SPF Coefficients'!$M$7*'Curve Info'!L72 + 'SPF Coefficients'!$M$8*'Curve Info'!K72 + 'SPF Coefficients'!$M$9*'Curve Info'!H72</f>
        <v>8.8080643130707653E-2</v>
      </c>
      <c r="I71" s="7">
        <f>'SPF Coefficients'!$M$3 + 'SPF Coefficients'!$M$4*'Curve Info'!B72 + 'SPF Coefficients'!$M$5*'Curve Info'!J72 + 'SPF Coefficients'!$M$6*'Curve Info'!D72 + 'SPF Coefficients'!$M$7*'Curve Info'!M72 + 'SPF Coefficients'!$M$8*'Curve Info'!K72 + 'SPF Coefficients'!$M$9*'Curve Info'!H72</f>
        <v>6.4294032625253211E-2</v>
      </c>
      <c r="J71" s="7">
        <f t="shared" si="2"/>
        <v>1.09207618691992</v>
      </c>
      <c r="K71" s="7">
        <f t="shared" si="3"/>
        <v>1.0664059107974004</v>
      </c>
      <c r="L71" s="12">
        <f>1/(1+'SPF Coefficients'!$L$10*K71)</f>
        <v>0.31424934604807298</v>
      </c>
      <c r="M71" s="12">
        <f t="shared" si="4"/>
        <v>0.67799268706584626</v>
      </c>
      <c r="N71" s="12">
        <f t="shared" si="5"/>
        <v>1.0240717684163292</v>
      </c>
      <c r="O71" s="12">
        <f t="shared" si="6"/>
        <v>0.6943131700168601</v>
      </c>
      <c r="P71">
        <f t="shared" si="7"/>
        <v>0.48758689822398127</v>
      </c>
    </row>
    <row r="72" spans="1:16" x14ac:dyDescent="0.3">
      <c r="A72" s="5">
        <v>91</v>
      </c>
      <c r="B72" s="16">
        <v>1</v>
      </c>
      <c r="C72" s="16">
        <v>0</v>
      </c>
      <c r="D72" s="16">
        <v>0</v>
      </c>
      <c r="E72" s="16">
        <v>1</v>
      </c>
      <c r="F72" s="8">
        <f t="shared" si="0"/>
        <v>0.33333333333333331</v>
      </c>
      <c r="G72" s="8">
        <f t="shared" si="1"/>
        <v>0</v>
      </c>
      <c r="H72" s="7">
        <f xml:space="preserve"> 'SPF Coefficients'!$M$3 + 'SPF Coefficients'!$M$4*'Curve Info'!B73 + 'SPF Coefficients'!$M$5*'Curve Info'!J73 + 'SPF Coefficients'!$M$6*'Curve Info'!D73 + 'SPF Coefficients'!$M$7*'Curve Info'!L73 + 'SPF Coefficients'!$M$8*'Curve Info'!K73 + 'SPF Coefficients'!$M$9*'Curve Info'!H73</f>
        <v>0.13720266198604816</v>
      </c>
      <c r="I72" s="7">
        <f>'SPF Coefficients'!$M$3 + 'SPF Coefficients'!$M$4*'Curve Info'!B73 + 'SPF Coefficients'!$M$5*'Curve Info'!J73 + 'SPF Coefficients'!$M$6*'Curve Info'!D73 + 'SPF Coefficients'!$M$7*'Curve Info'!M73 + 'SPF Coefficients'!$M$8*'Curve Info'!K73 + 'SPF Coefficients'!$M$9*'Curve Info'!H73</f>
        <v>0.11341605148059374</v>
      </c>
      <c r="J72" s="7">
        <f t="shared" si="2"/>
        <v>1.1470605905434188</v>
      </c>
      <c r="K72" s="7">
        <f t="shared" si="3"/>
        <v>1.120097854388941</v>
      </c>
      <c r="L72" s="12">
        <f>1/(1+'SPF Coefficients'!$L$10*K72)</f>
        <v>0.30376151780787747</v>
      </c>
      <c r="M72" s="12">
        <f t="shared" si="4"/>
        <v>0.34024262434253166</v>
      </c>
      <c r="N72" s="12">
        <f t="shared" si="5"/>
        <v>1.0240717684163292</v>
      </c>
      <c r="O72" s="12">
        <f t="shared" si="6"/>
        <v>0.34843286600106915</v>
      </c>
      <c r="P72">
        <f t="shared" si="7"/>
        <v>0.24843199711511804</v>
      </c>
    </row>
    <row r="73" spans="1:16" x14ac:dyDescent="0.3">
      <c r="A73" s="5">
        <v>92</v>
      </c>
      <c r="B73" s="16">
        <v>10</v>
      </c>
      <c r="C73" s="16">
        <v>6</v>
      </c>
      <c r="D73" s="16">
        <v>2</v>
      </c>
      <c r="E73" s="16">
        <v>18</v>
      </c>
      <c r="F73" s="8">
        <f t="shared" ref="F73:F76" si="8">B73/3</f>
        <v>3.3333333333333335</v>
      </c>
      <c r="G73" s="8">
        <f t="shared" ref="G73:G76" si="9">C73/4</f>
        <v>1.5</v>
      </c>
      <c r="H73" s="7">
        <f xml:space="preserve"> 'SPF Coefficients'!$M$3 + 'SPF Coefficients'!$M$4*'Curve Info'!B74 + 'SPF Coefficients'!$M$5*'Curve Info'!J74 + 'SPF Coefficients'!$M$6*'Curve Info'!D74 + 'SPF Coefficients'!$M$7*'Curve Info'!L74 + 'SPF Coefficients'!$M$8*'Curve Info'!K74 + 'SPF Coefficients'!$M$9*'Curve Info'!H74</f>
        <v>0.17628972939436438</v>
      </c>
      <c r="I73" s="7">
        <f>'SPF Coefficients'!$M$3 + 'SPF Coefficients'!$M$4*'Curve Info'!B74 + 'SPF Coefficients'!$M$5*'Curve Info'!J74 + 'SPF Coefficients'!$M$6*'Curve Info'!D74 + 'SPF Coefficients'!$M$7*'Curve Info'!M74 + 'SPF Coefficients'!$M$8*'Curve Info'!K74 + 'SPF Coefficients'!$M$9*'Curve Info'!H74</f>
        <v>0.15250311888890994</v>
      </c>
      <c r="J73" s="7">
        <f t="shared" ref="J73:J75" si="10">EXP(H73)</f>
        <v>1.1927835930605399</v>
      </c>
      <c r="K73" s="7">
        <f t="shared" ref="K73:K75" si="11">EXP(I73)</f>
        <v>1.1647460948026274</v>
      </c>
      <c r="L73" s="12">
        <f>1/(1+'SPF Coefficients'!$L$10*K73)</f>
        <v>0.29555893727872767</v>
      </c>
      <c r="M73" s="12">
        <f t="shared" ref="M73:M75" si="12">(L73*K73)+(1-L73)*(G73)</f>
        <v>1.4009127120613212</v>
      </c>
      <c r="N73" s="12">
        <f t="shared" ref="N73:N75" si="13">J73/K73</f>
        <v>1.0240717684163292</v>
      </c>
      <c r="O73" s="12">
        <f t="shared" ref="O73:O76" si="14">M73*N73</f>
        <v>1.434635158437553</v>
      </c>
      <c r="P73">
        <f t="shared" ref="P73:P75" si="15">O73*N73*(1-L73)</f>
        <v>1.0349432279058814</v>
      </c>
    </row>
    <row r="74" spans="1:16" x14ac:dyDescent="0.3">
      <c r="A74" s="5">
        <v>93</v>
      </c>
      <c r="B74" s="16">
        <v>1</v>
      </c>
      <c r="C74" s="16">
        <v>1</v>
      </c>
      <c r="D74" s="16">
        <v>0</v>
      </c>
      <c r="E74" s="16">
        <v>2</v>
      </c>
      <c r="F74" s="8">
        <f t="shared" si="8"/>
        <v>0.33333333333333331</v>
      </c>
      <c r="G74" s="8">
        <f t="shared" si="9"/>
        <v>0.25</v>
      </c>
      <c r="H74" s="7">
        <f xml:space="preserve"> 'SPF Coefficients'!$M$3 + 'SPF Coefficients'!$M$4*'Curve Info'!B75 + 'SPF Coefficients'!$M$5*'Curve Info'!J75 + 'SPF Coefficients'!$M$6*'Curve Info'!D75 + 'SPF Coefficients'!$M$7*'Curve Info'!L75 + 'SPF Coefficients'!$M$8*'Curve Info'!K75 + 'SPF Coefficients'!$M$9*'Curve Info'!H75</f>
        <v>8.2822059565711537E-2</v>
      </c>
      <c r="I74" s="7">
        <f>'SPF Coefficients'!$M$3 + 'SPF Coefficients'!$M$4*'Curve Info'!B75 + 'SPF Coefficients'!$M$5*'Curve Info'!J75 + 'SPF Coefficients'!$M$6*'Curve Info'!D75 + 'SPF Coefficients'!$M$7*'Curve Info'!M75 + 'SPF Coefficients'!$M$8*'Curve Info'!K75 + 'SPF Coefficients'!$M$9*'Curve Info'!H75</f>
        <v>5.9035449060257095E-2</v>
      </c>
      <c r="J74" s="7">
        <f t="shared" si="10"/>
        <v>1.0863484860274091</v>
      </c>
      <c r="K74" s="7">
        <f t="shared" si="11"/>
        <v>1.0608128448920993</v>
      </c>
      <c r="L74" s="12">
        <f>1/(1+'SPF Coefficients'!$L$10*K74)</f>
        <v>0.31538365879053204</v>
      </c>
      <c r="M74" s="12">
        <f t="shared" si="12"/>
        <v>0.50571712161643045</v>
      </c>
      <c r="N74" s="12">
        <f t="shared" si="13"/>
        <v>1.024071768416329</v>
      </c>
      <c r="O74" s="12">
        <f t="shared" si="14"/>
        <v>0.51789062705215361</v>
      </c>
      <c r="P74">
        <f t="shared" si="15"/>
        <v>0.3630911854592011</v>
      </c>
    </row>
    <row r="75" spans="1:16" x14ac:dyDescent="0.3">
      <c r="A75" s="5">
        <v>94</v>
      </c>
      <c r="B75" s="16">
        <v>0</v>
      </c>
      <c r="C75" s="16">
        <v>3</v>
      </c>
      <c r="D75" s="16">
        <v>0</v>
      </c>
      <c r="E75" s="16">
        <v>3</v>
      </c>
      <c r="F75" s="8">
        <f t="shared" si="8"/>
        <v>0</v>
      </c>
      <c r="G75" s="8">
        <f t="shared" si="9"/>
        <v>0.75</v>
      </c>
      <c r="H75" s="7">
        <f xml:space="preserve"> 'SPF Coefficients'!$M$3 + 'SPF Coefficients'!$M$4*'Curve Info'!B76 + 'SPF Coefficients'!$M$5*'Curve Info'!J76 + 'SPF Coefficients'!$M$6*'Curve Info'!D76 + 'SPF Coefficients'!$M$7*'Curve Info'!L76 + 'SPF Coefficients'!$M$8*'Curve Info'!K76 + 'SPF Coefficients'!$M$9*'Curve Info'!H76</f>
        <v>7.4069353054069656E-2</v>
      </c>
      <c r="I75" s="7">
        <f>'SPF Coefficients'!$M$3 + 'SPF Coefficients'!$M$4*'Curve Info'!B76 + 'SPF Coefficients'!$M$5*'Curve Info'!J76 + 'SPF Coefficients'!$M$6*'Curve Info'!D76 + 'SPF Coefficients'!$M$7*'Curve Info'!M76 + 'SPF Coefficients'!$M$8*'Curve Info'!K76 + 'SPF Coefficients'!$M$9*'Curve Info'!H76</f>
        <v>5.0282742548615214E-2</v>
      </c>
      <c r="J75" s="7">
        <f t="shared" si="10"/>
        <v>1.0768814879265214</v>
      </c>
      <c r="K75" s="7">
        <f t="shared" si="11"/>
        <v>1.0515683774701254</v>
      </c>
      <c r="L75" s="12">
        <f>1/(1+'SPF Coefficients'!$L$10*K75)</f>
        <v>0.31727656187287734</v>
      </c>
      <c r="M75" s="12">
        <f t="shared" si="12"/>
        <v>0.84568057797330343</v>
      </c>
      <c r="N75" s="12">
        <f t="shared" si="13"/>
        <v>1.0240717684163292</v>
      </c>
      <c r="O75" s="12">
        <f t="shared" si="14"/>
        <v>0.86603760500046423</v>
      </c>
      <c r="P75">
        <f t="shared" si="15"/>
        <v>0.60549694543609656</v>
      </c>
    </row>
    <row r="76" spans="1:16" x14ac:dyDescent="0.3">
      <c r="A76" s="5" t="s">
        <v>751</v>
      </c>
      <c r="B76" s="16">
        <v>62</v>
      </c>
      <c r="C76" s="16">
        <v>109</v>
      </c>
      <c r="D76" s="16">
        <v>14</v>
      </c>
      <c r="E76" s="16">
        <v>185</v>
      </c>
      <c r="F76" s="8">
        <f t="shared" si="8"/>
        <v>20.666666666666668</v>
      </c>
      <c r="G76" s="8">
        <f t="shared" si="9"/>
        <v>27.25</v>
      </c>
      <c r="H76" s="8">
        <f>SUM(H8:H75)</f>
        <v>9.3585455201666878</v>
      </c>
      <c r="I76" s="8">
        <f>SUM(I8:I75)</f>
        <v>8.7381471357343585</v>
      </c>
      <c r="J76" s="8">
        <f t="shared" ref="J76:K76" si="16">SUM(J8:J75)</f>
        <v>78.15306352859497</v>
      </c>
      <c r="K76" s="8">
        <f t="shared" si="16"/>
        <v>77.458772184610496</v>
      </c>
      <c r="L76" s="7">
        <f>1/(1+'SPF Coefficients'!$L$10*K76)</f>
        <v>6.2694397489522708E-3</v>
      </c>
      <c r="M76" s="7">
        <f>(L76*K76)+(1-L76)*(G76)</f>
        <v>27.564780872080288</v>
      </c>
      <c r="N76" s="7">
        <f>J76/K76</f>
        <v>1.0089633662450748</v>
      </c>
      <c r="O76" s="7">
        <f t="shared" si="14"/>
        <v>27.811854098501975</v>
      </c>
    </row>
    <row r="77" spans="1:16" x14ac:dyDescent="0.3">
      <c r="F77" s="11" t="s">
        <v>796</v>
      </c>
      <c r="G77" s="11" t="s">
        <v>797</v>
      </c>
      <c r="H77" s="11" t="s">
        <v>824</v>
      </c>
      <c r="I77" s="11" t="s">
        <v>825</v>
      </c>
      <c r="J77" s="11" t="s">
        <v>798</v>
      </c>
      <c r="K77" s="11" t="s">
        <v>799</v>
      </c>
      <c r="L77" s="11" t="s">
        <v>800</v>
      </c>
      <c r="M77" s="11" t="s">
        <v>801</v>
      </c>
      <c r="N77" s="11" t="s">
        <v>802</v>
      </c>
      <c r="O77" s="11" t="s">
        <v>803</v>
      </c>
    </row>
    <row r="78" spans="1:16" x14ac:dyDescent="0.3">
      <c r="M78" s="7">
        <f>SUM(M8:M75)</f>
        <v>42.44025961915365</v>
      </c>
      <c r="O78" s="7">
        <f>SUM(O8:O75)</f>
        <v>42.773535208925942</v>
      </c>
      <c r="P78">
        <f>SUM(P8:P75)</f>
        <v>30.257500822196718</v>
      </c>
    </row>
    <row r="79" spans="1:16" x14ac:dyDescent="0.3">
      <c r="M79" t="s">
        <v>826</v>
      </c>
      <c r="O79" t="s">
        <v>826</v>
      </c>
      <c r="P79" t="s">
        <v>826</v>
      </c>
    </row>
    <row r="82" spans="2:4" x14ac:dyDescent="0.3">
      <c r="B82" s="7"/>
      <c r="C82" s="7"/>
      <c r="D82" s="7"/>
    </row>
    <row r="83" spans="2:4" x14ac:dyDescent="0.3">
      <c r="B83" s="7"/>
      <c r="C83" s="7"/>
      <c r="D83" s="7"/>
    </row>
  </sheetData>
  <mergeCells count="1">
    <mergeCell ref="A1: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FC82-F1E9-4505-9E26-C571839A8ED1}">
  <dimension ref="A1:Q83"/>
  <sheetViews>
    <sheetView zoomScale="70" zoomScaleNormal="70" workbookViewId="0">
      <selection activeCell="T55" sqref="T55"/>
    </sheetView>
  </sheetViews>
  <sheetFormatPr defaultRowHeight="14.4" x14ac:dyDescent="0.3"/>
  <cols>
    <col min="1" max="1" width="16.88671875" bestFit="1" customWidth="1"/>
    <col min="2" max="2" width="15.6640625" bestFit="1" customWidth="1"/>
    <col min="3" max="3" width="16.33203125" bestFit="1" customWidth="1"/>
    <col min="4" max="4" width="9" bestFit="1" customWidth="1"/>
    <col min="5" max="5" width="10.77734375" bestFit="1" customWidth="1"/>
    <col min="6" max="6" width="17.88671875" bestFit="1" customWidth="1"/>
    <col min="7" max="7" width="19" bestFit="1" customWidth="1"/>
    <col min="8" max="8" width="21.21875" bestFit="1" customWidth="1"/>
    <col min="9" max="9" width="22.44140625" bestFit="1" customWidth="1"/>
    <col min="10" max="10" width="18.33203125" bestFit="1" customWidth="1"/>
    <col min="11" max="11" width="22.44140625" bestFit="1" customWidth="1"/>
    <col min="12" max="12" width="16.21875" bestFit="1" customWidth="1"/>
    <col min="13" max="13" width="25.44140625" bestFit="1" customWidth="1"/>
    <col min="14" max="14" width="42.33203125" customWidth="1"/>
    <col min="15" max="15" width="29" bestFit="1" customWidth="1"/>
    <col min="16" max="16" width="10.6640625" bestFit="1" customWidth="1"/>
  </cols>
  <sheetData>
    <row r="1" spans="1:17" ht="20.399999999999999" thickBot="1" x14ac:dyDescent="0.45">
      <c r="A1" s="18" t="s">
        <v>806</v>
      </c>
      <c r="B1" s="18"/>
      <c r="C1" s="18"/>
      <c r="D1" s="18"/>
      <c r="E1" s="18"/>
      <c r="F1" s="18"/>
      <c r="G1" s="18"/>
      <c r="H1" s="18"/>
      <c r="I1" s="18"/>
      <c r="J1" s="18"/>
      <c r="K1" s="18"/>
      <c r="L1" s="18"/>
      <c r="M1" s="18"/>
      <c r="N1" s="18"/>
      <c r="O1" s="18"/>
      <c r="P1" s="18"/>
    </row>
    <row r="2" spans="1:17" ht="15" thickTop="1" x14ac:dyDescent="0.3"/>
    <row r="4" spans="1:17" ht="20.399999999999999" thickBot="1" x14ac:dyDescent="0.45">
      <c r="A4" s="4" t="s">
        <v>20</v>
      </c>
      <c r="B4" t="s">
        <v>162</v>
      </c>
      <c r="N4" s="13" t="s">
        <v>794</v>
      </c>
      <c r="O4" s="13" t="s">
        <v>795</v>
      </c>
      <c r="P4" s="14">
        <f>O76*N76*(1-L76)</f>
        <v>9.7962979669162635</v>
      </c>
    </row>
    <row r="5" spans="1:17" ht="21" thickTop="1" thickBot="1" x14ac:dyDescent="0.45">
      <c r="O5" s="9" t="s">
        <v>744</v>
      </c>
      <c r="P5" s="14">
        <f>(F76/O76)/(1+(P4/(O76^2)))</f>
        <v>0.86161093029907754</v>
      </c>
      <c r="Q5">
        <f>(F76/O78)/(1+(P78/(O78^2)))</f>
        <v>0.22228280887934929</v>
      </c>
    </row>
    <row r="6" spans="1:17" ht="15" thickTop="1" x14ac:dyDescent="0.3">
      <c r="A6" s="4" t="s">
        <v>745</v>
      </c>
      <c r="B6" s="4" t="s">
        <v>746</v>
      </c>
    </row>
    <row r="7" spans="1:17" x14ac:dyDescent="0.3">
      <c r="A7" s="4" t="s">
        <v>747</v>
      </c>
      <c r="B7" t="s">
        <v>748</v>
      </c>
      <c r="C7" t="s">
        <v>749</v>
      </c>
      <c r="D7" t="s">
        <v>750</v>
      </c>
      <c r="E7" t="s">
        <v>751</v>
      </c>
      <c r="F7" s="11" t="s">
        <v>796</v>
      </c>
      <c r="G7" s="11" t="s">
        <v>797</v>
      </c>
      <c r="H7" s="11" t="s">
        <v>824</v>
      </c>
      <c r="I7" s="11" t="s">
        <v>825</v>
      </c>
      <c r="J7" s="11" t="s">
        <v>798</v>
      </c>
      <c r="K7" s="11" t="s">
        <v>799</v>
      </c>
      <c r="L7" s="11" t="s">
        <v>800</v>
      </c>
      <c r="M7" s="11" t="s">
        <v>801</v>
      </c>
      <c r="N7" s="11" t="s">
        <v>802</v>
      </c>
      <c r="O7" s="11" t="s">
        <v>803</v>
      </c>
      <c r="P7" s="11" t="s">
        <v>828</v>
      </c>
    </row>
    <row r="8" spans="1:17" x14ac:dyDescent="0.3">
      <c r="A8" s="5">
        <v>1</v>
      </c>
      <c r="B8" s="16">
        <v>0</v>
      </c>
      <c r="C8" s="16">
        <v>0</v>
      </c>
      <c r="D8" s="16">
        <v>0</v>
      </c>
      <c r="E8" s="16">
        <v>0</v>
      </c>
      <c r="F8" s="8">
        <f>B8/3</f>
        <v>0</v>
      </c>
      <c r="G8" s="8">
        <f>C8/4</f>
        <v>0</v>
      </c>
      <c r="H8" s="7">
        <f>'SPF Coefficients'!$R$3 + 'SPF Coefficients'!$R$5*'Curve Info'!J9 + 'SPF Coefficients'!$R$6*'Curve Info'!D9 + 'SPF Coefficients'!$R$7*'Curve Info'!L9 + 'SPF Coefficients'!$R$9*'Curve Info'!H9</f>
        <v>8.5879975836008149E-2</v>
      </c>
      <c r="I8" s="7">
        <f>'SPF Coefficients'!$R$3 + 'SPF Coefficients'!$R$5*'Curve Info'!J9 + 'SPF Coefficients'!$R$6*'Curve Info'!D9 + 'SPF Coefficients'!$R$7*'Curve Info'!M9 + 'SPF Coefficients'!$R$9*'Curve Info'!H9</f>
        <v>7.7940023245073209E-2</v>
      </c>
      <c r="J8" s="7">
        <f>EXP(H8)</f>
        <v>1.0896755330611128</v>
      </c>
      <c r="K8" s="7">
        <f>EXP(I8)</f>
        <v>1.0810578183858126</v>
      </c>
      <c r="L8" s="12">
        <f>1/(1+'SPF Coefficients'!$Q$10*K8)</f>
        <v>0.51037836333540776</v>
      </c>
      <c r="M8" s="12">
        <f>(L8*K8)+(1-L8)*(G8)</f>
        <v>0.55174852001869756</v>
      </c>
      <c r="N8" s="12">
        <f>J8/K8</f>
        <v>1.0079715576065744</v>
      </c>
      <c r="O8" s="12">
        <f>M8*N8</f>
        <v>0.55614681513036879</v>
      </c>
      <c r="P8">
        <f>O8*N8*(1-L8)</f>
        <v>0.27447218105394372</v>
      </c>
    </row>
    <row r="9" spans="1:17" x14ac:dyDescent="0.3">
      <c r="A9" s="5">
        <v>2</v>
      </c>
      <c r="B9" s="16">
        <v>0</v>
      </c>
      <c r="C9" s="16">
        <v>1</v>
      </c>
      <c r="D9" s="16">
        <v>0</v>
      </c>
      <c r="E9" s="16">
        <v>1</v>
      </c>
      <c r="F9" s="8">
        <f t="shared" ref="F9:F72" si="0">B9/3</f>
        <v>0</v>
      </c>
      <c r="G9" s="8">
        <f t="shared" ref="G9:G72" si="1">C9/4</f>
        <v>0.25</v>
      </c>
      <c r="H9" s="7">
        <f>'SPF Coefficients'!$R$3 + 'SPF Coefficients'!$R$5*'Curve Info'!J10 + 'SPF Coefficients'!$R$6*'Curve Info'!D10 + 'SPF Coefficients'!$R$7*'Curve Info'!L10 + 'SPF Coefficients'!$R$9*'Curve Info'!H10</f>
        <v>6.5745950359439115E-2</v>
      </c>
      <c r="I9" s="7">
        <f>'SPF Coefficients'!$R$3 + 'SPF Coefficients'!$R$5*'Curve Info'!J10 + 'SPF Coefficients'!$R$6*'Curve Info'!D10 + 'SPF Coefficients'!$R$7*'Curve Info'!M10 + 'SPF Coefficients'!$R$9*'Curve Info'!H10</f>
        <v>4.571168302524789E-2</v>
      </c>
      <c r="J9" s="7">
        <f t="shared" ref="J9:J72" si="2">EXP(H9)</f>
        <v>1.0679553690218684</v>
      </c>
      <c r="K9" s="7">
        <f t="shared" ref="K9:K72" si="3">EXP(I9)</f>
        <v>1.0467725651461561</v>
      </c>
      <c r="L9" s="12">
        <f>1/(1+'SPF Coefficients'!$Q$10*K9)</f>
        <v>0.51842858766475297</v>
      </c>
      <c r="M9" s="12">
        <f t="shared" ref="M9:M72" si="4">(L9*K9)+(1-L9)*(G9)</f>
        <v>0.66306967563874408</v>
      </c>
      <c r="N9" s="12">
        <f t="shared" ref="N9:N72" si="5">J9/K9</f>
        <v>1.0202363002060095</v>
      </c>
      <c r="O9" s="12">
        <f t="shared" ref="O9:O72" si="6">M9*N9</f>
        <v>0.67648775265247107</v>
      </c>
      <c r="P9">
        <f t="shared" ref="P9:P72" si="7">O9*N9*(1-L9)</f>
        <v>0.33236968693240015</v>
      </c>
    </row>
    <row r="10" spans="1:17" x14ac:dyDescent="0.3">
      <c r="A10" s="5">
        <v>3</v>
      </c>
      <c r="B10" s="16">
        <v>0</v>
      </c>
      <c r="C10" s="16">
        <v>1</v>
      </c>
      <c r="D10" s="16">
        <v>0</v>
      </c>
      <c r="E10" s="16">
        <v>1</v>
      </c>
      <c r="F10" s="8">
        <f t="shared" si="0"/>
        <v>0</v>
      </c>
      <c r="G10" s="8">
        <f t="shared" si="1"/>
        <v>0.25</v>
      </c>
      <c r="H10" s="7">
        <f>'SPF Coefficients'!$R$3 + 'SPF Coefficients'!$R$5*'Curve Info'!J11 + 'SPF Coefficients'!$R$6*'Curve Info'!D11 + 'SPF Coefficients'!$R$7*'Curve Info'!L11 + 'SPF Coefficients'!$R$9*'Curve Info'!H11</f>
        <v>7.4418546972702448E-2</v>
      </c>
      <c r="I10" s="7">
        <f>'SPF Coefficients'!$R$3 + 'SPF Coefficients'!$R$5*'Curve Info'!J11 + 'SPF Coefficients'!$R$6*'Curve Info'!D11 + 'SPF Coefficients'!$R$7*'Curve Info'!M11 + 'SPF Coefficients'!$R$9*'Curve Info'!H11</f>
        <v>6.2440907676993167E-2</v>
      </c>
      <c r="J10" s="7">
        <f t="shared" si="2"/>
        <v>1.0772575940563585</v>
      </c>
      <c r="K10" s="7">
        <f t="shared" si="3"/>
        <v>1.0644315573259731</v>
      </c>
      <c r="L10" s="12">
        <f>1/(1+'SPF Coefficients'!$Q$10*K10)</f>
        <v>0.51425077239328387</v>
      </c>
      <c r="M10" s="12">
        <f t="shared" si="4"/>
        <v>0.66882205741634659</v>
      </c>
      <c r="N10" s="12">
        <f t="shared" si="5"/>
        <v>1.0120496584699221</v>
      </c>
      <c r="O10" s="12">
        <f t="shared" si="6"/>
        <v>0.67688113478536416</v>
      </c>
      <c r="P10">
        <f t="shared" si="7"/>
        <v>0.33275634969560364</v>
      </c>
    </row>
    <row r="11" spans="1:17" x14ac:dyDescent="0.3">
      <c r="A11" s="5">
        <v>4</v>
      </c>
      <c r="B11" s="16">
        <v>0</v>
      </c>
      <c r="C11" s="16">
        <v>0</v>
      </c>
      <c r="D11" s="16">
        <v>0</v>
      </c>
      <c r="E11" s="16">
        <v>0</v>
      </c>
      <c r="F11" s="8">
        <f t="shared" si="0"/>
        <v>0</v>
      </c>
      <c r="G11" s="8">
        <f t="shared" si="1"/>
        <v>0</v>
      </c>
      <c r="H11" s="7">
        <f>'SPF Coefficients'!$R$3 + 'SPF Coefficients'!$R$5*'Curve Info'!J12 + 'SPF Coefficients'!$R$6*'Curve Info'!D12 + 'SPF Coefficients'!$R$7*'Curve Info'!L12 + 'SPF Coefficients'!$R$9*'Curve Info'!H12</f>
        <v>5.7259757581179627E-2</v>
      </c>
      <c r="I11" s="7">
        <f>'SPF Coefficients'!$R$3 + 'SPF Coefficients'!$R$5*'Curve Info'!J12 + 'SPF Coefficients'!$R$6*'Curve Info'!D12 + 'SPF Coefficients'!$R$7*'Curve Info'!M12 + 'SPF Coefficients'!$R$9*'Curve Info'!H12</f>
        <v>4.5282118285470352E-2</v>
      </c>
      <c r="J11" s="7">
        <f t="shared" si="2"/>
        <v>1.0589308399870745</v>
      </c>
      <c r="K11" s="7">
        <f t="shared" si="3"/>
        <v>1.0463230051260823</v>
      </c>
      <c r="L11" s="12">
        <f>1/(1+'SPF Coefficients'!$Q$10*K11)</f>
        <v>0.51853583211336951</v>
      </c>
      <c r="M11" s="12">
        <f t="shared" si="4"/>
        <v>0.54255597012241452</v>
      </c>
      <c r="N11" s="12">
        <f t="shared" si="5"/>
        <v>1.0120496584699223</v>
      </c>
      <c r="O11" s="12">
        <f t="shared" si="6"/>
        <v>0.54909358426320698</v>
      </c>
      <c r="P11">
        <f t="shared" si="7"/>
        <v>0.26755444042119836</v>
      </c>
    </row>
    <row r="12" spans="1:17" x14ac:dyDescent="0.3">
      <c r="A12" s="5">
        <v>7</v>
      </c>
      <c r="B12" s="16">
        <v>0</v>
      </c>
      <c r="C12" s="16">
        <v>0</v>
      </c>
      <c r="D12" s="16">
        <v>0</v>
      </c>
      <c r="E12" s="16">
        <v>0</v>
      </c>
      <c r="F12" s="8">
        <f t="shared" si="0"/>
        <v>0</v>
      </c>
      <c r="G12" s="8">
        <f t="shared" si="1"/>
        <v>0</v>
      </c>
      <c r="H12" s="7">
        <f>'SPF Coefficients'!$R$3 + 'SPF Coefficients'!$R$5*'Curve Info'!J13 + 'SPF Coefficients'!$R$6*'Curve Info'!D13 + 'SPF Coefficients'!$R$7*'Curve Info'!L13 + 'SPF Coefficients'!$R$9*'Curve Info'!H13</f>
        <v>-0.10021280744972605</v>
      </c>
      <c r="I12" s="7">
        <f>'SPF Coefficients'!$R$3 + 'SPF Coefficients'!$R$5*'Curve Info'!J13 + 'SPF Coefficients'!$R$6*'Curve Info'!D13 + 'SPF Coefficients'!$R$7*'Curve Info'!M13 + 'SPF Coefficients'!$R$9*'Curve Info'!H13</f>
        <v>-0.10863569191690681</v>
      </c>
      <c r="J12" s="7">
        <f t="shared" si="2"/>
        <v>0.90464488237984819</v>
      </c>
      <c r="K12" s="7">
        <f t="shared" si="3"/>
        <v>0.89705716315211315</v>
      </c>
      <c r="L12" s="12">
        <f>1/(1+'SPF Coefficients'!$Q$10*K12)</f>
        <v>0.55677782932932229</v>
      </c>
      <c r="M12" s="12">
        <f t="shared" si="4"/>
        <v>0.49946154008415328</v>
      </c>
      <c r="N12" s="12">
        <f t="shared" si="5"/>
        <v>1.0084584567621901</v>
      </c>
      <c r="O12" s="12">
        <f t="shared" si="6"/>
        <v>0.50368621392533197</v>
      </c>
      <c r="P12">
        <f t="shared" si="7"/>
        <v>0.22513320438215151</v>
      </c>
    </row>
    <row r="13" spans="1:17" x14ac:dyDescent="0.3">
      <c r="A13" s="5">
        <v>8</v>
      </c>
      <c r="B13" s="16">
        <v>2</v>
      </c>
      <c r="C13" s="16">
        <v>2</v>
      </c>
      <c r="D13" s="16">
        <v>0</v>
      </c>
      <c r="E13" s="16">
        <v>4</v>
      </c>
      <c r="F13" s="8">
        <f t="shared" si="0"/>
        <v>0.66666666666666663</v>
      </c>
      <c r="G13" s="8">
        <f t="shared" si="1"/>
        <v>0.5</v>
      </c>
      <c r="H13" s="7">
        <f>'SPF Coefficients'!$R$3 + 'SPF Coefficients'!$R$5*'Curve Info'!J14 + 'SPF Coefficients'!$R$6*'Curve Info'!D14 + 'SPF Coefficients'!$R$7*'Curve Info'!L14 + 'SPF Coefficients'!$R$9*'Curve Info'!H14</f>
        <v>3.3503524729338485E-2</v>
      </c>
      <c r="I13" s="7">
        <f>'SPF Coefficients'!$R$3 + 'SPF Coefficients'!$R$5*'Curve Info'!J14 + 'SPF Coefficients'!$R$6*'Curve Info'!D14 + 'SPF Coefficients'!$R$7*'Curve Info'!M14 + 'SPF Coefficients'!$R$9*'Curve Info'!H14</f>
        <v>2.5758671892490148E-2</v>
      </c>
      <c r="J13" s="7">
        <f t="shared" si="2"/>
        <v>1.0340710885405588</v>
      </c>
      <c r="K13" s="7">
        <f t="shared" si="3"/>
        <v>1.0260932934389495</v>
      </c>
      <c r="L13" s="12">
        <f>1/(1+'SPF Coefficients'!$Q$10*K13)</f>
        <v>0.52340806796267569</v>
      </c>
      <c r="M13" s="12">
        <f t="shared" si="4"/>
        <v>0.77536147428700164</v>
      </c>
      <c r="N13" s="12">
        <f t="shared" si="5"/>
        <v>1.0077749217859828</v>
      </c>
      <c r="O13" s="12">
        <f t="shared" si="6"/>
        <v>0.7813898491054474</v>
      </c>
      <c r="P13">
        <f t="shared" si="7"/>
        <v>0.37529951059315569</v>
      </c>
    </row>
    <row r="14" spans="1:17" x14ac:dyDescent="0.3">
      <c r="A14" s="5">
        <v>9</v>
      </c>
      <c r="B14" s="16">
        <v>0</v>
      </c>
      <c r="C14" s="16">
        <v>1</v>
      </c>
      <c r="D14" s="16">
        <v>0</v>
      </c>
      <c r="E14" s="16">
        <v>1</v>
      </c>
      <c r="F14" s="8">
        <f t="shared" si="0"/>
        <v>0</v>
      </c>
      <c r="G14" s="8">
        <f t="shared" si="1"/>
        <v>0.25</v>
      </c>
      <c r="H14" s="7">
        <f>'SPF Coefficients'!$R$3 + 'SPF Coefficients'!$R$5*'Curve Info'!J15 + 'SPF Coefficients'!$R$6*'Curve Info'!D15 + 'SPF Coefficients'!$R$7*'Curve Info'!L15 + 'SPF Coefficients'!$R$9*'Curve Info'!H15</f>
        <v>3.1371157239624137E-2</v>
      </c>
      <c r="I14" s="7">
        <f>'SPF Coefficients'!$R$3 + 'SPF Coefficients'!$R$5*'Curve Info'!J15 + 'SPF Coefficients'!$R$6*'Curve Info'!D15 + 'SPF Coefficients'!$R$7*'Curve Info'!M15 + 'SPF Coefficients'!$R$9*'Curve Info'!H15</f>
        <v>1.0953045266683503E-2</v>
      </c>
      <c r="J14" s="7">
        <f t="shared" si="2"/>
        <v>1.0318684182551818</v>
      </c>
      <c r="K14" s="7">
        <f t="shared" si="3"/>
        <v>1.0110132494726796</v>
      </c>
      <c r="L14" s="12">
        <f>1/(1+'SPF Coefficients'!$Q$10*K14)</f>
        <v>0.52710001509535287</v>
      </c>
      <c r="M14" s="12">
        <f t="shared" si="4"/>
        <v>0.65113009528481292</v>
      </c>
      <c r="N14" s="12">
        <f t="shared" si="5"/>
        <v>1.0206279876088467</v>
      </c>
      <c r="O14" s="12">
        <f t="shared" si="6"/>
        <v>0.6645615988220952</v>
      </c>
      <c r="P14">
        <f t="shared" si="7"/>
        <v>0.32075395185281036</v>
      </c>
    </row>
    <row r="15" spans="1:17" x14ac:dyDescent="0.3">
      <c r="A15" s="5">
        <v>10</v>
      </c>
      <c r="B15" s="16">
        <v>0</v>
      </c>
      <c r="C15" s="16">
        <v>0</v>
      </c>
      <c r="D15" s="16">
        <v>0</v>
      </c>
      <c r="E15" s="16">
        <v>0</v>
      </c>
      <c r="F15" s="8">
        <f t="shared" si="0"/>
        <v>0</v>
      </c>
      <c r="G15" s="8">
        <f t="shared" si="1"/>
        <v>0</v>
      </c>
      <c r="H15" s="7">
        <f>'SPF Coefficients'!$R$3 + 'SPF Coefficients'!$R$5*'Curve Info'!J16 + 'SPF Coefficients'!$R$6*'Curve Info'!D16 + 'SPF Coefficients'!$R$7*'Curve Info'!L16 + 'SPF Coefficients'!$R$9*'Curve Info'!H16</f>
        <v>4.6930973165449363E-2</v>
      </c>
      <c r="I15" s="7">
        <f>'SPF Coefficients'!$R$3 + 'SPF Coefficients'!$R$5*'Curve Info'!J16 + 'SPF Coefficients'!$R$6*'Curve Info'!D16 + 'SPF Coefficients'!$R$7*'Curve Info'!M16 + 'SPF Coefficients'!$R$9*'Curve Info'!H16</f>
        <v>2.651286119250873E-2</v>
      </c>
      <c r="J15" s="7">
        <f t="shared" si="2"/>
        <v>1.0480496630320841</v>
      </c>
      <c r="K15" s="7">
        <f t="shared" si="3"/>
        <v>1.026867453916761</v>
      </c>
      <c r="L15" s="12">
        <f>1/(1+'SPF Coefficients'!$Q$10*K15)</f>
        <v>0.52321993057389926</v>
      </c>
      <c r="M15" s="12">
        <f t="shared" si="4"/>
        <v>0.53727751794692447</v>
      </c>
      <c r="N15" s="12">
        <f t="shared" si="5"/>
        <v>1.0206279876088469</v>
      </c>
      <c r="O15" s="12">
        <f t="shared" si="6"/>
        <v>0.54836047192964565</v>
      </c>
      <c r="P15">
        <f t="shared" si="7"/>
        <v>0.26684047644700953</v>
      </c>
    </row>
    <row r="16" spans="1:17" x14ac:dyDescent="0.3">
      <c r="A16" s="5">
        <v>11</v>
      </c>
      <c r="B16" s="16">
        <v>1</v>
      </c>
      <c r="C16" s="16">
        <v>0</v>
      </c>
      <c r="D16" s="16">
        <v>0</v>
      </c>
      <c r="E16" s="16">
        <v>1</v>
      </c>
      <c r="F16" s="8">
        <f t="shared" si="0"/>
        <v>0.33333333333333331</v>
      </c>
      <c r="G16" s="8">
        <f t="shared" si="1"/>
        <v>0</v>
      </c>
      <c r="H16" s="7">
        <f>'SPF Coefficients'!$R$3 + 'SPF Coefficients'!$R$5*'Curve Info'!J17 + 'SPF Coefficients'!$R$6*'Curve Info'!D17 + 'SPF Coefficients'!$R$7*'Curve Info'!L17 + 'SPF Coefficients'!$R$9*'Curve Info'!H17</f>
        <v>7.3817753636361783E-2</v>
      </c>
      <c r="I16" s="7">
        <f>'SPF Coefficients'!$R$3 + 'SPF Coefficients'!$R$5*'Curve Info'!J17 + 'SPF Coefficients'!$R$6*'Curve Info'!D17 + 'SPF Coefficients'!$R$7*'Curve Info'!M17 + 'SPF Coefficients'!$R$9*'Curve Info'!H17</f>
        <v>6.3477478675799892E-2</v>
      </c>
      <c r="J16" s="7">
        <f t="shared" si="2"/>
        <v>1.0766105792528802</v>
      </c>
      <c r="K16" s="7">
        <f t="shared" si="3"/>
        <v>1.0655354882610619</v>
      </c>
      <c r="L16" s="12">
        <f>1/(1+'SPF Coefficients'!$Q$10*K16)</f>
        <v>0.5139918363532977</v>
      </c>
      <c r="M16" s="12">
        <f t="shared" si="4"/>
        <v>0.5476765423109109</v>
      </c>
      <c r="N16" s="12">
        <f t="shared" si="5"/>
        <v>1.0103939203469352</v>
      </c>
      <c r="O16" s="12">
        <f t="shared" si="6"/>
        <v>0.55336904866757541</v>
      </c>
      <c r="P16">
        <f t="shared" si="7"/>
        <v>0.2717372355902386</v>
      </c>
    </row>
    <row r="17" spans="1:16" x14ac:dyDescent="0.3">
      <c r="A17" s="5">
        <v>12</v>
      </c>
      <c r="B17" s="16">
        <v>1</v>
      </c>
      <c r="C17" s="16">
        <v>0</v>
      </c>
      <c r="D17" s="16">
        <v>0</v>
      </c>
      <c r="E17" s="16">
        <v>1</v>
      </c>
      <c r="F17" s="8">
        <f t="shared" si="0"/>
        <v>0.33333333333333331</v>
      </c>
      <c r="G17" s="8">
        <f t="shared" si="1"/>
        <v>0</v>
      </c>
      <c r="H17" s="7">
        <f>'SPF Coefficients'!$R$3 + 'SPF Coefficients'!$R$5*'Curve Info'!J18 + 'SPF Coefficients'!$R$6*'Curve Info'!D18 + 'SPF Coefficients'!$R$7*'Curve Info'!L18 + 'SPF Coefficients'!$R$9*'Curve Info'!H18</f>
        <v>-4.6007814445102602E-3</v>
      </c>
      <c r="I17" s="7">
        <f>'SPF Coefficients'!$R$3 + 'SPF Coefficients'!$R$5*'Curve Info'!J18 + 'SPF Coefficients'!$R$6*'Curve Info'!D18 + 'SPF Coefficients'!$R$7*'Curve Info'!M18 + 'SPF Coefficients'!$R$9*'Curve Info'!H18</f>
        <v>-6.1100550816585164E-3</v>
      </c>
      <c r="J17" s="7">
        <f t="shared" si="2"/>
        <v>0.99540978593815566</v>
      </c>
      <c r="K17" s="7">
        <f t="shared" si="3"/>
        <v>0.99390857334534333</v>
      </c>
      <c r="L17" s="12">
        <f>1/(1+'SPF Coefficients'!$Q$10*K17)</f>
        <v>0.53135118992660579</v>
      </c>
      <c r="M17" s="12">
        <f t="shared" si="4"/>
        <v>0.52811450312530328</v>
      </c>
      <c r="N17" s="12">
        <f t="shared" si="5"/>
        <v>1.0015104131638179</v>
      </c>
      <c r="O17" s="12">
        <f t="shared" si="6"/>
        <v>0.52891217422282688</v>
      </c>
      <c r="P17">
        <f t="shared" si="7"/>
        <v>0.24824845332768813</v>
      </c>
    </row>
    <row r="18" spans="1:16" x14ac:dyDescent="0.3">
      <c r="A18" s="5">
        <v>13</v>
      </c>
      <c r="B18" s="16">
        <v>0</v>
      </c>
      <c r="C18" s="16">
        <v>0</v>
      </c>
      <c r="D18" s="16">
        <v>0</v>
      </c>
      <c r="E18" s="16">
        <v>0</v>
      </c>
      <c r="F18" s="8">
        <f t="shared" si="0"/>
        <v>0</v>
      </c>
      <c r="G18" s="8">
        <f t="shared" si="1"/>
        <v>0</v>
      </c>
      <c r="H18" s="7">
        <f>'SPF Coefficients'!$R$3 + 'SPF Coefficients'!$R$5*'Curve Info'!J19 + 'SPF Coefficients'!$R$6*'Curve Info'!D19 + 'SPF Coefficients'!$R$7*'Curve Info'!L19 + 'SPF Coefficients'!$R$9*'Curve Info'!H19</f>
        <v>-5.0776273751717671E-2</v>
      </c>
      <c r="I18" s="7">
        <f>'SPF Coefficients'!$R$3 + 'SPF Coefficients'!$R$5*'Curve Info'!J19 + 'SPF Coefficients'!$R$6*'Curve Info'!D19 + 'SPF Coefficients'!$R$7*'Curve Info'!M19 + 'SPF Coefficients'!$R$9*'Curve Info'!H19</f>
        <v>-5.7283407531715458E-2</v>
      </c>
      <c r="J18" s="7">
        <f t="shared" si="2"/>
        <v>0.95049129659833698</v>
      </c>
      <c r="K18" s="7">
        <f t="shared" si="3"/>
        <v>0.94432640222408482</v>
      </c>
      <c r="L18" s="12">
        <f>1/(1+'SPF Coefficients'!$Q$10*K18)</f>
        <v>0.54407104717084565</v>
      </c>
      <c r="M18" s="12">
        <f t="shared" si="4"/>
        <v>0.51378065452913502</v>
      </c>
      <c r="N18" s="12">
        <f t="shared" si="5"/>
        <v>1.0065283511715151</v>
      </c>
      <c r="O18" s="12">
        <f t="shared" si="6"/>
        <v>0.51713479506703208</v>
      </c>
      <c r="P18">
        <f t="shared" si="7"/>
        <v>0.23731595884912945</v>
      </c>
    </row>
    <row r="19" spans="1:16" x14ac:dyDescent="0.3">
      <c r="A19" s="5">
        <v>14</v>
      </c>
      <c r="B19" s="16">
        <v>0</v>
      </c>
      <c r="C19" s="16">
        <v>0</v>
      </c>
      <c r="D19" s="16">
        <v>0</v>
      </c>
      <c r="E19" s="16">
        <v>0</v>
      </c>
      <c r="F19" s="8">
        <f t="shared" si="0"/>
        <v>0</v>
      </c>
      <c r="G19" s="8">
        <f t="shared" si="1"/>
        <v>0</v>
      </c>
      <c r="H19" s="7">
        <f>'SPF Coefficients'!$R$3 + 'SPF Coefficients'!$R$5*'Curve Info'!J20 + 'SPF Coefficients'!$R$6*'Curve Info'!D20 + 'SPF Coefficients'!$R$7*'Curve Info'!L20 + 'SPF Coefficients'!$R$9*'Curve Info'!H20</f>
        <v>-5.4066529248619544E-2</v>
      </c>
      <c r="I19" s="7">
        <f>'SPF Coefficients'!$R$3 + 'SPF Coefficients'!$R$5*'Curve Info'!J20 + 'SPF Coefficients'!$R$6*'Curve Info'!D20 + 'SPF Coefficients'!$R$7*'Curve Info'!M20 + 'SPF Coefficients'!$R$9*'Curve Info'!H20</f>
        <v>-6.0573663028617331E-2</v>
      </c>
      <c r="J19" s="7">
        <f t="shared" si="2"/>
        <v>0.94736907665232217</v>
      </c>
      <c r="K19" s="7">
        <f t="shared" si="3"/>
        <v>0.94122443302234216</v>
      </c>
      <c r="L19" s="12">
        <f>1/(1+'SPF Coefficients'!$Q$10*K19)</f>
        <v>0.54488710145448893</v>
      </c>
      <c r="M19" s="12">
        <f t="shared" si="4"/>
        <v>0.51286105312768882</v>
      </c>
      <c r="N19" s="12">
        <f t="shared" si="5"/>
        <v>1.0065283511715151</v>
      </c>
      <c r="O19" s="12">
        <f t="shared" si="6"/>
        <v>0.51620919018469946</v>
      </c>
      <c r="P19">
        <f t="shared" si="7"/>
        <v>0.23646718893483648</v>
      </c>
    </row>
    <row r="20" spans="1:16" x14ac:dyDescent="0.3">
      <c r="A20" s="5">
        <v>16</v>
      </c>
      <c r="B20" s="16">
        <v>1</v>
      </c>
      <c r="C20" s="16">
        <v>0</v>
      </c>
      <c r="D20" s="16">
        <v>0</v>
      </c>
      <c r="E20" s="16">
        <v>1</v>
      </c>
      <c r="F20" s="8">
        <f t="shared" si="0"/>
        <v>0.33333333333333331</v>
      </c>
      <c r="G20" s="8">
        <f t="shared" si="1"/>
        <v>0</v>
      </c>
      <c r="H20" s="7">
        <f>'SPF Coefficients'!$R$3 + 'SPF Coefficients'!$R$5*'Curve Info'!J21 + 'SPF Coefficients'!$R$6*'Curve Info'!D21 + 'SPF Coefficients'!$R$7*'Curve Info'!L21 + 'SPF Coefficients'!$R$9*'Curve Info'!H21</f>
        <v>9.0102577646722581E-2</v>
      </c>
      <c r="I20" s="7">
        <f>'SPF Coefficients'!$R$3 + 'SPF Coefficients'!$R$5*'Curve Info'!J21 + 'SPF Coefficients'!$R$6*'Curve Info'!D21 + 'SPF Coefficients'!$R$7*'Curve Info'!M21 + 'SPF Coefficients'!$R$9*'Curve Info'!H21</f>
        <v>8.1933305380260668E-2</v>
      </c>
      <c r="J20" s="7">
        <f t="shared" si="2"/>
        <v>1.0942865272850799</v>
      </c>
      <c r="K20" s="7">
        <f t="shared" si="3"/>
        <v>1.0853834181811621</v>
      </c>
      <c r="L20" s="12">
        <f>1/(1+'SPF Coefficients'!$Q$10*K20)</f>
        <v>0.50938043288787405</v>
      </c>
      <c r="M20" s="12">
        <f t="shared" si="4"/>
        <v>0.55287307540244079</v>
      </c>
      <c r="N20" s="12">
        <f t="shared" si="5"/>
        <v>1.0082027318224902</v>
      </c>
      <c r="O20" s="12">
        <f t="shared" si="6"/>
        <v>0.55740814497184243</v>
      </c>
      <c r="P20">
        <f t="shared" si="7"/>
        <v>0.27571858768783547</v>
      </c>
    </row>
    <row r="21" spans="1:16" x14ac:dyDescent="0.3">
      <c r="A21" s="5">
        <v>17</v>
      </c>
      <c r="B21" s="16">
        <v>0</v>
      </c>
      <c r="C21" s="16">
        <v>1</v>
      </c>
      <c r="D21" s="16">
        <v>0</v>
      </c>
      <c r="E21" s="16">
        <v>1</v>
      </c>
      <c r="F21" s="8">
        <f t="shared" si="0"/>
        <v>0</v>
      </c>
      <c r="G21" s="8">
        <f t="shared" si="1"/>
        <v>0.25</v>
      </c>
      <c r="H21" s="7">
        <f>'SPF Coefficients'!$R$3 + 'SPF Coefficients'!$R$5*'Curve Info'!J22 + 'SPF Coefficients'!$R$6*'Curve Info'!D22 + 'SPF Coefficients'!$R$7*'Curve Info'!L22 + 'SPF Coefficients'!$R$9*'Curve Info'!H22</f>
        <v>8.4753321062919024E-2</v>
      </c>
      <c r="I21" s="7">
        <f>'SPF Coefficients'!$R$3 + 'SPF Coefficients'!$R$5*'Curve Info'!J22 + 'SPF Coefficients'!$R$6*'Curve Info'!D22 + 'SPF Coefficients'!$R$7*'Curve Info'!M22 + 'SPF Coefficients'!$R$9*'Curve Info'!H22</f>
        <v>7.658404879645711E-2</v>
      </c>
      <c r="J21" s="7">
        <f t="shared" si="2"/>
        <v>1.0884485362513678</v>
      </c>
      <c r="K21" s="7">
        <f t="shared" si="3"/>
        <v>1.0795929250100527</v>
      </c>
      <c r="L21" s="12">
        <f>1/(1+'SPF Coefficients'!$Q$10*K21)</f>
        <v>0.51071720607459414</v>
      </c>
      <c r="M21" s="12">
        <f t="shared" si="4"/>
        <v>0.67368738084038449</v>
      </c>
      <c r="N21" s="12">
        <f t="shared" si="5"/>
        <v>1.0082027318224902</v>
      </c>
      <c r="O21" s="12">
        <f t="shared" si="6"/>
        <v>0.67921345775761399</v>
      </c>
      <c r="P21">
        <f t="shared" si="7"/>
        <v>0.33505345130092939</v>
      </c>
    </row>
    <row r="22" spans="1:16" x14ac:dyDescent="0.3">
      <c r="A22" s="5">
        <v>18</v>
      </c>
      <c r="B22" s="16">
        <v>0</v>
      </c>
      <c r="C22" s="16">
        <v>1</v>
      </c>
      <c r="D22" s="16">
        <v>0</v>
      </c>
      <c r="E22" s="16">
        <v>1</v>
      </c>
      <c r="F22" s="8">
        <f t="shared" si="0"/>
        <v>0</v>
      </c>
      <c r="G22" s="8">
        <f t="shared" si="1"/>
        <v>0.25</v>
      </c>
      <c r="H22" s="7">
        <f>'SPF Coefficients'!$R$3 + 'SPF Coefficients'!$R$5*'Curve Info'!J23 + 'SPF Coefficients'!$R$6*'Curve Info'!D23 + 'SPF Coefficients'!$R$7*'Curve Info'!L23 + 'SPF Coefficients'!$R$9*'Curve Info'!H23</f>
        <v>5.7807785838889687E-2</v>
      </c>
      <c r="I22" s="7">
        <f>'SPF Coefficients'!$R$3 + 'SPF Coefficients'!$R$5*'Curve Info'!J23 + 'SPF Coefficients'!$R$6*'Curve Info'!D23 + 'SPF Coefficients'!$R$7*'Curve Info'!M23 + 'SPF Coefficients'!$R$9*'Curve Info'!H23</f>
        <v>4.9638513572427774E-2</v>
      </c>
      <c r="J22" s="7">
        <f t="shared" si="2"/>
        <v>1.0595113230563824</v>
      </c>
      <c r="K22" s="7">
        <f t="shared" si="3"/>
        <v>1.0508911448207878</v>
      </c>
      <c r="L22" s="12">
        <f>1/(1+'SPF Coefficients'!$Q$10*K22)</f>
        <v>0.51744814393918226</v>
      </c>
      <c r="M22" s="12">
        <f t="shared" si="4"/>
        <v>0.66441963638484347</v>
      </c>
      <c r="N22" s="12">
        <f t="shared" si="5"/>
        <v>1.0082027318224902</v>
      </c>
      <c r="O22" s="12">
        <f t="shared" si="6"/>
        <v>0.66986969247970485</v>
      </c>
      <c r="P22">
        <f t="shared" si="7"/>
        <v>0.3258983707581069</v>
      </c>
    </row>
    <row r="23" spans="1:16" x14ac:dyDescent="0.3">
      <c r="A23" s="5">
        <v>19</v>
      </c>
      <c r="B23" s="16">
        <v>0</v>
      </c>
      <c r="C23" s="16">
        <v>1</v>
      </c>
      <c r="D23" s="16">
        <v>0</v>
      </c>
      <c r="E23" s="16">
        <v>1</v>
      </c>
      <c r="F23" s="8">
        <f t="shared" si="0"/>
        <v>0</v>
      </c>
      <c r="G23" s="8">
        <f t="shared" si="1"/>
        <v>0.25</v>
      </c>
      <c r="H23" s="7">
        <f>'SPF Coefficients'!$R$3 + 'SPF Coefficients'!$R$5*'Curve Info'!J24 + 'SPF Coefficients'!$R$6*'Curve Info'!D24 + 'SPF Coefficients'!$R$7*'Curve Info'!L24 + 'SPF Coefficients'!$R$9*'Curve Info'!H24</f>
        <v>6.4739419648106367E-2</v>
      </c>
      <c r="I23" s="7">
        <f>'SPF Coefficients'!$R$3 + 'SPF Coefficients'!$R$5*'Curve Info'!J24 + 'SPF Coefficients'!$R$6*'Curve Info'!D24 + 'SPF Coefficients'!$R$7*'Curve Info'!M24 + 'SPF Coefficients'!$R$9*'Curve Info'!H24</f>
        <v>5.6570147381644453E-2</v>
      </c>
      <c r="J23" s="7">
        <f t="shared" si="2"/>
        <v>1.0668809799381251</v>
      </c>
      <c r="K23" s="7">
        <f t="shared" si="3"/>
        <v>1.0582008422151015</v>
      </c>
      <c r="L23" s="12">
        <f>1/(1+'SPF Coefficients'!$Q$10*K23)</f>
        <v>0.51571714331418494</v>
      </c>
      <c r="M23" s="12">
        <f t="shared" si="4"/>
        <v>0.66680302957129045</v>
      </c>
      <c r="N23" s="12">
        <f t="shared" si="5"/>
        <v>1.0082027318224902</v>
      </c>
      <c r="O23" s="12">
        <f t="shared" si="6"/>
        <v>0.67227263600128773</v>
      </c>
      <c r="P23">
        <f t="shared" si="7"/>
        <v>0.32824067695776471</v>
      </c>
    </row>
    <row r="24" spans="1:16" x14ac:dyDescent="0.3">
      <c r="A24" s="5">
        <v>22</v>
      </c>
      <c r="B24" s="16">
        <v>0</v>
      </c>
      <c r="C24" s="16">
        <v>0</v>
      </c>
      <c r="D24" s="16">
        <v>0</v>
      </c>
      <c r="E24" s="16">
        <v>0</v>
      </c>
      <c r="F24" s="8">
        <f t="shared" si="0"/>
        <v>0</v>
      </c>
      <c r="G24" s="8">
        <f t="shared" si="1"/>
        <v>0</v>
      </c>
      <c r="H24" s="7">
        <f>'SPF Coefficients'!$R$3 + 'SPF Coefficients'!$R$5*'Curve Info'!J25 + 'SPF Coefficients'!$R$6*'Curve Info'!D25 + 'SPF Coefficients'!$R$7*'Curve Info'!L25 + 'SPF Coefficients'!$R$9*'Curve Info'!H25</f>
        <v>1.2983115545467258E-2</v>
      </c>
      <c r="I24" s="7">
        <f>'SPF Coefficients'!$R$3 + 'SPF Coefficients'!$R$5*'Curve Info'!J25 + 'SPF Coefficients'!$R$6*'Curve Info'!D25 + 'SPF Coefficients'!$R$7*'Curve Info'!M25 + 'SPF Coefficients'!$R$9*'Curve Info'!H25</f>
        <v>-7.2694828212038903E-3</v>
      </c>
      <c r="J24" s="7">
        <f t="shared" si="2"/>
        <v>1.0130677621188351</v>
      </c>
      <c r="K24" s="7">
        <f t="shared" si="3"/>
        <v>0.9927568759587998</v>
      </c>
      <c r="L24" s="12">
        <f>1/(1+'SPF Coefficients'!$Q$10*K24)</f>
        <v>0.53163989673664558</v>
      </c>
      <c r="M24" s="12">
        <f t="shared" si="4"/>
        <v>0.52778916301933121</v>
      </c>
      <c r="N24" s="12">
        <f t="shared" si="5"/>
        <v>1.020459073769113</v>
      </c>
      <c r="O24" s="12">
        <f t="shared" si="6"/>
        <v>0.5385872404400821</v>
      </c>
      <c r="P24">
        <f t="shared" si="7"/>
        <v>0.25741363369225922</v>
      </c>
    </row>
    <row r="25" spans="1:16" x14ac:dyDescent="0.3">
      <c r="A25" s="5">
        <v>24</v>
      </c>
      <c r="B25" s="16">
        <v>0</v>
      </c>
      <c r="C25" s="16">
        <v>1</v>
      </c>
      <c r="D25" s="16">
        <v>0</v>
      </c>
      <c r="E25" s="16">
        <v>1</v>
      </c>
      <c r="F25" s="8">
        <f t="shared" si="0"/>
        <v>0</v>
      </c>
      <c r="G25" s="8">
        <f t="shared" si="1"/>
        <v>0.25</v>
      </c>
      <c r="H25" s="7">
        <f>'SPF Coefficients'!$R$3 + 'SPF Coefficients'!$R$5*'Curve Info'!J26 + 'SPF Coefficients'!$R$6*'Curve Info'!D26 + 'SPF Coefficients'!$R$7*'Curve Info'!L26 + 'SPF Coefficients'!$R$9*'Curve Info'!H26</f>
        <v>1.9810553041430746E-2</v>
      </c>
      <c r="I25" s="7">
        <f>'SPF Coefficients'!$R$3 + 'SPF Coefficients'!$R$5*'Curve Info'!J26 + 'SPF Coefficients'!$R$6*'Curve Info'!D26 + 'SPF Coefficients'!$R$7*'Curve Info'!M26 + 'SPF Coefficients'!$R$9*'Curve Info'!H26</f>
        <v>-4.420453252404026E-4</v>
      </c>
      <c r="J25" s="7">
        <f t="shared" si="2"/>
        <v>1.020008084292193</v>
      </c>
      <c r="K25" s="7">
        <f t="shared" si="3"/>
        <v>0.9995580523623997</v>
      </c>
      <c r="L25" s="12">
        <f>1/(1+'SPF Coefficients'!$Q$10*K25)</f>
        <v>0.52993951148360863</v>
      </c>
      <c r="M25" s="12">
        <f t="shared" si="4"/>
        <v>0.64722042809753522</v>
      </c>
      <c r="N25" s="12">
        <f t="shared" si="5"/>
        <v>1.020459073769113</v>
      </c>
      <c r="O25" s="12">
        <f t="shared" si="6"/>
        <v>0.66046195858085965</v>
      </c>
      <c r="P25">
        <f t="shared" si="7"/>
        <v>0.31680873501263623</v>
      </c>
    </row>
    <row r="26" spans="1:16" x14ac:dyDescent="0.3">
      <c r="A26" s="5">
        <v>25</v>
      </c>
      <c r="B26" s="16">
        <v>0</v>
      </c>
      <c r="C26" s="16">
        <v>0</v>
      </c>
      <c r="D26" s="16">
        <v>0</v>
      </c>
      <c r="E26" s="16">
        <v>0</v>
      </c>
      <c r="F26" s="8">
        <f t="shared" si="0"/>
        <v>0</v>
      </c>
      <c r="G26" s="8">
        <f t="shared" si="1"/>
        <v>0</v>
      </c>
      <c r="H26" s="7">
        <f>'SPF Coefficients'!$R$3 + 'SPF Coefficients'!$R$5*'Curve Info'!J27 + 'SPF Coefficients'!$R$6*'Curve Info'!D27 + 'SPF Coefficients'!$R$7*'Curve Info'!L27 + 'SPF Coefficients'!$R$9*'Curve Info'!H27</f>
        <v>-5.5381929634779961E-3</v>
      </c>
      <c r="I26" s="7">
        <f>'SPF Coefficients'!$R$3 + 'SPF Coefficients'!$R$5*'Curve Info'!J27 + 'SPF Coefficients'!$R$6*'Curve Info'!D27 + 'SPF Coefficients'!$R$7*'Curve Info'!M27 + 'SPF Coefficients'!$R$9*'Curve Info'!H27</f>
        <v>-2.5790791330149145E-2</v>
      </c>
      <c r="J26" s="7">
        <f t="shared" si="2"/>
        <v>0.99447711455547072</v>
      </c>
      <c r="K26" s="7">
        <f t="shared" si="3"/>
        <v>0.97453895028080184</v>
      </c>
      <c r="L26" s="12">
        <f>1/(1+'SPF Coefficients'!$Q$10*K26)</f>
        <v>0.53624884983900845</v>
      </c>
      <c r="M26" s="12">
        <f t="shared" si="4"/>
        <v>0.52259539121139464</v>
      </c>
      <c r="N26" s="12">
        <f t="shared" si="5"/>
        <v>1.020459073769113</v>
      </c>
      <c r="O26" s="12">
        <f t="shared" si="6"/>
        <v>0.53328720887158709</v>
      </c>
      <c r="P26">
        <f t="shared" si="7"/>
        <v>0.25237234231740274</v>
      </c>
    </row>
    <row r="27" spans="1:16" x14ac:dyDescent="0.3">
      <c r="A27" s="5">
        <v>30</v>
      </c>
      <c r="B27" s="16">
        <v>0</v>
      </c>
      <c r="C27" s="16">
        <v>0</v>
      </c>
      <c r="D27" s="16">
        <v>0</v>
      </c>
      <c r="E27" s="16">
        <v>0</v>
      </c>
      <c r="F27" s="8">
        <f t="shared" si="0"/>
        <v>0</v>
      </c>
      <c r="G27" s="8">
        <f t="shared" si="1"/>
        <v>0</v>
      </c>
      <c r="H27" s="7">
        <f>'SPF Coefficients'!$R$3 + 'SPF Coefficients'!$R$5*'Curve Info'!J28 + 'SPF Coefficients'!$R$6*'Curve Info'!D28 + 'SPF Coefficients'!$R$7*'Curve Info'!L28 + 'SPF Coefficients'!$R$9*'Curve Info'!H28</f>
        <v>-5.2108654618278766E-3</v>
      </c>
      <c r="I27" s="7">
        <f>'SPF Coefficients'!$R$3 + 'SPF Coefficients'!$R$5*'Curve Info'!J28 + 'SPF Coefficients'!$R$6*'Curve Info'!D28 + 'SPF Coefficients'!$R$7*'Curve Info'!M28 + 'SPF Coefficients'!$R$9*'Curve Info'!H28</f>
        <v>-2.5463463828499025E-2</v>
      </c>
      <c r="J27" s="7">
        <f t="shared" si="2"/>
        <v>0.99480268754641643</v>
      </c>
      <c r="K27" s="7">
        <f t="shared" si="3"/>
        <v>0.97485799589401112</v>
      </c>
      <c r="L27" s="12">
        <f>1/(1+'SPF Coefficients'!$Q$10*K27)</f>
        <v>0.53616744709996</v>
      </c>
      <c r="M27" s="12">
        <f t="shared" si="4"/>
        <v>0.52268712294347519</v>
      </c>
      <c r="N27" s="12">
        <f t="shared" si="5"/>
        <v>1.020459073769113</v>
      </c>
      <c r="O27" s="12">
        <f t="shared" si="6"/>
        <v>0.53338081734994125</v>
      </c>
      <c r="P27">
        <f t="shared" si="7"/>
        <v>0.25246094847160944</v>
      </c>
    </row>
    <row r="28" spans="1:16" x14ac:dyDescent="0.3">
      <c r="A28" s="5">
        <v>31</v>
      </c>
      <c r="B28" s="16">
        <v>0</v>
      </c>
      <c r="C28" s="16">
        <v>0</v>
      </c>
      <c r="D28" s="16">
        <v>0</v>
      </c>
      <c r="E28" s="16">
        <v>0</v>
      </c>
      <c r="F28" s="8">
        <f t="shared" si="0"/>
        <v>0</v>
      </c>
      <c r="G28" s="8">
        <f t="shared" si="1"/>
        <v>0</v>
      </c>
      <c r="H28" s="7">
        <f>'SPF Coefficients'!$R$3 + 'SPF Coefficients'!$R$5*'Curve Info'!J29 + 'SPF Coefficients'!$R$6*'Curve Info'!D29 + 'SPF Coefficients'!$R$7*'Curve Info'!L29 + 'SPF Coefficients'!$R$9*'Curve Info'!H29</f>
        <v>3.6391014603909679E-2</v>
      </c>
      <c r="I28" s="7">
        <f>'SPF Coefficients'!$R$3 + 'SPF Coefficients'!$R$5*'Curve Info'!J29 + 'SPF Coefficients'!$R$6*'Curve Info'!D29 + 'SPF Coefficients'!$R$7*'Curve Info'!M29 + 'SPF Coefficients'!$R$9*'Curve Info'!H29</f>
        <v>1.613841623723853E-2</v>
      </c>
      <c r="J28" s="7">
        <f t="shared" si="2"/>
        <v>1.037061273324871</v>
      </c>
      <c r="K28" s="7">
        <f t="shared" si="3"/>
        <v>1.0162693438497605</v>
      </c>
      <c r="L28" s="12">
        <f>1/(1+'SPF Coefficients'!$Q$10*K28)</f>
        <v>0.52580730178502832</v>
      </c>
      <c r="M28" s="12">
        <f t="shared" si="4"/>
        <v>0.53436184157648381</v>
      </c>
      <c r="N28" s="12">
        <f t="shared" si="5"/>
        <v>1.020459073769113</v>
      </c>
      <c r="O28" s="12">
        <f t="shared" si="6"/>
        <v>0.54529438991269619</v>
      </c>
      <c r="P28">
        <f t="shared" si="7"/>
        <v>0.26386481526018829</v>
      </c>
    </row>
    <row r="29" spans="1:16" x14ac:dyDescent="0.3">
      <c r="A29" s="5">
        <v>33</v>
      </c>
      <c r="B29" s="16">
        <v>0</v>
      </c>
      <c r="C29" s="16">
        <v>0</v>
      </c>
      <c r="D29" s="16">
        <v>0</v>
      </c>
      <c r="E29" s="16">
        <v>0</v>
      </c>
      <c r="F29" s="8">
        <f t="shared" si="0"/>
        <v>0</v>
      </c>
      <c r="G29" s="8">
        <f t="shared" si="1"/>
        <v>0</v>
      </c>
      <c r="H29" s="7">
        <f>'SPF Coefficients'!$R$3 + 'SPF Coefficients'!$R$5*'Curve Info'!J30 + 'SPF Coefficients'!$R$6*'Curve Info'!D30 + 'SPF Coefficients'!$R$7*'Curve Info'!L30 + 'SPF Coefficients'!$R$9*'Curve Info'!H30</f>
        <v>1.0918324465785657E-2</v>
      </c>
      <c r="I29" s="7">
        <f>'SPF Coefficients'!$R$3 + 'SPF Coefficients'!$R$5*'Curve Info'!J30 + 'SPF Coefficients'!$R$6*'Curve Info'!D30 + 'SPF Coefficients'!$R$7*'Curve Info'!M30 + 'SPF Coefficients'!$R$9*'Curve Info'!H30</f>
        <v>-9.3342739008854918E-3</v>
      </c>
      <c r="J29" s="7">
        <f t="shared" si="2"/>
        <v>1.0109781468923378</v>
      </c>
      <c r="K29" s="7">
        <f t="shared" si="3"/>
        <v>0.99070915520231795</v>
      </c>
      <c r="L29" s="12">
        <f>1/(1+'SPF Coefficients'!$Q$10*K29)</f>
        <v>0.53215399371069338</v>
      </c>
      <c r="M29" s="12">
        <f t="shared" si="4"/>
        <v>0.52720983354666062</v>
      </c>
      <c r="N29" s="12">
        <f t="shared" si="5"/>
        <v>1.020459073769113</v>
      </c>
      <c r="O29" s="12">
        <f t="shared" si="6"/>
        <v>0.53799605842299358</v>
      </c>
      <c r="P29">
        <f t="shared" si="7"/>
        <v>0.25684884202893804</v>
      </c>
    </row>
    <row r="30" spans="1:16" x14ac:dyDescent="0.3">
      <c r="A30" s="5">
        <v>34</v>
      </c>
      <c r="B30" s="16">
        <v>0</v>
      </c>
      <c r="C30" s="16">
        <v>0</v>
      </c>
      <c r="D30" s="16">
        <v>0</v>
      </c>
      <c r="E30" s="16">
        <v>0</v>
      </c>
      <c r="F30" s="8">
        <f t="shared" si="0"/>
        <v>0</v>
      </c>
      <c r="G30" s="8">
        <f t="shared" si="1"/>
        <v>0</v>
      </c>
      <c r="H30" s="7">
        <f>'SPF Coefficients'!$R$3 + 'SPF Coefficients'!$R$5*'Curve Info'!J31 + 'SPF Coefficients'!$R$6*'Curve Info'!D31 + 'SPF Coefficients'!$R$7*'Curve Info'!L31 + 'SPF Coefficients'!$R$9*'Curve Info'!H31</f>
        <v>4.736320720491724E-2</v>
      </c>
      <c r="I30" s="7">
        <f>'SPF Coefficients'!$R$3 + 'SPF Coefficients'!$R$5*'Curve Info'!J31 + 'SPF Coefficients'!$R$6*'Curve Info'!D31 + 'SPF Coefficients'!$R$7*'Curve Info'!M31 + 'SPF Coefficients'!$R$9*'Curve Info'!H31</f>
        <v>2.7110608838246092E-2</v>
      </c>
      <c r="J30" s="7">
        <f t="shared" si="2"/>
        <v>1.0485027636872084</v>
      </c>
      <c r="K30" s="7">
        <f t="shared" si="3"/>
        <v>1.027481445007407</v>
      </c>
      <c r="L30" s="12">
        <f>1/(1+'SPF Coefficients'!$Q$10*K30)</f>
        <v>0.52307081388193066</v>
      </c>
      <c r="M30" s="12">
        <f t="shared" si="4"/>
        <v>0.53744555568860652</v>
      </c>
      <c r="N30" s="12">
        <f t="shared" si="5"/>
        <v>1.020459073769113</v>
      </c>
      <c r="O30" s="12">
        <f t="shared" si="6"/>
        <v>0.54844119395932167</v>
      </c>
      <c r="P30">
        <f t="shared" si="7"/>
        <v>0.2669190433436564</v>
      </c>
    </row>
    <row r="31" spans="1:16" x14ac:dyDescent="0.3">
      <c r="A31" s="5">
        <v>35</v>
      </c>
      <c r="B31" s="16">
        <v>0</v>
      </c>
      <c r="C31" s="16">
        <v>0</v>
      </c>
      <c r="D31" s="16">
        <v>0</v>
      </c>
      <c r="E31" s="16">
        <v>0</v>
      </c>
      <c r="F31" s="8">
        <f t="shared" si="0"/>
        <v>0</v>
      </c>
      <c r="G31" s="8">
        <f t="shared" si="1"/>
        <v>0</v>
      </c>
      <c r="H31" s="7">
        <f>'SPF Coefficients'!$R$3 + 'SPF Coefficients'!$R$5*'Curve Info'!J32 + 'SPF Coefficients'!$R$6*'Curve Info'!D32 + 'SPF Coefficients'!$R$7*'Curve Info'!L32 + 'SPF Coefficients'!$R$9*'Curve Info'!H32</f>
        <v>-9.3663248076927396E-3</v>
      </c>
      <c r="I31" s="7">
        <f>'SPF Coefficients'!$R$3 + 'SPF Coefficients'!$R$5*'Curve Info'!J32 + 'SPF Coefficients'!$R$6*'Curve Info'!D32 + 'SPF Coefficients'!$R$7*'Curve Info'!M32 + 'SPF Coefficients'!$R$9*'Curve Info'!H32</f>
        <v>-2.961892317436389E-2</v>
      </c>
      <c r="J31" s="7">
        <f t="shared" si="2"/>
        <v>0.99067740258436432</v>
      </c>
      <c r="K31" s="7">
        <f t="shared" si="3"/>
        <v>0.97081541832466756</v>
      </c>
      <c r="L31" s="12">
        <f>1/(1+'SPF Coefficients'!$Q$10*K31)</f>
        <v>0.5372007194657854</v>
      </c>
      <c r="M31" s="12">
        <f t="shared" si="4"/>
        <v>0.52152274119248887</v>
      </c>
      <c r="N31" s="12">
        <f t="shared" si="5"/>
        <v>1.020459073769113</v>
      </c>
      <c r="O31" s="12">
        <f t="shared" si="6"/>
        <v>0.53219261342681601</v>
      </c>
      <c r="P31">
        <f t="shared" si="7"/>
        <v>0.25133739488735357</v>
      </c>
    </row>
    <row r="32" spans="1:16" x14ac:dyDescent="0.3">
      <c r="A32" s="5">
        <v>37</v>
      </c>
      <c r="B32" s="16">
        <v>0</v>
      </c>
      <c r="C32" s="16">
        <v>0</v>
      </c>
      <c r="D32" s="16">
        <v>0</v>
      </c>
      <c r="E32" s="16">
        <v>0</v>
      </c>
      <c r="F32" s="8">
        <f t="shared" si="0"/>
        <v>0</v>
      </c>
      <c r="G32" s="8">
        <f t="shared" si="1"/>
        <v>0</v>
      </c>
      <c r="H32" s="7">
        <f>'SPF Coefficients'!$R$3 + 'SPF Coefficients'!$R$5*'Curve Info'!J33 + 'SPF Coefficients'!$R$6*'Curve Info'!D33 + 'SPF Coefficients'!$R$7*'Curve Info'!L33 + 'SPF Coefficients'!$R$9*'Curve Info'!H33</f>
        <v>7.2587226957410447E-2</v>
      </c>
      <c r="I32" s="7">
        <f>'SPF Coefficients'!$R$3 + 'SPF Coefficients'!$R$5*'Curve Info'!J33 + 'SPF Coefficients'!$R$6*'Curve Info'!D33 + 'SPF Coefficients'!$R$7*'Curve Info'!M33 + 'SPF Coefficients'!$R$9*'Curve Info'!H33</f>
        <v>5.2334628590739299E-2</v>
      </c>
      <c r="J32" s="7">
        <f t="shared" si="2"/>
        <v>1.0752865959777036</v>
      </c>
      <c r="K32" s="7">
        <f t="shared" si="3"/>
        <v>1.0537282911367358</v>
      </c>
      <c r="L32" s="12">
        <f>1/(1+'SPF Coefficients'!$Q$10*K32)</f>
        <v>0.51677490472089282</v>
      </c>
      <c r="M32" s="12">
        <f t="shared" si="4"/>
        <v>0.54454033725389583</v>
      </c>
      <c r="N32" s="12">
        <f t="shared" si="5"/>
        <v>1.0204590737691128</v>
      </c>
      <c r="O32" s="12">
        <f t="shared" si="6"/>
        <v>0.55568112818403081</v>
      </c>
      <c r="P32">
        <f t="shared" si="7"/>
        <v>0.27401271749351919</v>
      </c>
    </row>
    <row r="33" spans="1:16" x14ac:dyDescent="0.3">
      <c r="A33" s="5">
        <v>38</v>
      </c>
      <c r="B33" s="16">
        <v>0</v>
      </c>
      <c r="C33" s="16">
        <v>0</v>
      </c>
      <c r="D33" s="16">
        <v>0</v>
      </c>
      <c r="E33" s="16">
        <v>0</v>
      </c>
      <c r="F33" s="8">
        <f t="shared" si="0"/>
        <v>0</v>
      </c>
      <c r="G33" s="8">
        <f t="shared" si="1"/>
        <v>0</v>
      </c>
      <c r="H33" s="7">
        <f>'SPF Coefficients'!$R$3 + 'SPF Coefficients'!$R$5*'Curve Info'!J34 + 'SPF Coefficients'!$R$6*'Curve Info'!D34 + 'SPF Coefficients'!$R$7*'Curve Info'!L34 + 'SPF Coefficients'!$R$9*'Curve Info'!H34</f>
        <v>2.3518027804851356E-2</v>
      </c>
      <c r="I33" s="7">
        <f>'SPF Coefficients'!$R$3 + 'SPF Coefficients'!$R$5*'Curve Info'!J34 + 'SPF Coefficients'!$R$6*'Curve Info'!D34 + 'SPF Coefficients'!$R$7*'Curve Info'!M34 + 'SPF Coefficients'!$R$9*'Curve Info'!H34</f>
        <v>3.2654294381802076E-3</v>
      </c>
      <c r="J33" s="7">
        <f t="shared" si="2"/>
        <v>1.0237967573884119</v>
      </c>
      <c r="K33" s="7">
        <f t="shared" si="3"/>
        <v>1.0032707667608571</v>
      </c>
      <c r="L33" s="12">
        <f>1/(1+'SPF Coefficients'!$Q$10*K33)</f>
        <v>0.52901586461122818</v>
      </c>
      <c r="M33" s="12">
        <f t="shared" si="4"/>
        <v>0.53074615211716469</v>
      </c>
      <c r="N33" s="12">
        <f t="shared" si="5"/>
        <v>1.0204590737691128</v>
      </c>
      <c r="O33" s="12">
        <f t="shared" si="6"/>
        <v>0.54160472679600258</v>
      </c>
      <c r="P33">
        <f t="shared" si="7"/>
        <v>0.26030608250988929</v>
      </c>
    </row>
    <row r="34" spans="1:16" x14ac:dyDescent="0.3">
      <c r="A34" s="5">
        <v>39</v>
      </c>
      <c r="B34" s="16">
        <v>0</v>
      </c>
      <c r="C34" s="16">
        <v>0</v>
      </c>
      <c r="D34" s="16">
        <v>0</v>
      </c>
      <c r="E34" s="16">
        <v>0</v>
      </c>
      <c r="F34" s="8">
        <f t="shared" si="0"/>
        <v>0</v>
      </c>
      <c r="G34" s="8">
        <f t="shared" si="1"/>
        <v>0</v>
      </c>
      <c r="H34" s="7">
        <f>'SPF Coefficients'!$R$3 + 'SPF Coefficients'!$R$5*'Curve Info'!J35 + 'SPF Coefficients'!$R$6*'Curve Info'!D35 + 'SPF Coefficients'!$R$7*'Curve Info'!L35 + 'SPF Coefficients'!$R$9*'Curve Info'!H35</f>
        <v>2.4962284077450318E-2</v>
      </c>
      <c r="I34" s="7">
        <f>'SPF Coefficients'!$R$3 + 'SPF Coefficients'!$R$5*'Curve Info'!J35 + 'SPF Coefficients'!$R$6*'Curve Info'!D35 + 'SPF Coefficients'!$R$7*'Curve Info'!M35 + 'SPF Coefficients'!$R$9*'Curve Info'!H35</f>
        <v>4.7096857107791698E-3</v>
      </c>
      <c r="J34" s="7">
        <f t="shared" si="2"/>
        <v>1.0252764505479957</v>
      </c>
      <c r="K34" s="7">
        <f t="shared" si="3"/>
        <v>1.0047207937120783</v>
      </c>
      <c r="L34" s="12">
        <f>1/(1+'SPF Coefficients'!$Q$10*K34)</f>
        <v>0.52865600147389979</v>
      </c>
      <c r="M34" s="12">
        <f t="shared" si="4"/>
        <v>0.53115167740151026</v>
      </c>
      <c r="N34" s="12">
        <f t="shared" si="5"/>
        <v>1.020459073769113</v>
      </c>
      <c r="O34" s="12">
        <f t="shared" si="6"/>
        <v>0.54201854875205591</v>
      </c>
      <c r="P34">
        <f t="shared" si="7"/>
        <v>0.26070401672154614</v>
      </c>
    </row>
    <row r="35" spans="1:16" x14ac:dyDescent="0.3">
      <c r="A35" s="5">
        <v>41</v>
      </c>
      <c r="B35" s="16">
        <v>0</v>
      </c>
      <c r="C35" s="16">
        <v>1</v>
      </c>
      <c r="D35" s="16">
        <v>0</v>
      </c>
      <c r="E35" s="16">
        <v>1</v>
      </c>
      <c r="F35" s="8">
        <f t="shared" si="0"/>
        <v>0</v>
      </c>
      <c r="G35" s="8">
        <f t="shared" si="1"/>
        <v>0.25</v>
      </c>
      <c r="H35" s="7">
        <f>'SPF Coefficients'!$R$3 + 'SPF Coefficients'!$R$5*'Curve Info'!J36 + 'SPF Coefficients'!$R$6*'Curve Info'!D36 + 'SPF Coefficients'!$R$7*'Curve Info'!L36 + 'SPF Coefficients'!$R$9*'Curve Info'!H36</f>
        <v>1.7247307894454229E-2</v>
      </c>
      <c r="I35" s="7">
        <f>'SPF Coefficients'!$R$3 + 'SPF Coefficients'!$R$5*'Curve Info'!J36 + 'SPF Coefficients'!$R$6*'Curve Info'!D36 + 'SPF Coefficients'!$R$7*'Curve Info'!M36 + 'SPF Coefficients'!$R$9*'Curve Info'!H36</f>
        <v>-3.00529047221692E-3</v>
      </c>
      <c r="J35" s="7">
        <f t="shared" si="2"/>
        <v>1.0173969015007349</v>
      </c>
      <c r="K35" s="7">
        <f t="shared" si="3"/>
        <v>0.99699922089274196</v>
      </c>
      <c r="L35" s="12">
        <f>1/(1+'SPF Coefficients'!$Q$10*K35)</f>
        <v>0.5305779757963599</v>
      </c>
      <c r="M35" s="12">
        <f t="shared" si="4"/>
        <v>0.64634133454272902</v>
      </c>
      <c r="N35" s="12">
        <f t="shared" si="5"/>
        <v>1.0204590737691133</v>
      </c>
      <c r="O35" s="12">
        <f t="shared" si="6"/>
        <v>0.65956487958616583</v>
      </c>
      <c r="P35">
        <f t="shared" si="7"/>
        <v>0.31594870228123728</v>
      </c>
    </row>
    <row r="36" spans="1:16" x14ac:dyDescent="0.3">
      <c r="A36" s="5">
        <v>43</v>
      </c>
      <c r="B36" s="16">
        <v>0</v>
      </c>
      <c r="C36" s="16">
        <v>0</v>
      </c>
      <c r="D36" s="16">
        <v>0</v>
      </c>
      <c r="E36" s="16">
        <v>0</v>
      </c>
      <c r="F36" s="8">
        <f t="shared" si="0"/>
        <v>0</v>
      </c>
      <c r="G36" s="8">
        <f t="shared" si="1"/>
        <v>0</v>
      </c>
      <c r="H36" s="7">
        <f>'SPF Coefficients'!$R$3 + 'SPF Coefficients'!$R$5*'Curve Info'!J37 + 'SPF Coefficients'!$R$6*'Curve Info'!D37 + 'SPF Coefficients'!$R$7*'Curve Info'!L37 + 'SPF Coefficients'!$R$9*'Curve Info'!H37</f>
        <v>3.4791580890802129E-2</v>
      </c>
      <c r="I36" s="7">
        <f>'SPF Coefficients'!$R$3 + 'SPF Coefficients'!$R$5*'Curve Info'!J37 + 'SPF Coefficients'!$R$6*'Curve Info'!D37 + 'SPF Coefficients'!$R$7*'Curve Info'!M37 + 'SPF Coefficients'!$R$9*'Curve Info'!H37</f>
        <v>1.4538982524130981E-2</v>
      </c>
      <c r="J36" s="7">
        <f t="shared" si="2"/>
        <v>1.0354038883537813</v>
      </c>
      <c r="K36" s="7">
        <f t="shared" si="3"/>
        <v>1.0146451876109728</v>
      </c>
      <c r="L36" s="12">
        <f>1/(1+'SPF Coefficients'!$Q$10*K36)</f>
        <v>0.52620607841819855</v>
      </c>
      <c r="M36" s="12">
        <f t="shared" si="4"/>
        <v>0.5339124651586673</v>
      </c>
      <c r="N36" s="12">
        <f t="shared" si="5"/>
        <v>1.020459073769113</v>
      </c>
      <c r="O36" s="12">
        <f t="shared" si="6"/>
        <v>0.54483581966959749</v>
      </c>
      <c r="P36">
        <f t="shared" si="7"/>
        <v>0.26342120286856041</v>
      </c>
    </row>
    <row r="37" spans="1:16" x14ac:dyDescent="0.3">
      <c r="A37" s="5">
        <v>45</v>
      </c>
      <c r="B37" s="16">
        <v>0</v>
      </c>
      <c r="C37" s="16">
        <v>0</v>
      </c>
      <c r="D37" s="16">
        <v>0</v>
      </c>
      <c r="E37" s="16">
        <v>0</v>
      </c>
      <c r="F37" s="8">
        <f t="shared" si="0"/>
        <v>0</v>
      </c>
      <c r="G37" s="8">
        <f t="shared" si="1"/>
        <v>0</v>
      </c>
      <c r="H37" s="7">
        <f>'SPF Coefficients'!$R$3 + 'SPF Coefficients'!$R$5*'Curve Info'!J38 + 'SPF Coefficients'!$R$6*'Curve Info'!D38 + 'SPF Coefficients'!$R$7*'Curve Info'!L38 + 'SPF Coefficients'!$R$9*'Curve Info'!H38</f>
        <v>6.453123496980824E-2</v>
      </c>
      <c r="I37" s="7">
        <f>'SPF Coefficients'!$R$3 + 'SPF Coefficients'!$R$5*'Curve Info'!J38 + 'SPF Coefficients'!$R$6*'Curve Info'!D38 + 'SPF Coefficients'!$R$7*'Curve Info'!M38 + 'SPF Coefficients'!$R$9*'Curve Info'!H38</f>
        <v>5.9109532182582594E-2</v>
      </c>
      <c r="J37" s="7">
        <f t="shared" si="2"/>
        <v>1.0666588947826998</v>
      </c>
      <c r="K37" s="7">
        <f t="shared" si="3"/>
        <v>1.060891436130958</v>
      </c>
      <c r="L37" s="12">
        <f>1/(1+'SPF Coefficients'!$Q$10*K37)</f>
        <v>0.51508289944157071</v>
      </c>
      <c r="M37" s="12">
        <f t="shared" si="4"/>
        <v>0.5464470369150658</v>
      </c>
      <c r="N37" s="12">
        <f t="shared" si="5"/>
        <v>1.0054364268155236</v>
      </c>
      <c r="O37" s="12">
        <f t="shared" si="6"/>
        <v>0.54941775623981426</v>
      </c>
      <c r="P37">
        <f t="shared" si="7"/>
        <v>0.26787044941145066</v>
      </c>
    </row>
    <row r="38" spans="1:16" x14ac:dyDescent="0.3">
      <c r="A38" s="5">
        <v>46</v>
      </c>
      <c r="B38" s="16">
        <v>0</v>
      </c>
      <c r="C38" s="16">
        <v>2</v>
      </c>
      <c r="D38" s="16">
        <v>0</v>
      </c>
      <c r="E38" s="16">
        <v>2</v>
      </c>
      <c r="F38" s="8">
        <f t="shared" si="0"/>
        <v>0</v>
      </c>
      <c r="G38" s="8">
        <f t="shared" si="1"/>
        <v>0.5</v>
      </c>
      <c r="H38" s="7">
        <f>'SPF Coefficients'!$R$3 + 'SPF Coefficients'!$R$5*'Curve Info'!J39 + 'SPF Coefficients'!$R$6*'Curve Info'!D39 + 'SPF Coefficients'!$R$7*'Curve Info'!L39 + 'SPF Coefficients'!$R$9*'Curve Info'!H39</f>
        <v>5.2318580555109941E-2</v>
      </c>
      <c r="I38" s="7">
        <f>'SPF Coefficients'!$R$3 + 'SPF Coefficients'!$R$5*'Curve Info'!J39 + 'SPF Coefficients'!$R$6*'Curve Info'!D39 + 'SPF Coefficients'!$R$7*'Curve Info'!M39 + 'SPF Coefficients'!$R$9*'Curve Info'!H39</f>
        <v>4.6896877767884294E-2</v>
      </c>
      <c r="J38" s="7">
        <f t="shared" si="2"/>
        <v>1.0537113810032634</v>
      </c>
      <c r="K38" s="7">
        <f t="shared" si="3"/>
        <v>1.0480139299713249</v>
      </c>
      <c r="L38" s="12">
        <f>1/(1+'SPF Coefficients'!$Q$10*K38)</f>
        <v>0.51813268505814136</v>
      </c>
      <c r="M38" s="12">
        <f t="shared" si="4"/>
        <v>0.78394392898530685</v>
      </c>
      <c r="N38" s="12">
        <f t="shared" si="5"/>
        <v>1.0054364268155238</v>
      </c>
      <c r="O38" s="12">
        <f t="shared" si="6"/>
        <v>0.7882057827827097</v>
      </c>
      <c r="P38">
        <f t="shared" si="7"/>
        <v>0.38187541672448655</v>
      </c>
    </row>
    <row r="39" spans="1:16" x14ac:dyDescent="0.3">
      <c r="A39" s="5">
        <v>48</v>
      </c>
      <c r="B39" s="16">
        <v>0</v>
      </c>
      <c r="C39" s="16">
        <v>0</v>
      </c>
      <c r="D39" s="16">
        <v>0</v>
      </c>
      <c r="E39" s="16">
        <v>0</v>
      </c>
      <c r="F39" s="8">
        <f t="shared" si="0"/>
        <v>0</v>
      </c>
      <c r="G39" s="8">
        <f t="shared" si="1"/>
        <v>0</v>
      </c>
      <c r="H39" s="7">
        <f>'SPF Coefficients'!$R$3 + 'SPF Coefficients'!$R$5*'Curve Info'!J40 + 'SPF Coefficients'!$R$6*'Curve Info'!D40 + 'SPF Coefficients'!$R$7*'Curve Info'!L40 + 'SPF Coefficients'!$R$9*'Curve Info'!H40</f>
        <v>7.8738928674096834E-2</v>
      </c>
      <c r="I39" s="7">
        <f>'SPF Coefficients'!$R$3 + 'SPF Coefficients'!$R$5*'Curve Info'!J40 + 'SPF Coefficients'!$R$6*'Curve Info'!D40 + 'SPF Coefficients'!$R$7*'Curve Info'!M40 + 'SPF Coefficients'!$R$9*'Curve Info'!H40</f>
        <v>7.3317225886871187E-2</v>
      </c>
      <c r="J39" s="7">
        <f t="shared" si="2"/>
        <v>1.0819218264304138</v>
      </c>
      <c r="K39" s="7">
        <f t="shared" si="3"/>
        <v>1.076071840620634</v>
      </c>
      <c r="L39" s="12">
        <f>1/(1+'SPF Coefficients'!$Q$10*K39)</f>
        <v>0.51153350727392277</v>
      </c>
      <c r="M39" s="12">
        <f t="shared" si="4"/>
        <v>0.55044680271137858</v>
      </c>
      <c r="N39" s="12">
        <f t="shared" si="5"/>
        <v>1.0054364268155236</v>
      </c>
      <c r="O39" s="12">
        <f t="shared" si="6"/>
        <v>0.55343926647015795</v>
      </c>
      <c r="P39">
        <f t="shared" si="7"/>
        <v>0.27180620223086888</v>
      </c>
    </row>
    <row r="40" spans="1:16" x14ac:dyDescent="0.3">
      <c r="A40" s="5">
        <v>50</v>
      </c>
      <c r="B40" s="16">
        <v>1</v>
      </c>
      <c r="C40" s="16">
        <v>0</v>
      </c>
      <c r="D40" s="16">
        <v>0</v>
      </c>
      <c r="E40" s="16">
        <v>1</v>
      </c>
      <c r="F40" s="8">
        <f t="shared" si="0"/>
        <v>0.33333333333333331</v>
      </c>
      <c r="G40" s="8">
        <f t="shared" si="1"/>
        <v>0</v>
      </c>
      <c r="H40" s="7">
        <f>'SPF Coefficients'!$R$3 + 'SPF Coefficients'!$R$5*'Curve Info'!J41 + 'SPF Coefficients'!$R$6*'Curve Info'!D41 + 'SPF Coefficients'!$R$7*'Curve Info'!L41 + 'SPF Coefficients'!$R$9*'Curve Info'!H41</f>
        <v>3.4897785463989195E-2</v>
      </c>
      <c r="I40" s="7">
        <f>'SPF Coefficients'!$R$3 + 'SPF Coefficients'!$R$5*'Curve Info'!J41 + 'SPF Coefficients'!$R$6*'Curve Info'!D41 + 'SPF Coefficients'!$R$7*'Curve Info'!M41 + 'SPF Coefficients'!$R$9*'Curve Info'!H41</f>
        <v>2.9476082676763545E-2</v>
      </c>
      <c r="J40" s="7">
        <f t="shared" si="2"/>
        <v>1.0355138588214001</v>
      </c>
      <c r="K40" s="7">
        <f t="shared" si="3"/>
        <v>1.0299148023720797</v>
      </c>
      <c r="L40" s="12">
        <f>1/(1+'SPF Coefficients'!$Q$10*K40)</f>
        <v>0.52248067254436259</v>
      </c>
      <c r="M40" s="12">
        <f t="shared" si="4"/>
        <v>0.53811057860675848</v>
      </c>
      <c r="N40" s="12">
        <f t="shared" si="5"/>
        <v>1.0054364268155238</v>
      </c>
      <c r="O40" s="12">
        <f t="shared" si="6"/>
        <v>0.54103597738601328</v>
      </c>
      <c r="P40">
        <f t="shared" si="7"/>
        <v>0.25975966484022667</v>
      </c>
    </row>
    <row r="41" spans="1:16" x14ac:dyDescent="0.3">
      <c r="A41" s="5">
        <v>52</v>
      </c>
      <c r="B41" s="16">
        <v>2</v>
      </c>
      <c r="C41" s="16">
        <v>0</v>
      </c>
      <c r="D41" s="16">
        <v>0</v>
      </c>
      <c r="E41" s="16">
        <v>2</v>
      </c>
      <c r="F41" s="8">
        <f t="shared" si="0"/>
        <v>0.66666666666666663</v>
      </c>
      <c r="G41" s="8">
        <f t="shared" si="1"/>
        <v>0</v>
      </c>
      <c r="H41" s="7">
        <f>'SPF Coefficients'!$R$3 + 'SPF Coefficients'!$R$5*'Curve Info'!J42 + 'SPF Coefficients'!$R$6*'Curve Info'!D42 + 'SPF Coefficients'!$R$7*'Curve Info'!L42 + 'SPF Coefficients'!$R$9*'Curve Info'!H42</f>
        <v>7.1984364384940269E-2</v>
      </c>
      <c r="I41" s="7">
        <f>'SPF Coefficients'!$R$3 + 'SPF Coefficients'!$R$5*'Curve Info'!J42 + 'SPF Coefficients'!$R$6*'Curve Info'!D42 + 'SPF Coefficients'!$R$7*'Curve Info'!M42 + 'SPF Coefficients'!$R$9*'Curve Info'!H42</f>
        <v>5.5668321355140327E-2</v>
      </c>
      <c r="J41" s="7">
        <f t="shared" si="2"/>
        <v>1.0746385412978932</v>
      </c>
      <c r="K41" s="7">
        <f t="shared" si="3"/>
        <v>1.0572469593371747</v>
      </c>
      <c r="L41" s="12">
        <f>1/(1+'SPF Coefficients'!$Q$10*K41)</f>
        <v>0.51594237383628438</v>
      </c>
      <c r="M41" s="12">
        <f t="shared" si="4"/>
        <v>0.54547850593161551</v>
      </c>
      <c r="N41" s="12">
        <f t="shared" si="5"/>
        <v>1.0164498765469345</v>
      </c>
      <c r="O41" s="12">
        <f t="shared" si="6"/>
        <v>0.55445156001319684</v>
      </c>
      <c r="P41">
        <f t="shared" si="7"/>
        <v>0.27280143085270742</v>
      </c>
    </row>
    <row r="42" spans="1:16" x14ac:dyDescent="0.3">
      <c r="A42" s="5">
        <v>53</v>
      </c>
      <c r="B42" s="16">
        <v>1</v>
      </c>
      <c r="C42" s="16">
        <v>0</v>
      </c>
      <c r="D42" s="16">
        <v>0</v>
      </c>
      <c r="E42" s="16">
        <v>1</v>
      </c>
      <c r="F42" s="8">
        <f t="shared" si="0"/>
        <v>0.33333333333333331</v>
      </c>
      <c r="G42" s="8">
        <f t="shared" si="1"/>
        <v>0</v>
      </c>
      <c r="H42" s="7">
        <f>'SPF Coefficients'!$R$3 + 'SPF Coefficients'!$R$5*'Curve Info'!J43 + 'SPF Coefficients'!$R$6*'Curve Info'!D43 + 'SPF Coefficients'!$R$7*'Curve Info'!L43 + 'SPF Coefficients'!$R$9*'Curve Info'!H43</f>
        <v>9.5364067390009591E-2</v>
      </c>
      <c r="I42" s="7">
        <f>'SPF Coefficients'!$R$3 + 'SPF Coefficients'!$R$5*'Curve Info'!J43 + 'SPF Coefficients'!$R$6*'Curve Info'!D43 + 'SPF Coefficients'!$R$7*'Curve Info'!M43 + 'SPF Coefficients'!$R$9*'Curve Info'!H43</f>
        <v>7.9048024360209648E-2</v>
      </c>
      <c r="J42" s="7">
        <f t="shared" si="2"/>
        <v>1.1000592779414113</v>
      </c>
      <c r="K42" s="7">
        <f t="shared" si="3"/>
        <v>1.0822562954884833</v>
      </c>
      <c r="L42" s="12">
        <f>1/(1+'SPF Coefficients'!$Q$10*K42)</f>
        <v>0.51010147924426597</v>
      </c>
      <c r="M42" s="12">
        <f t="shared" si="4"/>
        <v>0.55206053725009474</v>
      </c>
      <c r="N42" s="12">
        <f t="shared" si="5"/>
        <v>1.0164498765469343</v>
      </c>
      <c r="O42" s="12">
        <f t="shared" si="6"/>
        <v>0.56114186493429308</v>
      </c>
      <c r="P42">
        <f t="shared" si="7"/>
        <v>0.27942468289721029</v>
      </c>
    </row>
    <row r="43" spans="1:16" x14ac:dyDescent="0.3">
      <c r="A43" s="5">
        <v>54</v>
      </c>
      <c r="B43" s="16">
        <v>4</v>
      </c>
      <c r="C43" s="16">
        <v>3</v>
      </c>
      <c r="D43" s="16">
        <v>0</v>
      </c>
      <c r="E43" s="16">
        <v>7</v>
      </c>
      <c r="F43" s="8">
        <f t="shared" si="0"/>
        <v>1.3333333333333333</v>
      </c>
      <c r="G43" s="8">
        <f t="shared" si="1"/>
        <v>0.75</v>
      </c>
      <c r="H43" s="7">
        <f>'SPF Coefficients'!$R$3 + 'SPF Coefficients'!$R$5*'Curve Info'!J44 + 'SPF Coefficients'!$R$6*'Curve Info'!D44 + 'SPF Coefficients'!$R$7*'Curve Info'!L44 + 'SPF Coefficients'!$R$9*'Curve Info'!H44</f>
        <v>3.7920667312153267E-2</v>
      </c>
      <c r="I43" s="7">
        <f>'SPF Coefficients'!$R$3 + 'SPF Coefficients'!$R$5*'Curve Info'!J44 + 'SPF Coefficients'!$R$6*'Curve Info'!D44 + 'SPF Coefficients'!$R$7*'Curve Info'!M44 + 'SPF Coefficients'!$R$9*'Curve Info'!H44</f>
        <v>2.1604624282353324E-2</v>
      </c>
      <c r="J43" s="7">
        <f t="shared" si="2"/>
        <v>1.0386488308064752</v>
      </c>
      <c r="K43" s="7">
        <f t="shared" si="3"/>
        <v>1.0218396939895893</v>
      </c>
      <c r="L43" s="12">
        <f>1/(1+'SPF Coefficients'!$Q$10*K43)</f>
        <v>0.52444420146438642</v>
      </c>
      <c r="M43" s="12">
        <f t="shared" si="4"/>
        <v>0.89256475124069334</v>
      </c>
      <c r="N43" s="12">
        <f t="shared" si="5"/>
        <v>1.0164498765469343</v>
      </c>
      <c r="O43" s="12">
        <f t="shared" si="6"/>
        <v>0.9072473312087479</v>
      </c>
      <c r="P43">
        <f t="shared" si="7"/>
        <v>0.4385439744919335</v>
      </c>
    </row>
    <row r="44" spans="1:16" x14ac:dyDescent="0.3">
      <c r="A44" s="5">
        <v>55</v>
      </c>
      <c r="B44" s="16">
        <v>1</v>
      </c>
      <c r="C44" s="16">
        <v>0</v>
      </c>
      <c r="D44" s="16">
        <v>0</v>
      </c>
      <c r="E44" s="16">
        <v>1</v>
      </c>
      <c r="F44" s="8">
        <f t="shared" si="0"/>
        <v>0.33333333333333331</v>
      </c>
      <c r="G44" s="8">
        <f t="shared" si="1"/>
        <v>0</v>
      </c>
      <c r="H44" s="7">
        <f>'SPF Coefficients'!$R$3 + 'SPF Coefficients'!$R$5*'Curve Info'!J45 + 'SPF Coefficients'!$R$6*'Curve Info'!D45 + 'SPF Coefficients'!$R$7*'Curve Info'!L45 + 'SPF Coefficients'!$R$9*'Curve Info'!H45</f>
        <v>0.10796181140553479</v>
      </c>
      <c r="I44" s="7">
        <f>'SPF Coefficients'!$R$3 + 'SPF Coefficients'!$R$5*'Curve Info'!J45 + 'SPF Coefficients'!$R$6*'Curve Info'!D45 + 'SPF Coefficients'!$R$7*'Curve Info'!M45 + 'SPF Coefficients'!$R$9*'Curve Info'!H45</f>
        <v>0.10105771073448638</v>
      </c>
      <c r="J44" s="7">
        <f t="shared" si="2"/>
        <v>1.1140052022812401</v>
      </c>
      <c r="K44" s="7">
        <f t="shared" si="3"/>
        <v>1.1063404876432434</v>
      </c>
      <c r="L44" s="12">
        <f>1/(1+'SPF Coefficients'!$Q$10*K44)</f>
        <v>0.50460030251217736</v>
      </c>
      <c r="M44" s="12">
        <f t="shared" si="4"/>
        <v>0.55825974474625051</v>
      </c>
      <c r="N44" s="12">
        <f t="shared" si="5"/>
        <v>1.0069279889180629</v>
      </c>
      <c r="O44" s="12">
        <f t="shared" si="6"/>
        <v>0.56212736207125313</v>
      </c>
      <c r="P44">
        <f t="shared" si="7"/>
        <v>0.28040701571328336</v>
      </c>
    </row>
    <row r="45" spans="1:16" x14ac:dyDescent="0.3">
      <c r="A45" s="5">
        <v>56</v>
      </c>
      <c r="B45" s="16">
        <v>0</v>
      </c>
      <c r="C45" s="16">
        <v>0</v>
      </c>
      <c r="D45" s="16">
        <v>1</v>
      </c>
      <c r="E45" s="16">
        <v>1</v>
      </c>
      <c r="F45" s="8">
        <f t="shared" si="0"/>
        <v>0</v>
      </c>
      <c r="G45" s="8">
        <f t="shared" si="1"/>
        <v>0</v>
      </c>
      <c r="H45" s="7">
        <f>'SPF Coefficients'!$R$3 + 'SPF Coefficients'!$R$5*'Curve Info'!J46 + 'SPF Coefficients'!$R$6*'Curve Info'!D46 + 'SPF Coefficients'!$R$7*'Curve Info'!L46 + 'SPF Coefficients'!$R$9*'Curve Info'!H46</f>
        <v>8.368402961893287E-2</v>
      </c>
      <c r="I45" s="7">
        <f>'SPF Coefficients'!$R$3 + 'SPF Coefficients'!$R$5*'Curve Info'!J46 + 'SPF Coefficients'!$R$6*'Curve Info'!D46 + 'SPF Coefficients'!$R$7*'Curve Info'!M46 + 'SPF Coefficients'!$R$9*'Curve Info'!H46</f>
        <v>7.6779928947884463E-2</v>
      </c>
      <c r="J45" s="7">
        <f t="shared" si="2"/>
        <v>1.087285289580028</v>
      </c>
      <c r="K45" s="7">
        <f t="shared" si="3"/>
        <v>1.0798044165485048</v>
      </c>
      <c r="L45" s="12">
        <f>1/(1+'SPF Coefficients'!$Q$10*K45)</f>
        <v>0.51066825843264019</v>
      </c>
      <c r="M45" s="12">
        <f t="shared" si="4"/>
        <v>0.5514218408466981</v>
      </c>
      <c r="N45" s="12">
        <f t="shared" si="5"/>
        <v>1.0069279889180627</v>
      </c>
      <c r="O45" s="12">
        <f t="shared" si="6"/>
        <v>0.55524208524926177</v>
      </c>
      <c r="P45">
        <f t="shared" si="7"/>
        <v>0.27357989436603103</v>
      </c>
    </row>
    <row r="46" spans="1:16" x14ac:dyDescent="0.3">
      <c r="A46" s="5">
        <v>57</v>
      </c>
      <c r="B46" s="16">
        <v>0</v>
      </c>
      <c r="C46" s="16">
        <v>1</v>
      </c>
      <c r="D46" s="16">
        <v>1</v>
      </c>
      <c r="E46" s="16">
        <v>2</v>
      </c>
      <c r="F46" s="8">
        <f t="shared" si="0"/>
        <v>0</v>
      </c>
      <c r="G46" s="8">
        <f t="shared" si="1"/>
        <v>0.25</v>
      </c>
      <c r="H46" s="7">
        <f>'SPF Coefficients'!$R$3 + 'SPF Coefficients'!$R$5*'Curve Info'!J47 + 'SPF Coefficients'!$R$6*'Curve Info'!D47 + 'SPF Coefficients'!$R$7*'Curve Info'!L47 + 'SPF Coefficients'!$R$9*'Curve Info'!H47</f>
        <v>5.5562955695996064E-2</v>
      </c>
      <c r="I46" s="7">
        <f>'SPF Coefficients'!$R$3 + 'SPF Coefficients'!$R$5*'Curve Info'!J47 + 'SPF Coefficients'!$R$6*'Curve Info'!D47 + 'SPF Coefficients'!$R$7*'Curve Info'!M47 + 'SPF Coefficients'!$R$9*'Curve Info'!H47</f>
        <v>4.8658855024947656E-2</v>
      </c>
      <c r="J46" s="7">
        <f t="shared" si="2"/>
        <v>1.0571355676829566</v>
      </c>
      <c r="K46" s="7">
        <f t="shared" si="3"/>
        <v>1.0498621344499932</v>
      </c>
      <c r="L46" s="12">
        <f>1/(1+'SPF Coefficients'!$Q$10*K46)</f>
        <v>0.51769275613025667</v>
      </c>
      <c r="M46" s="12">
        <f t="shared" si="4"/>
        <v>0.66408283290764691</v>
      </c>
      <c r="N46" s="12">
        <f t="shared" si="5"/>
        <v>1.0069279889180629</v>
      </c>
      <c r="O46" s="12">
        <f t="shared" si="6"/>
        <v>0.6686835914147069</v>
      </c>
      <c r="P46">
        <f t="shared" si="7"/>
        <v>0.32474529221439619</v>
      </c>
    </row>
    <row r="47" spans="1:16" x14ac:dyDescent="0.3">
      <c r="A47" s="5">
        <v>58</v>
      </c>
      <c r="B47" s="16">
        <v>1</v>
      </c>
      <c r="C47" s="16">
        <v>0</v>
      </c>
      <c r="D47" s="16">
        <v>0</v>
      </c>
      <c r="E47" s="16">
        <v>1</v>
      </c>
      <c r="F47" s="8">
        <f t="shared" si="0"/>
        <v>0.33333333333333331</v>
      </c>
      <c r="G47" s="8">
        <f t="shared" si="1"/>
        <v>0</v>
      </c>
      <c r="H47" s="7">
        <f>'SPF Coefficients'!$R$3 + 'SPF Coefficients'!$R$5*'Curve Info'!J48 + 'SPF Coefficients'!$R$6*'Curve Info'!D48 + 'SPF Coefficients'!$R$7*'Curve Info'!L48 + 'SPF Coefficients'!$R$9*'Curve Info'!H48</f>
        <v>6.5257446614453152E-2</v>
      </c>
      <c r="I47" s="7">
        <f>'SPF Coefficients'!$R$3 + 'SPF Coefficients'!$R$5*'Curve Info'!J48 + 'SPF Coefficients'!$R$6*'Curve Info'!D48 + 'SPF Coefficients'!$R$7*'Curve Info'!M48 + 'SPF Coefficients'!$R$9*'Curve Info'!H48</f>
        <v>5.0021382415042774E-2</v>
      </c>
      <c r="J47" s="7">
        <f t="shared" si="2"/>
        <v>1.0674337962301266</v>
      </c>
      <c r="K47" s="7">
        <f t="shared" si="3"/>
        <v>1.0512935753312556</v>
      </c>
      <c r="L47" s="12">
        <f>1/(1+'SPF Coefficients'!$Q$10*K47)</f>
        <v>0.51735254265076636</v>
      </c>
      <c r="M47" s="12">
        <f t="shared" si="4"/>
        <v>0.54388940427004007</v>
      </c>
      <c r="N47" s="12">
        <f t="shared" si="5"/>
        <v>1.0153527247551051</v>
      </c>
      <c r="O47" s="12">
        <f t="shared" si="6"/>
        <v>0.55223958859101607</v>
      </c>
      <c r="P47">
        <f t="shared" si="7"/>
        <v>0.27062910299004683</v>
      </c>
    </row>
    <row r="48" spans="1:16" x14ac:dyDescent="0.3">
      <c r="A48" s="5">
        <v>59</v>
      </c>
      <c r="B48" s="16">
        <v>2</v>
      </c>
      <c r="C48" s="16">
        <v>0</v>
      </c>
      <c r="D48" s="16">
        <v>0</v>
      </c>
      <c r="E48" s="16">
        <v>2</v>
      </c>
      <c r="F48" s="8">
        <f t="shared" si="0"/>
        <v>0.66666666666666663</v>
      </c>
      <c r="G48" s="8">
        <f t="shared" si="1"/>
        <v>0</v>
      </c>
      <c r="H48" s="7">
        <f>'SPF Coefficients'!$R$3 + 'SPF Coefficients'!$R$5*'Curve Info'!J49 + 'SPF Coefficients'!$R$6*'Curve Info'!D49 + 'SPF Coefficients'!$R$7*'Curve Info'!L49 + 'SPF Coefficients'!$R$9*'Curve Info'!H49</f>
        <v>8.4979855943396077E-2</v>
      </c>
      <c r="I48" s="7">
        <f>'SPF Coefficients'!$R$3 + 'SPF Coefficients'!$R$5*'Curve Info'!J49 + 'SPF Coefficients'!$R$6*'Curve Info'!D49 + 'SPF Coefficients'!$R$7*'Curve Info'!M49 + 'SPF Coefficients'!$R$9*'Curve Info'!H49</f>
        <v>7.8075755272347669E-2</v>
      </c>
      <c r="J48" s="7">
        <f t="shared" si="2"/>
        <v>1.0886951357410715</v>
      </c>
      <c r="K48" s="7">
        <f t="shared" si="3"/>
        <v>1.0812045625138167</v>
      </c>
      <c r="L48" s="12">
        <f>1/(1+'SPF Coefficients'!$Q$10*K48)</f>
        <v>0.51034444490061559</v>
      </c>
      <c r="M48" s="12">
        <f t="shared" si="4"/>
        <v>0.5517867422801267</v>
      </c>
      <c r="N48" s="12">
        <f t="shared" si="5"/>
        <v>1.0069279889180629</v>
      </c>
      <c r="O48" s="12">
        <f t="shared" si="6"/>
        <v>0.55560951471577746</v>
      </c>
      <c r="P48">
        <f t="shared" si="7"/>
        <v>0.27394209520461349</v>
      </c>
    </row>
    <row r="49" spans="1:16" x14ac:dyDescent="0.3">
      <c r="A49" s="5">
        <v>60</v>
      </c>
      <c r="B49" s="16">
        <v>0</v>
      </c>
      <c r="C49" s="16">
        <v>0</v>
      </c>
      <c r="D49" s="16">
        <v>0</v>
      </c>
      <c r="E49" s="16">
        <v>0</v>
      </c>
      <c r="F49" s="8">
        <f t="shared" si="0"/>
        <v>0</v>
      </c>
      <c r="G49" s="8">
        <f t="shared" si="1"/>
        <v>0</v>
      </c>
      <c r="H49" s="7">
        <f>'SPF Coefficients'!$R$3 + 'SPF Coefficients'!$R$5*'Curve Info'!J50 + 'SPF Coefficients'!$R$6*'Curve Info'!D50 + 'SPF Coefficients'!$R$7*'Curve Info'!L50 + 'SPF Coefficients'!$R$9*'Curve Info'!H50</f>
        <v>8.1340240752491466E-2</v>
      </c>
      <c r="I49" s="7">
        <f>'SPF Coefficients'!$R$3 + 'SPF Coefficients'!$R$5*'Curve Info'!J50 + 'SPF Coefficients'!$R$6*'Curve Info'!D50 + 'SPF Coefficients'!$R$7*'Curve Info'!M50 + 'SPF Coefficients'!$R$9*'Curve Info'!H50</f>
        <v>7.4436140081443058E-2</v>
      </c>
      <c r="J49" s="7">
        <f t="shared" si="2"/>
        <v>1.0847399065091385</v>
      </c>
      <c r="K49" s="7">
        <f t="shared" si="3"/>
        <v>1.0772765465330685</v>
      </c>
      <c r="L49" s="12">
        <f>1/(1+'SPF Coefficients'!$Q$10*K49)</f>
        <v>0.51125392398639424</v>
      </c>
      <c r="M49" s="12">
        <f t="shared" si="4"/>
        <v>0.55076186163354268</v>
      </c>
      <c r="N49" s="12">
        <f t="shared" si="5"/>
        <v>1.0069279889180629</v>
      </c>
      <c r="O49" s="12">
        <f t="shared" si="6"/>
        <v>0.55457753370743157</v>
      </c>
      <c r="P49">
        <f t="shared" si="7"/>
        <v>0.27292540816846361</v>
      </c>
    </row>
    <row r="50" spans="1:16" x14ac:dyDescent="0.3">
      <c r="A50" s="5">
        <v>61</v>
      </c>
      <c r="B50" s="16">
        <v>0</v>
      </c>
      <c r="C50" s="16">
        <v>0</v>
      </c>
      <c r="D50" s="16">
        <v>0</v>
      </c>
      <c r="E50" s="16">
        <v>0</v>
      </c>
      <c r="F50" s="8">
        <f t="shared" si="0"/>
        <v>0</v>
      </c>
      <c r="G50" s="8">
        <f t="shared" si="1"/>
        <v>0</v>
      </c>
      <c r="H50" s="7">
        <f>'SPF Coefficients'!$R$3 + 'SPF Coefficients'!$R$5*'Curve Info'!J51 + 'SPF Coefficients'!$R$6*'Curve Info'!D51 + 'SPF Coefficients'!$R$7*'Curve Info'!L51 + 'SPF Coefficients'!$R$9*'Curve Info'!H51</f>
        <v>9.7381275220413802E-2</v>
      </c>
      <c r="I50" s="7">
        <f>'SPF Coefficients'!$R$3 + 'SPF Coefficients'!$R$5*'Curve Info'!J51 + 'SPF Coefficients'!$R$6*'Curve Info'!D51 + 'SPF Coefficients'!$R$7*'Curve Info'!M51 + 'SPF Coefficients'!$R$9*'Curve Info'!H51</f>
        <v>8.2145211021003431E-2</v>
      </c>
      <c r="J50" s="7">
        <f t="shared" si="2"/>
        <v>1.1022805657771664</v>
      </c>
      <c r="K50" s="7">
        <f t="shared" si="3"/>
        <v>1.0856134414205936</v>
      </c>
      <c r="L50" s="12">
        <f>1/(1+'SPF Coefficients'!$Q$10*K50)</f>
        <v>0.50932747501873021</v>
      </c>
      <c r="M50" s="12">
        <f t="shared" si="4"/>
        <v>0.5529327529651451</v>
      </c>
      <c r="N50" s="12">
        <f t="shared" si="5"/>
        <v>1.0153527247551051</v>
      </c>
      <c r="O50" s="12">
        <f t="shared" si="6"/>
        <v>0.56142177732950149</v>
      </c>
      <c r="P50">
        <f t="shared" si="7"/>
        <v>0.27970352126188103</v>
      </c>
    </row>
    <row r="51" spans="1:16" x14ac:dyDescent="0.3">
      <c r="A51" s="5">
        <v>62</v>
      </c>
      <c r="B51" s="16">
        <v>0</v>
      </c>
      <c r="C51" s="16">
        <v>0</v>
      </c>
      <c r="D51" s="16">
        <v>0</v>
      </c>
      <c r="E51" s="16">
        <v>0</v>
      </c>
      <c r="F51" s="8">
        <f t="shared" si="0"/>
        <v>0</v>
      </c>
      <c r="G51" s="8">
        <f t="shared" si="1"/>
        <v>0</v>
      </c>
      <c r="H51" s="7">
        <f>'SPF Coefficients'!$R$3 + 'SPF Coefficients'!$R$5*'Curve Info'!J52 + 'SPF Coefficients'!$R$6*'Curve Info'!D52 + 'SPF Coefficients'!$R$7*'Curve Info'!L52 + 'SPF Coefficients'!$R$9*'Curve Info'!H52</f>
        <v>6.8946123027470052E-2</v>
      </c>
      <c r="I51" s="7">
        <f>'SPF Coefficients'!$R$3 + 'SPF Coefficients'!$R$5*'Curve Info'!J52 + 'SPF Coefficients'!$R$6*'Curve Info'!D52 + 'SPF Coefficients'!$R$7*'Curve Info'!M52 + 'SPF Coefficients'!$R$9*'Curve Info'!H52</f>
        <v>5.3710058828059681E-2</v>
      </c>
      <c r="J51" s="7">
        <f t="shared" si="2"/>
        <v>1.0713784849641543</v>
      </c>
      <c r="K51" s="7">
        <f t="shared" si="3"/>
        <v>1.0551786180734015</v>
      </c>
      <c r="L51" s="12">
        <f>1/(1+'SPF Coefficients'!$Q$10*K51)</f>
        <v>0.51643142633326644</v>
      </c>
      <c r="M51" s="12">
        <f t="shared" si="4"/>
        <v>0.54492739876801177</v>
      </c>
      <c r="N51" s="12">
        <f t="shared" si="5"/>
        <v>1.0153527247551049</v>
      </c>
      <c r="O51" s="12">
        <f t="shared" si="6"/>
        <v>0.55329351913281233</v>
      </c>
      <c r="P51">
        <f t="shared" si="7"/>
        <v>0.27166306163217346</v>
      </c>
    </row>
    <row r="52" spans="1:16" x14ac:dyDescent="0.3">
      <c r="A52" s="5">
        <v>63</v>
      </c>
      <c r="B52" s="16">
        <v>0</v>
      </c>
      <c r="C52" s="16">
        <v>1</v>
      </c>
      <c r="D52" s="16">
        <v>0</v>
      </c>
      <c r="E52" s="16">
        <v>1</v>
      </c>
      <c r="F52" s="8">
        <f t="shared" si="0"/>
        <v>0</v>
      </c>
      <c r="G52" s="8">
        <f t="shared" si="1"/>
        <v>0.25</v>
      </c>
      <c r="H52" s="7">
        <f>'SPF Coefficients'!$R$3 + 'SPF Coefficients'!$R$5*'Curve Info'!J53 + 'SPF Coefficients'!$R$6*'Curve Info'!D53 + 'SPF Coefficients'!$R$7*'Curve Info'!L53 + 'SPF Coefficients'!$R$9*'Curve Info'!H53</f>
        <v>0.10201386650165231</v>
      </c>
      <c r="I52" s="7">
        <f>'SPF Coefficients'!$R$3 + 'SPF Coefficients'!$R$5*'Curve Info'!J53 + 'SPF Coefficients'!$R$6*'Curve Info'!D53 + 'SPF Coefficients'!$R$7*'Curve Info'!M53 + 'SPF Coefficients'!$R$9*'Curve Info'!H53</f>
        <v>8.6777802302241941E-2</v>
      </c>
      <c r="J52" s="7">
        <f t="shared" si="2"/>
        <v>1.1073988273691382</v>
      </c>
      <c r="K52" s="7">
        <f t="shared" si="3"/>
        <v>1.0906543119153336</v>
      </c>
      <c r="L52" s="12">
        <f>1/(1+'SPF Coefficients'!$Q$10*K52)</f>
        <v>0.50816968228409765</v>
      </c>
      <c r="M52" s="12">
        <f t="shared" si="4"/>
        <v>0.67719503459677177</v>
      </c>
      <c r="N52" s="12">
        <f t="shared" si="5"/>
        <v>1.0153527247551051</v>
      </c>
      <c r="O52" s="12">
        <f t="shared" si="6"/>
        <v>0.68759182356845983</v>
      </c>
      <c r="P52">
        <f t="shared" si="7"/>
        <v>0.34337046655057391</v>
      </c>
    </row>
    <row r="53" spans="1:16" x14ac:dyDescent="0.3">
      <c r="A53" s="5">
        <v>65</v>
      </c>
      <c r="B53" s="16">
        <v>0</v>
      </c>
      <c r="C53" s="16">
        <v>0</v>
      </c>
      <c r="D53" s="16">
        <v>0</v>
      </c>
      <c r="E53" s="16">
        <v>0</v>
      </c>
      <c r="F53" s="8">
        <f t="shared" si="0"/>
        <v>0</v>
      </c>
      <c r="G53" s="8">
        <f t="shared" si="1"/>
        <v>0</v>
      </c>
      <c r="H53" s="7">
        <f>'SPF Coefficients'!$R$3 + 'SPF Coefficients'!$R$5*'Curve Info'!J54 + 'SPF Coefficients'!$R$6*'Curve Info'!D54 + 'SPF Coefficients'!$R$7*'Curve Info'!L54 + 'SPF Coefficients'!$R$9*'Curve Info'!H54</f>
        <v>0.11087208997622756</v>
      </c>
      <c r="I53" s="7">
        <f>'SPF Coefficients'!$R$3 + 'SPF Coefficients'!$R$5*'Curve Info'!J54 + 'SPF Coefficients'!$R$6*'Curve Info'!D54 + 'SPF Coefficients'!$R$7*'Curve Info'!M54 + 'SPF Coefficients'!$R$9*'Curve Info'!H54</f>
        <v>9.5636025776817193E-2</v>
      </c>
      <c r="J53" s="7">
        <f t="shared" si="2"/>
        <v>1.1172519899858042</v>
      </c>
      <c r="K53" s="7">
        <f t="shared" si="3"/>
        <v>1.1003584889726636</v>
      </c>
      <c r="L53" s="12">
        <f>1/(1+'SPF Coefficients'!$Q$10*K53)</f>
        <v>0.50595557189154172</v>
      </c>
      <c r="M53" s="12">
        <f t="shared" si="4"/>
        <v>0.55673250857387668</v>
      </c>
      <c r="N53" s="12">
        <f t="shared" si="5"/>
        <v>1.0153527247551051</v>
      </c>
      <c r="O53" s="12">
        <f t="shared" si="6"/>
        <v>0.56527986954023057</v>
      </c>
      <c r="P53">
        <f t="shared" si="7"/>
        <v>0.28356097704724464</v>
      </c>
    </row>
    <row r="54" spans="1:16" x14ac:dyDescent="0.3">
      <c r="A54" s="5">
        <v>66</v>
      </c>
      <c r="B54" s="16">
        <v>0</v>
      </c>
      <c r="C54" s="16">
        <v>0</v>
      </c>
      <c r="D54" s="16">
        <v>0</v>
      </c>
      <c r="E54" s="16">
        <v>0</v>
      </c>
      <c r="F54" s="8">
        <f t="shared" si="0"/>
        <v>0</v>
      </c>
      <c r="G54" s="8">
        <f t="shared" si="1"/>
        <v>0</v>
      </c>
      <c r="H54" s="7">
        <f>'SPF Coefficients'!$R$3 + 'SPF Coefficients'!$R$5*'Curve Info'!J55 + 'SPF Coefficients'!$R$6*'Curve Info'!D55 + 'SPF Coefficients'!$R$7*'Curve Info'!L55 + 'SPF Coefficients'!$R$9*'Curve Info'!H55</f>
        <v>7.970689847071652E-2</v>
      </c>
      <c r="I54" s="7">
        <f>'SPF Coefficients'!$R$3 + 'SPF Coefficients'!$R$5*'Curve Info'!J55 + 'SPF Coefficients'!$R$6*'Curve Info'!D55 + 'SPF Coefficients'!$R$7*'Curve Info'!M55 + 'SPF Coefficients'!$R$9*'Curve Info'!H55</f>
        <v>6.4470834271306149E-2</v>
      </c>
      <c r="J54" s="7">
        <f t="shared" si="2"/>
        <v>1.0829696011060113</v>
      </c>
      <c r="K54" s="7">
        <f t="shared" si="3"/>
        <v>1.0665944697860685</v>
      </c>
      <c r="L54" s="12">
        <f>1/(1+'SPF Coefficients'!$Q$10*K54)</f>
        <v>0.51374368849655128</v>
      </c>
      <c r="M54" s="12">
        <f t="shared" si="4"/>
        <v>0.54795617703791821</v>
      </c>
      <c r="N54" s="12">
        <f t="shared" si="5"/>
        <v>1.0153527247551051</v>
      </c>
      <c r="O54" s="12">
        <f t="shared" si="6"/>
        <v>0.55636879740184098</v>
      </c>
      <c r="P54">
        <f t="shared" si="7"/>
        <v>0.27469133224223191</v>
      </c>
    </row>
    <row r="55" spans="1:16" x14ac:dyDescent="0.3">
      <c r="A55" s="5">
        <v>67</v>
      </c>
      <c r="B55" s="16">
        <v>0</v>
      </c>
      <c r="C55" s="16">
        <v>0</v>
      </c>
      <c r="D55" s="16">
        <v>0</v>
      </c>
      <c r="E55" s="16">
        <v>0</v>
      </c>
      <c r="F55" s="8">
        <f t="shared" si="0"/>
        <v>0</v>
      </c>
      <c r="G55" s="8">
        <f t="shared" si="1"/>
        <v>0</v>
      </c>
      <c r="H55" s="7">
        <f>'SPF Coefficients'!$R$3 + 'SPF Coefficients'!$R$5*'Curve Info'!J56 + 'SPF Coefficients'!$R$6*'Curve Info'!D56 + 'SPF Coefficients'!$R$7*'Curve Info'!L56 + 'SPF Coefficients'!$R$9*'Curve Info'!H56</f>
        <v>0.10055935156829021</v>
      </c>
      <c r="I55" s="7">
        <f>'SPF Coefficients'!$R$3 + 'SPF Coefficients'!$R$5*'Curve Info'!J56 + 'SPF Coefficients'!$R$6*'Curve Info'!D56 + 'SPF Coefficients'!$R$7*'Curve Info'!M56 + 'SPF Coefficients'!$R$9*'Curve Info'!H56</f>
        <v>8.5323287368879841E-2</v>
      </c>
      <c r="J55" s="7">
        <f t="shared" si="2"/>
        <v>1.1057892700838625</v>
      </c>
      <c r="K55" s="7">
        <f t="shared" si="3"/>
        <v>1.089069092073959</v>
      </c>
      <c r="L55" s="12">
        <f>1/(1+'SPF Coefficients'!$Q$10*K55)</f>
        <v>0.50853320955385983</v>
      </c>
      <c r="M55" s="12">
        <f t="shared" si="4"/>
        <v>0.55382780081827843</v>
      </c>
      <c r="N55" s="12">
        <f t="shared" si="5"/>
        <v>1.0153527247551049</v>
      </c>
      <c r="O55" s="12">
        <f t="shared" si="6"/>
        <v>0.56233056660596648</v>
      </c>
      <c r="P55">
        <f t="shared" si="7"/>
        <v>0.2806097821320922</v>
      </c>
    </row>
    <row r="56" spans="1:16" x14ac:dyDescent="0.3">
      <c r="A56" s="5">
        <v>68</v>
      </c>
      <c r="B56" s="16">
        <v>2</v>
      </c>
      <c r="C56" s="16">
        <v>0</v>
      </c>
      <c r="D56" s="16">
        <v>0</v>
      </c>
      <c r="E56" s="16">
        <v>2</v>
      </c>
      <c r="F56" s="8">
        <f t="shared" si="0"/>
        <v>0.66666666666666663</v>
      </c>
      <c r="G56" s="8">
        <f t="shared" si="1"/>
        <v>0</v>
      </c>
      <c r="H56" s="7">
        <f>'SPF Coefficients'!$R$3 + 'SPF Coefficients'!$R$5*'Curve Info'!J57 + 'SPF Coefficients'!$R$6*'Curve Info'!D57 + 'SPF Coefficients'!$R$7*'Curve Info'!L57 + 'SPF Coefficients'!$R$9*'Curve Info'!H57</f>
        <v>0.14581198513080307</v>
      </c>
      <c r="I56" s="7">
        <f>'SPF Coefficients'!$R$3 + 'SPF Coefficients'!$R$5*'Curve Info'!J57 + 'SPF Coefficients'!$R$6*'Curve Info'!D57 + 'SPF Coefficients'!$R$7*'Curve Info'!M57 + 'SPF Coefficients'!$R$9*'Curve Info'!H57</f>
        <v>0.15634863243743513</v>
      </c>
      <c r="J56" s="7">
        <f t="shared" si="2"/>
        <v>1.1569786384127889</v>
      </c>
      <c r="K56" s="7">
        <f t="shared" si="3"/>
        <v>1.1692337648584887</v>
      </c>
      <c r="L56" s="12">
        <f>1/(1+'SPF Coefficients'!$Q$10*K56)</f>
        <v>0.49077874757589984</v>
      </c>
      <c r="M56" s="12">
        <f t="shared" si="4"/>
        <v>0.57383508274070327</v>
      </c>
      <c r="N56" s="12">
        <f t="shared" si="5"/>
        <v>0.98951866870934657</v>
      </c>
      <c r="O56" s="12">
        <f t="shared" si="6"/>
        <v>0.56782052713229847</v>
      </c>
      <c r="P56">
        <f t="shared" si="7"/>
        <v>0.28611564202650791</v>
      </c>
    </row>
    <row r="57" spans="1:16" x14ac:dyDescent="0.3">
      <c r="A57" s="5">
        <v>69</v>
      </c>
      <c r="B57" s="16">
        <v>3</v>
      </c>
      <c r="C57" s="16">
        <v>4</v>
      </c>
      <c r="D57" s="16">
        <v>0</v>
      </c>
      <c r="E57" s="16">
        <v>7</v>
      </c>
      <c r="F57" s="8">
        <f t="shared" si="0"/>
        <v>1</v>
      </c>
      <c r="G57" s="8">
        <f t="shared" si="1"/>
        <v>1</v>
      </c>
      <c r="H57" s="7">
        <f>'SPF Coefficients'!$R$3 + 'SPF Coefficients'!$R$5*'Curve Info'!J58 + 'SPF Coefficients'!$R$6*'Curve Info'!D58 + 'SPF Coefficients'!$R$7*'Curve Info'!L58 + 'SPF Coefficients'!$R$9*'Curve Info'!H58</f>
        <v>0.13554911859050695</v>
      </c>
      <c r="I57" s="7">
        <f>'SPF Coefficients'!$R$3 + 'SPF Coefficients'!$R$5*'Curve Info'!J58 + 'SPF Coefficients'!$R$6*'Curve Info'!D58 + 'SPF Coefficients'!$R$7*'Curve Info'!M58 + 'SPF Coefficients'!$R$9*'Curve Info'!H58</f>
        <v>0.14608576589713901</v>
      </c>
      <c r="J57" s="7">
        <f t="shared" si="2"/>
        <v>1.1451654433655001</v>
      </c>
      <c r="K57" s="7">
        <f t="shared" si="3"/>
        <v>1.1572954402761975</v>
      </c>
      <c r="L57" s="12">
        <f>1/(1+'SPF Coefficients'!$Q$10*K57)</f>
        <v>0.49334381177868242</v>
      </c>
      <c r="M57" s="12">
        <f t="shared" si="4"/>
        <v>1.0776007320812653</v>
      </c>
      <c r="N57" s="12">
        <f t="shared" si="5"/>
        <v>0.98951866870934657</v>
      </c>
      <c r="O57" s="12">
        <f t="shared" si="6"/>
        <v>1.0663060418092709</v>
      </c>
      <c r="P57">
        <f t="shared" si="7"/>
        <v>0.53458800957750996</v>
      </c>
    </row>
    <row r="58" spans="1:16" x14ac:dyDescent="0.3">
      <c r="A58" s="5">
        <v>70</v>
      </c>
      <c r="B58" s="16">
        <v>2</v>
      </c>
      <c r="C58" s="16">
        <v>2</v>
      </c>
      <c r="D58" s="16">
        <v>0</v>
      </c>
      <c r="E58" s="16">
        <v>4</v>
      </c>
      <c r="F58" s="8">
        <f t="shared" si="0"/>
        <v>0.66666666666666663</v>
      </c>
      <c r="G58" s="8">
        <f t="shared" si="1"/>
        <v>0.5</v>
      </c>
      <c r="H58" s="7">
        <f>'SPF Coefficients'!$R$3 + 'SPF Coefficients'!$R$5*'Curve Info'!J59 + 'SPF Coefficients'!$R$6*'Curve Info'!D59 + 'SPF Coefficients'!$R$7*'Curve Info'!L59 + 'SPF Coefficients'!$R$9*'Curve Info'!H59</f>
        <v>0.16249953142019133</v>
      </c>
      <c r="I58" s="7">
        <f>'SPF Coefficients'!$R$3 + 'SPF Coefficients'!$R$5*'Curve Info'!J59 + 'SPF Coefficients'!$R$6*'Curve Info'!D59 + 'SPF Coefficients'!$R$7*'Curve Info'!M59 + 'SPF Coefficients'!$R$9*'Curve Info'!H59</f>
        <v>0.17303617872682339</v>
      </c>
      <c r="J58" s="7">
        <f t="shared" si="2"/>
        <v>1.1764477671888915</v>
      </c>
      <c r="K58" s="7">
        <f t="shared" si="3"/>
        <v>1.1889091175241406</v>
      </c>
      <c r="L58" s="12">
        <f>1/(1+'SPF Coefficients'!$Q$10*K58)</f>
        <v>0.48660901837188414</v>
      </c>
      <c r="M58" s="12">
        <f t="shared" si="4"/>
        <v>0.83522938942586311</v>
      </c>
      <c r="N58" s="12">
        <f t="shared" si="5"/>
        <v>0.98951866870934646</v>
      </c>
      <c r="O58" s="12">
        <f t="shared" si="6"/>
        <v>0.82647507349160032</v>
      </c>
      <c r="P58">
        <f t="shared" si="7"/>
        <v>0.41985756957758152</v>
      </c>
    </row>
    <row r="59" spans="1:16" x14ac:dyDescent="0.3">
      <c r="A59" s="5">
        <v>71</v>
      </c>
      <c r="B59" s="16">
        <v>0</v>
      </c>
      <c r="C59" s="16">
        <v>0</v>
      </c>
      <c r="D59" s="16">
        <v>0</v>
      </c>
      <c r="E59" s="16">
        <v>0</v>
      </c>
      <c r="F59" s="8">
        <f t="shared" si="0"/>
        <v>0</v>
      </c>
      <c r="G59" s="8">
        <f t="shared" si="1"/>
        <v>0</v>
      </c>
      <c r="H59" s="7">
        <f>'SPF Coefficients'!$R$3 + 'SPF Coefficients'!$R$5*'Curve Info'!J60 + 'SPF Coefficients'!$R$6*'Curve Info'!D60 + 'SPF Coefficients'!$R$7*'Curve Info'!L60 + 'SPF Coefficients'!$R$9*'Curve Info'!H60</f>
        <v>0.12460568639969849</v>
      </c>
      <c r="I59" s="7">
        <f>'SPF Coefficients'!$R$3 + 'SPF Coefficients'!$R$5*'Curve Info'!J60 + 'SPF Coefficients'!$R$6*'Curve Info'!D60 + 'SPF Coefficients'!$R$7*'Curve Info'!M60 + 'SPF Coefficients'!$R$9*'Curve Info'!H60</f>
        <v>0.13514233370633055</v>
      </c>
      <c r="J59" s="7">
        <f t="shared" si="2"/>
        <v>1.1327017253018263</v>
      </c>
      <c r="K59" s="7">
        <f t="shared" si="3"/>
        <v>1.1446997021079319</v>
      </c>
      <c r="L59" s="12">
        <f>1/(1+'SPF Coefficients'!$Q$10*K59)</f>
        <v>0.49607935694029709</v>
      </c>
      <c r="M59" s="12">
        <f t="shared" si="4"/>
        <v>0.56786189211145255</v>
      </c>
      <c r="N59" s="12">
        <f t="shared" si="5"/>
        <v>0.98951866870934646</v>
      </c>
      <c r="O59" s="12">
        <f t="shared" si="6"/>
        <v>0.56190994349289503</v>
      </c>
      <c r="P59">
        <f t="shared" si="7"/>
        <v>0.28019014705065765</v>
      </c>
    </row>
    <row r="60" spans="1:16" x14ac:dyDescent="0.3">
      <c r="A60" s="5">
        <v>72</v>
      </c>
      <c r="B60" s="16">
        <v>1</v>
      </c>
      <c r="C60" s="16">
        <v>0</v>
      </c>
      <c r="D60" s="16">
        <v>0</v>
      </c>
      <c r="E60" s="16">
        <v>1</v>
      </c>
      <c r="F60" s="8">
        <f t="shared" si="0"/>
        <v>0.33333333333333331</v>
      </c>
      <c r="G60" s="8">
        <f t="shared" si="1"/>
        <v>0</v>
      </c>
      <c r="H60" s="7">
        <f>'SPF Coefficients'!$R$3 + 'SPF Coefficients'!$R$5*'Curve Info'!J61 + 'SPF Coefficients'!$R$6*'Curve Info'!D61 + 'SPF Coefficients'!$R$7*'Curve Info'!L61 + 'SPF Coefficients'!$R$9*'Curve Info'!H61</f>
        <v>9.9555768684221779E-2</v>
      </c>
      <c r="I60" s="7">
        <f>'SPF Coefficients'!$R$3 + 'SPF Coefficients'!$R$5*'Curve Info'!J61 + 'SPF Coefficients'!$R$6*'Curve Info'!D61 + 'SPF Coefficients'!$R$7*'Curve Info'!M61 + 'SPF Coefficients'!$R$9*'Curve Info'!H61</f>
        <v>0.11009241599085384</v>
      </c>
      <c r="J60" s="7">
        <f t="shared" si="2"/>
        <v>1.1046800755764277</v>
      </c>
      <c r="K60" s="7">
        <f t="shared" si="3"/>
        <v>1.1163812371698747</v>
      </c>
      <c r="L60" s="12">
        <f>1/(1+'SPF Coefficients'!$Q$10*K60)</f>
        <v>0.50234173888940703</v>
      </c>
      <c r="M60" s="12">
        <f t="shared" si="4"/>
        <v>0.56080489194342242</v>
      </c>
      <c r="N60" s="12">
        <f t="shared" si="5"/>
        <v>0.98951866870934657</v>
      </c>
      <c r="O60" s="12">
        <f t="shared" si="6"/>
        <v>0.55492691008154427</v>
      </c>
      <c r="P60">
        <f t="shared" si="7"/>
        <v>0.27326939514767384</v>
      </c>
    </row>
    <row r="61" spans="1:16" x14ac:dyDescent="0.3">
      <c r="A61" s="5">
        <v>74</v>
      </c>
      <c r="B61" s="16">
        <v>1</v>
      </c>
      <c r="C61" s="16">
        <v>4</v>
      </c>
      <c r="D61" s="16">
        <v>0</v>
      </c>
      <c r="E61" s="16">
        <v>5</v>
      </c>
      <c r="F61" s="8">
        <f t="shared" si="0"/>
        <v>0.33333333333333331</v>
      </c>
      <c r="G61" s="8">
        <f t="shared" si="1"/>
        <v>1</v>
      </c>
      <c r="H61" s="7">
        <f>'SPF Coefficients'!$R$3 + 'SPF Coefficients'!$R$5*'Curve Info'!J62 + 'SPF Coefficients'!$R$6*'Curve Info'!D62 + 'SPF Coefficients'!$R$7*'Curve Info'!L62 + 'SPF Coefficients'!$R$9*'Curve Info'!H62</f>
        <v>7.7123195081994667E-2</v>
      </c>
      <c r="I61" s="7">
        <f>'SPF Coefficients'!$R$3 + 'SPF Coefficients'!$R$5*'Curve Info'!J62 + 'SPF Coefficients'!$R$6*'Curve Info'!D62 + 'SPF Coefficients'!$R$7*'Curve Info'!M62 + 'SPF Coefficients'!$R$9*'Curve Info'!H62</f>
        <v>8.5526532654468024E-2</v>
      </c>
      <c r="J61" s="7">
        <f t="shared" si="2"/>
        <v>1.0801751404610103</v>
      </c>
      <c r="K61" s="7">
        <f t="shared" si="3"/>
        <v>1.0892904627281117</v>
      </c>
      <c r="L61" s="12">
        <f>1/(1+'SPF Coefficients'!$Q$10*K61)</f>
        <v>0.50848241294398</v>
      </c>
      <c r="M61" s="12">
        <f t="shared" si="4"/>
        <v>1.0454026299408747</v>
      </c>
      <c r="N61" s="12">
        <f t="shared" si="5"/>
        <v>0.9916318717743362</v>
      </c>
      <c r="O61" s="12">
        <f t="shared" si="6"/>
        <v>1.0366545666860834</v>
      </c>
      <c r="P61">
        <f t="shared" si="7"/>
        <v>0.50527010578894138</v>
      </c>
    </row>
    <row r="62" spans="1:16" x14ac:dyDescent="0.3">
      <c r="A62" s="5">
        <v>75</v>
      </c>
      <c r="B62" s="16">
        <v>0</v>
      </c>
      <c r="C62" s="16">
        <v>2</v>
      </c>
      <c r="D62" s="16">
        <v>0</v>
      </c>
      <c r="E62" s="16">
        <v>2</v>
      </c>
      <c r="F62" s="8">
        <f t="shared" si="0"/>
        <v>0</v>
      </c>
      <c r="G62" s="8">
        <f t="shared" si="1"/>
        <v>0.5</v>
      </c>
      <c r="H62" s="7">
        <f>'SPF Coefficients'!$R$3 + 'SPF Coefficients'!$R$5*'Curve Info'!J63 + 'SPF Coefficients'!$R$6*'Curve Info'!D63 + 'SPF Coefficients'!$R$7*'Curve Info'!L63 + 'SPF Coefficients'!$R$9*'Curve Info'!H63</f>
        <v>2.4293508840763062E-2</v>
      </c>
      <c r="I62" s="7">
        <f>'SPF Coefficients'!$R$3 + 'SPF Coefficients'!$R$5*'Curve Info'!J63 + 'SPF Coefficients'!$R$6*'Curve Info'!D63 + 'SPF Coefficients'!$R$7*'Curve Info'!M63 + 'SPF Coefficients'!$R$9*'Curve Info'!H63</f>
        <v>2.3609404430198294E-2</v>
      </c>
      <c r="J62" s="7">
        <f t="shared" si="2"/>
        <v>1.0245910002787415</v>
      </c>
      <c r="K62" s="7">
        <f t="shared" si="3"/>
        <v>1.023890312755465</v>
      </c>
      <c r="L62" s="12">
        <f>1/(1+'SPF Coefficients'!$Q$10*K62)</f>
        <v>0.52394417998541876</v>
      </c>
      <c r="M62" s="12">
        <f t="shared" si="4"/>
        <v>0.77448928031896669</v>
      </c>
      <c r="N62" s="12">
        <f t="shared" si="5"/>
        <v>1.0006843384633564</v>
      </c>
      <c r="O62" s="12">
        <f t="shared" si="6"/>
        <v>0.77501929312294615</v>
      </c>
      <c r="P62">
        <f t="shared" si="7"/>
        <v>0.36920493346410665</v>
      </c>
    </row>
    <row r="63" spans="1:16" x14ac:dyDescent="0.3">
      <c r="A63" s="5">
        <v>76</v>
      </c>
      <c r="B63" s="16">
        <v>0</v>
      </c>
      <c r="C63" s="16">
        <v>0</v>
      </c>
      <c r="D63" s="16">
        <v>0</v>
      </c>
      <c r="E63" s="16">
        <v>0</v>
      </c>
      <c r="F63" s="8">
        <f t="shared" si="0"/>
        <v>0</v>
      </c>
      <c r="G63" s="8">
        <f t="shared" si="1"/>
        <v>0</v>
      </c>
      <c r="H63" s="7">
        <f>'SPF Coefficients'!$R$3 + 'SPF Coefficients'!$R$5*'Curve Info'!J64 + 'SPF Coefficients'!$R$6*'Curve Info'!D64 + 'SPF Coefficients'!$R$7*'Curve Info'!L64 + 'SPF Coefficients'!$R$9*'Curve Info'!H64</f>
        <v>6.2062029138098829E-2</v>
      </c>
      <c r="I63" s="7">
        <f>'SPF Coefficients'!$R$3 + 'SPF Coefficients'!$R$5*'Curve Info'!J64 + 'SPF Coefficients'!$R$6*'Curve Info'!D64 + 'SPF Coefficients'!$R$7*'Curve Info'!M64 + 'SPF Coefficients'!$R$9*'Curve Info'!H64</f>
        <v>6.1377924727534061E-2</v>
      </c>
      <c r="J63" s="7">
        <f t="shared" si="2"/>
        <v>1.0640283434421474</v>
      </c>
      <c r="K63" s="7">
        <f t="shared" si="3"/>
        <v>1.0633006858846834</v>
      </c>
      <c r="L63" s="12">
        <f>1/(1+'SPF Coefficients'!$Q$10*K63)</f>
        <v>0.51451629820799882</v>
      </c>
      <c r="M63" s="12">
        <f t="shared" si="4"/>
        <v>0.54708553278341343</v>
      </c>
      <c r="N63" s="12">
        <f t="shared" si="5"/>
        <v>1.0006843384633561</v>
      </c>
      <c r="O63" s="12">
        <f t="shared" si="6"/>
        <v>0.54745992445624281</v>
      </c>
      <c r="P63">
        <f t="shared" si="7"/>
        <v>0.26596475614911264</v>
      </c>
    </row>
    <row r="64" spans="1:16" x14ac:dyDescent="0.3">
      <c r="A64" s="5">
        <v>77</v>
      </c>
      <c r="B64" s="16">
        <v>0</v>
      </c>
      <c r="C64" s="16">
        <v>0</v>
      </c>
      <c r="D64" s="16">
        <v>0</v>
      </c>
      <c r="E64" s="16">
        <v>0</v>
      </c>
      <c r="F64" s="8">
        <f t="shared" si="0"/>
        <v>0</v>
      </c>
      <c r="G64" s="8">
        <f t="shared" si="1"/>
        <v>0</v>
      </c>
      <c r="H64" s="7">
        <f>'SPF Coefficients'!$R$3 + 'SPF Coefficients'!$R$5*'Curve Info'!J65 + 'SPF Coefficients'!$R$6*'Curve Info'!D65 + 'SPF Coefficients'!$R$7*'Curve Info'!L65 + 'SPF Coefficients'!$R$9*'Curve Info'!H65</f>
        <v>1.4099864908692972E-2</v>
      </c>
      <c r="I64" s="7">
        <f>'SPF Coefficients'!$R$3 + 'SPF Coefficients'!$R$5*'Curve Info'!J65 + 'SPF Coefficients'!$R$6*'Curve Info'!D65 + 'SPF Coefficients'!$R$7*'Curve Info'!M65 + 'SPF Coefficients'!$R$9*'Curve Info'!H65</f>
        <v>1.3415760498128204E-2</v>
      </c>
      <c r="J64" s="7">
        <f t="shared" si="2"/>
        <v>1.0141997368454703</v>
      </c>
      <c r="K64" s="7">
        <f t="shared" si="3"/>
        <v>1.0135061556003446</v>
      </c>
      <c r="L64" s="12">
        <f>1/(1+'SPF Coefficients'!$Q$10*K64)</f>
        <v>0.52648610427030362</v>
      </c>
      <c r="M64" s="12">
        <f t="shared" si="4"/>
        <v>0.53359690751599764</v>
      </c>
      <c r="N64" s="12">
        <f t="shared" si="5"/>
        <v>1.0006843384633564</v>
      </c>
      <c r="O64" s="12">
        <f t="shared" si="6"/>
        <v>0.53396206840373883</v>
      </c>
      <c r="P64">
        <f t="shared" si="7"/>
        <v>0.25301148626437481</v>
      </c>
    </row>
    <row r="65" spans="1:16" x14ac:dyDescent="0.3">
      <c r="A65" s="5">
        <v>78</v>
      </c>
      <c r="B65" s="16">
        <v>0</v>
      </c>
      <c r="C65" s="16">
        <v>2</v>
      </c>
      <c r="D65" s="16">
        <v>0</v>
      </c>
      <c r="E65" s="16">
        <v>2</v>
      </c>
      <c r="F65" s="8">
        <f t="shared" si="0"/>
        <v>0</v>
      </c>
      <c r="G65" s="8">
        <f t="shared" si="1"/>
        <v>0.5</v>
      </c>
      <c r="H65" s="7">
        <f>'SPF Coefficients'!$R$3 + 'SPF Coefficients'!$R$5*'Curve Info'!J66 + 'SPF Coefficients'!$R$6*'Curve Info'!D66 + 'SPF Coefficients'!$R$7*'Curve Info'!L66 + 'SPF Coefficients'!$R$9*'Curve Info'!H66</f>
        <v>7.4724115111822725E-2</v>
      </c>
      <c r="I65" s="7">
        <f>'SPF Coefficients'!$R$3 + 'SPF Coefficients'!$R$5*'Curve Info'!J66 + 'SPF Coefficients'!$R$6*'Curve Info'!D66 + 'SPF Coefficients'!$R$7*'Curve Info'!M66 + 'SPF Coefficients'!$R$9*'Curve Info'!H66</f>
        <v>7.4040010701257958E-2</v>
      </c>
      <c r="J65" s="7">
        <f t="shared" si="2"/>
        <v>1.0775868199526379</v>
      </c>
      <c r="K65" s="7">
        <f t="shared" si="3"/>
        <v>1.076849890153545</v>
      </c>
      <c r="L65" s="12">
        <f>1/(1+'SPF Coefficients'!$Q$10*K65)</f>
        <v>0.51135290571877978</v>
      </c>
      <c r="M65" s="12">
        <f t="shared" si="4"/>
        <v>0.79497386749357424</v>
      </c>
      <c r="N65" s="12">
        <f t="shared" si="5"/>
        <v>1.0006843384633561</v>
      </c>
      <c r="O65" s="12">
        <f t="shared" si="6"/>
        <v>0.79551789868846312</v>
      </c>
      <c r="P65">
        <f t="shared" si="7"/>
        <v>0.38899353082943283</v>
      </c>
    </row>
    <row r="66" spans="1:16" x14ac:dyDescent="0.3">
      <c r="A66" s="5">
        <v>79</v>
      </c>
      <c r="B66" s="16">
        <v>0</v>
      </c>
      <c r="C66" s="16">
        <v>0</v>
      </c>
      <c r="D66" s="16">
        <v>0</v>
      </c>
      <c r="E66" s="16">
        <v>0</v>
      </c>
      <c r="F66" s="8">
        <f t="shared" si="0"/>
        <v>0</v>
      </c>
      <c r="G66" s="8">
        <f t="shared" si="1"/>
        <v>0</v>
      </c>
      <c r="H66" s="7">
        <f>'SPF Coefficients'!$R$3 + 'SPF Coefficients'!$R$5*'Curve Info'!J67 + 'SPF Coefficients'!$R$6*'Curve Info'!D67 + 'SPF Coefficients'!$R$7*'Curve Info'!L67 + 'SPF Coefficients'!$R$9*'Curve Info'!H67</f>
        <v>2.6588893853114883E-2</v>
      </c>
      <c r="I66" s="7">
        <f>'SPF Coefficients'!$R$3 + 'SPF Coefficients'!$R$5*'Curve Info'!J67 + 'SPF Coefficients'!$R$6*'Curve Info'!D67 + 'SPF Coefficients'!$R$7*'Curve Info'!M67 + 'SPF Coefficients'!$R$9*'Curve Info'!H67</f>
        <v>2.5904789442550116E-2</v>
      </c>
      <c r="J66" s="7">
        <f t="shared" si="2"/>
        <v>1.0269455323495902</v>
      </c>
      <c r="K66" s="7">
        <f t="shared" si="3"/>
        <v>1.0262432346313728</v>
      </c>
      <c r="L66" s="12">
        <f>1/(1+'SPF Coefficients'!$Q$10*K66)</f>
        <v>0.52337161851386282</v>
      </c>
      <c r="M66" s="12">
        <f t="shared" si="4"/>
        <v>0.53710658269792344</v>
      </c>
      <c r="N66" s="12">
        <f t="shared" si="5"/>
        <v>1.0006843384633564</v>
      </c>
      <c r="O66" s="12">
        <f t="shared" si="6"/>
        <v>0.53747414539138549</v>
      </c>
      <c r="P66">
        <f t="shared" si="7"/>
        <v>0.25635074271003122</v>
      </c>
    </row>
    <row r="67" spans="1:16" x14ac:dyDescent="0.3">
      <c r="A67" s="5">
        <v>82</v>
      </c>
      <c r="B67" s="16">
        <v>0</v>
      </c>
      <c r="C67" s="16">
        <v>0</v>
      </c>
      <c r="D67" s="16">
        <v>0</v>
      </c>
      <c r="E67" s="16">
        <v>0</v>
      </c>
      <c r="F67" s="8">
        <f t="shared" si="0"/>
        <v>0</v>
      </c>
      <c r="G67" s="8">
        <f t="shared" si="1"/>
        <v>0</v>
      </c>
      <c r="H67" s="7">
        <f>'SPF Coefficients'!$R$3 + 'SPF Coefficients'!$R$5*'Curve Info'!J68 + 'SPF Coefficients'!$R$6*'Curve Info'!D68 + 'SPF Coefficients'!$R$7*'Curve Info'!L68 + 'SPF Coefficients'!$R$9*'Curve Info'!H68</f>
        <v>5.6924976977095532E-2</v>
      </c>
      <c r="I67" s="7">
        <f>'SPF Coefficients'!$R$3 + 'SPF Coefficients'!$R$5*'Curve Info'!J68 + 'SPF Coefficients'!$R$6*'Curve Info'!D68 + 'SPF Coefficients'!$R$7*'Curve Info'!M68 + 'SPF Coefficients'!$R$9*'Curve Info'!H68</f>
        <v>3.3510514116454448E-2</v>
      </c>
      <c r="J67" s="7">
        <f t="shared" si="2"/>
        <v>1.058576389815612</v>
      </c>
      <c r="K67" s="7">
        <f t="shared" si="3"/>
        <v>1.0340783160889602</v>
      </c>
      <c r="L67" s="12">
        <f>1/(1+'SPF Coefficients'!$Q$10*K67)</f>
        <v>0.52147401367272306</v>
      </c>
      <c r="M67" s="12">
        <f t="shared" si="4"/>
        <v>0.53924496994284088</v>
      </c>
      <c r="N67" s="12">
        <f t="shared" si="5"/>
        <v>1.0236907334246281</v>
      </c>
      <c r="O67" s="12">
        <f t="shared" si="6"/>
        <v>0.5520200787763283</v>
      </c>
      <c r="P67">
        <f t="shared" si="7"/>
        <v>0.27041400092611134</v>
      </c>
    </row>
    <row r="68" spans="1:16" x14ac:dyDescent="0.3">
      <c r="A68" s="5">
        <v>83</v>
      </c>
      <c r="B68" s="16">
        <v>1</v>
      </c>
      <c r="C68" s="16">
        <v>1</v>
      </c>
      <c r="D68" s="16">
        <v>0</v>
      </c>
      <c r="E68" s="16">
        <v>2</v>
      </c>
      <c r="F68" s="8">
        <f t="shared" si="0"/>
        <v>0.33333333333333331</v>
      </c>
      <c r="G68" s="8">
        <f t="shared" si="1"/>
        <v>0.25</v>
      </c>
      <c r="H68" s="7">
        <f>'SPF Coefficients'!$R$3 + 'SPF Coefficients'!$R$5*'Curve Info'!J69 + 'SPF Coefficients'!$R$6*'Curve Info'!D69 + 'SPF Coefficients'!$R$7*'Curve Info'!L69 + 'SPF Coefficients'!$R$9*'Curve Info'!H69</f>
        <v>0.1031402117120085</v>
      </c>
      <c r="I68" s="7">
        <f>'SPF Coefficients'!$R$3 + 'SPF Coefficients'!$R$5*'Curve Info'!J69 + 'SPF Coefficients'!$R$6*'Curve Info'!D69 + 'SPF Coefficients'!$R$7*'Curve Info'!M69 + 'SPF Coefficients'!$R$9*'Curve Info'!H69</f>
        <v>0.10326824619393528</v>
      </c>
      <c r="J68" s="7">
        <f t="shared" si="2"/>
        <v>1.1086468434508256</v>
      </c>
      <c r="K68" s="7">
        <f t="shared" si="3"/>
        <v>1.1087887975623834</v>
      </c>
      <c r="L68" s="12">
        <f>1/(1+'SPF Coefficients'!$Q$10*K68)</f>
        <v>0.50404771003403082</v>
      </c>
      <c r="M68" s="12">
        <f t="shared" si="4"/>
        <v>0.68287052681419813</v>
      </c>
      <c r="N68" s="12">
        <f t="shared" si="5"/>
        <v>0.99987197371413761</v>
      </c>
      <c r="O68" s="12">
        <f t="shared" si="6"/>
        <v>0.68278310143692522</v>
      </c>
      <c r="P68">
        <f t="shared" si="7"/>
        <v>0.33858448944271818</v>
      </c>
    </row>
    <row r="69" spans="1:16" x14ac:dyDescent="0.3">
      <c r="A69" s="5">
        <v>87</v>
      </c>
      <c r="B69" s="16">
        <v>1</v>
      </c>
      <c r="C69" s="16">
        <v>1</v>
      </c>
      <c r="D69" s="16">
        <v>1</v>
      </c>
      <c r="E69" s="16">
        <v>3</v>
      </c>
      <c r="F69" s="8">
        <f t="shared" si="0"/>
        <v>0.33333333333333331</v>
      </c>
      <c r="G69" s="8">
        <f t="shared" si="1"/>
        <v>0.25</v>
      </c>
      <c r="H69" s="7">
        <f>'SPF Coefficients'!$R$3 + 'SPF Coefficients'!$R$5*'Curve Info'!J70 + 'SPF Coefficients'!$R$6*'Curve Info'!D70 + 'SPF Coefficients'!$R$7*'Curve Info'!L70 + 'SPF Coefficients'!$R$9*'Curve Info'!H70</f>
        <v>3.5727672516930778E-2</v>
      </c>
      <c r="I69" s="7">
        <f>'SPF Coefficients'!$R$3 + 'SPF Coefficients'!$R$5*'Curve Info'!J70 + 'SPF Coefficients'!$R$6*'Curve Info'!D70 + 'SPF Coefficients'!$R$7*'Curve Info'!M70 + 'SPF Coefficients'!$R$9*'Curve Info'!H70</f>
        <v>1.5475074150259628E-2</v>
      </c>
      <c r="J69" s="7">
        <f t="shared" si="2"/>
        <v>1.0363735750503198</v>
      </c>
      <c r="K69" s="7">
        <f t="shared" si="3"/>
        <v>1.0155954331636503</v>
      </c>
      <c r="L69" s="12">
        <f>1/(1+'SPF Coefficients'!$Q$10*K69)</f>
        <v>0.52597269267237945</v>
      </c>
      <c r="M69" s="12">
        <f t="shared" si="4"/>
        <v>0.65268229147876189</v>
      </c>
      <c r="N69" s="12">
        <f t="shared" si="5"/>
        <v>1.020459073769113</v>
      </c>
      <c r="O69" s="12">
        <f t="shared" si="6"/>
        <v>0.66603556662791963</v>
      </c>
      <c r="P69">
        <f t="shared" si="7"/>
        <v>0.32217836549025491</v>
      </c>
    </row>
    <row r="70" spans="1:16" x14ac:dyDescent="0.3">
      <c r="A70" s="5">
        <v>88</v>
      </c>
      <c r="B70" s="16">
        <v>0</v>
      </c>
      <c r="C70" s="16">
        <v>0</v>
      </c>
      <c r="D70" s="16">
        <v>0</v>
      </c>
      <c r="E70" s="16">
        <v>0</v>
      </c>
      <c r="F70" s="8">
        <f t="shared" si="0"/>
        <v>0</v>
      </c>
      <c r="G70" s="8">
        <f t="shared" si="1"/>
        <v>0</v>
      </c>
      <c r="H70" s="7">
        <f>'SPF Coefficients'!$R$3 + 'SPF Coefficients'!$R$5*'Curve Info'!J71 + 'SPF Coefficients'!$R$6*'Curve Info'!D71 + 'SPF Coefficients'!$R$7*'Curve Info'!L71 + 'SPF Coefficients'!$R$9*'Curve Info'!H71</f>
        <v>-8.6705627333105717E-3</v>
      </c>
      <c r="I70" s="7">
        <f>'SPF Coefficients'!$R$3 + 'SPF Coefficients'!$R$5*'Curve Info'!J71 + 'SPF Coefficients'!$R$6*'Curve Info'!D71 + 'SPF Coefficients'!$R$7*'Curve Info'!M71 + 'SPF Coefficients'!$R$9*'Curve Info'!H71</f>
        <v>-3.9914674544050066E-2</v>
      </c>
      <c r="J70" s="7">
        <f t="shared" si="2"/>
        <v>0.99136691819061884</v>
      </c>
      <c r="K70" s="7">
        <f t="shared" si="3"/>
        <v>0.96087142244687207</v>
      </c>
      <c r="L70" s="12">
        <f>1/(1+'SPF Coefficients'!$Q$10*K70)</f>
        <v>0.5397594064812129</v>
      </c>
      <c r="M70" s="12">
        <f t="shared" si="4"/>
        <v>0.51863938868468251</v>
      </c>
      <c r="N70" s="12">
        <f t="shared" si="5"/>
        <v>1.0317373324165366</v>
      </c>
      <c r="O70" s="12">
        <f t="shared" si="6"/>
        <v>0.53509961936767758</v>
      </c>
      <c r="P70">
        <f t="shared" si="7"/>
        <v>0.2540906641893324</v>
      </c>
    </row>
    <row r="71" spans="1:16" x14ac:dyDescent="0.3">
      <c r="A71" s="5">
        <v>89</v>
      </c>
      <c r="B71" s="16">
        <v>0</v>
      </c>
      <c r="C71" s="16">
        <v>0</v>
      </c>
      <c r="D71" s="16">
        <v>0</v>
      </c>
      <c r="E71" s="16">
        <v>0</v>
      </c>
      <c r="F71" s="8">
        <f t="shared" si="0"/>
        <v>0</v>
      </c>
      <c r="G71" s="8">
        <f t="shared" si="1"/>
        <v>0</v>
      </c>
      <c r="H71" s="7">
        <f>'SPF Coefficients'!$R$3 + 'SPF Coefficients'!$R$5*'Curve Info'!J72 + 'SPF Coefficients'!$R$6*'Curve Info'!D72 + 'SPF Coefficients'!$R$7*'Curve Info'!L72 + 'SPF Coefficients'!$R$9*'Curve Info'!H72</f>
        <v>-7.6528798762948158E-3</v>
      </c>
      <c r="I71" s="7">
        <f>'SPF Coefficients'!$R$3 + 'SPF Coefficients'!$R$5*'Curve Info'!J72 + 'SPF Coefficients'!$R$6*'Curve Info'!D72 + 'SPF Coefficients'!$R$7*'Curve Info'!M72 + 'SPF Coefficients'!$R$9*'Curve Info'!H72</f>
        <v>-3.889699168703431E-2</v>
      </c>
      <c r="J71" s="7">
        <f t="shared" si="2"/>
        <v>0.99237632885111771</v>
      </c>
      <c r="K71" s="7">
        <f t="shared" si="3"/>
        <v>0.96184978256701481</v>
      </c>
      <c r="L71" s="12">
        <f>1/(1+'SPF Coefficients'!$Q$10*K71)</f>
        <v>0.53950658432261911</v>
      </c>
      <c r="M71" s="12">
        <f t="shared" si="4"/>
        <v>0.51892429082418401</v>
      </c>
      <c r="N71" s="12">
        <f t="shared" si="5"/>
        <v>1.0317373324165366</v>
      </c>
      <c r="O71" s="12">
        <f t="shared" si="6"/>
        <v>0.53539356354108669</v>
      </c>
      <c r="P71">
        <f t="shared" si="7"/>
        <v>0.25436989811779787</v>
      </c>
    </row>
    <row r="72" spans="1:16" x14ac:dyDescent="0.3">
      <c r="A72" s="5">
        <v>91</v>
      </c>
      <c r="B72" s="16">
        <v>0</v>
      </c>
      <c r="C72" s="16">
        <v>0</v>
      </c>
      <c r="D72" s="16">
        <v>0</v>
      </c>
      <c r="E72" s="16">
        <v>0</v>
      </c>
      <c r="F72" s="8">
        <f t="shared" si="0"/>
        <v>0</v>
      </c>
      <c r="G72" s="8">
        <f t="shared" si="1"/>
        <v>0</v>
      </c>
      <c r="H72" s="7">
        <f>'SPF Coefficients'!$R$3 + 'SPF Coefficients'!$R$5*'Curve Info'!J73 + 'SPF Coefficients'!$R$6*'Curve Info'!D73 + 'SPF Coefficients'!$R$7*'Curve Info'!L73 + 'SPF Coefficients'!$R$9*'Curve Info'!H73</f>
        <v>2.6916636995957186E-2</v>
      </c>
      <c r="I72" s="7">
        <f>'SPF Coefficients'!$R$3 + 'SPF Coefficients'!$R$5*'Curve Info'!J73 + 'SPF Coefficients'!$R$6*'Curve Info'!D73 + 'SPF Coefficients'!$R$7*'Curve Info'!M73 + 'SPF Coefficients'!$R$9*'Curve Info'!H73</f>
        <v>-4.3274748147823089E-3</v>
      </c>
      <c r="J72" s="7">
        <f t="shared" si="2"/>
        <v>1.027282161866885</v>
      </c>
      <c r="K72" s="7">
        <f t="shared" si="3"/>
        <v>0.99568187521215623</v>
      </c>
      <c r="L72" s="12">
        <f>1/(1+'SPF Coefficients'!$Q$10*K72)</f>
        <v>0.53090727226164003</v>
      </c>
      <c r="M72" s="12">
        <f t="shared" si="4"/>
        <v>0.5286147484092405</v>
      </c>
      <c r="N72" s="12">
        <f t="shared" si="5"/>
        <v>1.0317373324165366</v>
      </c>
      <c r="O72" s="12">
        <f t="shared" si="6"/>
        <v>0.54539157039978847</v>
      </c>
      <c r="P72">
        <f t="shared" si="7"/>
        <v>0.26395887379703697</v>
      </c>
    </row>
    <row r="73" spans="1:16" x14ac:dyDescent="0.3">
      <c r="A73" s="5">
        <v>92</v>
      </c>
      <c r="B73" s="16">
        <v>0</v>
      </c>
      <c r="C73" s="16">
        <v>1</v>
      </c>
      <c r="D73" s="16">
        <v>0</v>
      </c>
      <c r="E73" s="16">
        <v>1</v>
      </c>
      <c r="F73" s="8">
        <f t="shared" ref="F73:F76" si="8">B73/3</f>
        <v>0</v>
      </c>
      <c r="G73" s="8">
        <f t="shared" ref="G73:G76" si="9">C73/4</f>
        <v>0.25</v>
      </c>
      <c r="H73" s="7">
        <f>'SPF Coefficients'!$R$3 + 'SPF Coefficients'!$R$5*'Curve Info'!J74 + 'SPF Coefficients'!$R$6*'Curve Info'!D74 + 'SPF Coefficients'!$R$7*'Curve Info'!L74 + 'SPF Coefficients'!$R$9*'Curve Info'!H74</f>
        <v>4.3427268624868606E-2</v>
      </c>
      <c r="I73" s="7">
        <f>'SPF Coefficients'!$R$3 + 'SPF Coefficients'!$R$5*'Curve Info'!J74 + 'SPF Coefficients'!$R$6*'Curve Info'!D74 + 'SPF Coefficients'!$R$7*'Curve Info'!M74 + 'SPF Coefficients'!$R$9*'Curve Info'!H74</f>
        <v>1.2183156814129112E-2</v>
      </c>
      <c r="J73" s="7">
        <f t="shared" ref="J73:J75" si="10">EXP(H73)</f>
        <v>1.044384032062823</v>
      </c>
      <c r="K73" s="7">
        <f t="shared" ref="K73:K75" si="11">EXP(I73)</f>
        <v>1.0122576737789115</v>
      </c>
      <c r="L73" s="12">
        <f>1/(1+'SPF Coefficients'!$Q$10*K73)</f>
        <v>0.52679338043239965</v>
      </c>
      <c r="M73" s="12">
        <f t="shared" ref="M73:M75" si="12">(L73*K73)+(1-L73)*(G73)</f>
        <v>0.65155229673053006</v>
      </c>
      <c r="N73" s="12">
        <f t="shared" ref="N73:N75" si="13">J73/K73</f>
        <v>1.0317373324165366</v>
      </c>
      <c r="O73" s="12">
        <f t="shared" ref="O73:O76" si="14">M73*N73</f>
        <v>0.67223082855862482</v>
      </c>
      <c r="P73">
        <f t="shared" ref="P73:P75" si="15">O73*N73*(1-L73)</f>
        <v>0.32819985281635194</v>
      </c>
    </row>
    <row r="74" spans="1:16" x14ac:dyDescent="0.3">
      <c r="A74" s="5">
        <v>93</v>
      </c>
      <c r="B74" s="16">
        <v>0</v>
      </c>
      <c r="C74" s="16">
        <v>1</v>
      </c>
      <c r="D74" s="16">
        <v>0</v>
      </c>
      <c r="E74" s="16">
        <v>1</v>
      </c>
      <c r="F74" s="8">
        <f t="shared" si="8"/>
        <v>0</v>
      </c>
      <c r="G74" s="8">
        <f t="shared" si="9"/>
        <v>0.25</v>
      </c>
      <c r="H74" s="7">
        <f>'SPF Coefficients'!$R$3 + 'SPF Coefficients'!$R$5*'Curve Info'!J75 + 'SPF Coefficients'!$R$6*'Curve Info'!D75 + 'SPF Coefficients'!$R$7*'Curve Info'!L75 + 'SPF Coefficients'!$R$9*'Curve Info'!H75</f>
        <v>-1.2615148397661091E-3</v>
      </c>
      <c r="I74" s="7">
        <f>'SPF Coefficients'!$R$3 + 'SPF Coefficients'!$R$5*'Curve Info'!J75 + 'SPF Coefficients'!$R$6*'Curve Info'!D75 + 'SPF Coefficients'!$R$7*'Curve Info'!M75 + 'SPF Coefficients'!$R$9*'Curve Info'!H75</f>
        <v>-3.2505626650505604E-2</v>
      </c>
      <c r="J74" s="7">
        <f t="shared" si="10"/>
        <v>0.99873928053558492</v>
      </c>
      <c r="K74" s="7">
        <f t="shared" si="11"/>
        <v>0.96801700312262262</v>
      </c>
      <c r="L74" s="12">
        <f>1/(1+'SPF Coefficients'!$Q$10*K74)</f>
        <v>0.53791832288464303</v>
      </c>
      <c r="M74" s="12">
        <f t="shared" si="12"/>
        <v>0.63623450212237864</v>
      </c>
      <c r="N74" s="12">
        <f t="shared" si="13"/>
        <v>1.0317373324165366</v>
      </c>
      <c r="O74" s="12">
        <f t="shared" si="14"/>
        <v>0.65642688801110627</v>
      </c>
      <c r="P74">
        <f t="shared" si="15"/>
        <v>0.31294949503320479</v>
      </c>
    </row>
    <row r="75" spans="1:16" x14ac:dyDescent="0.3">
      <c r="A75" s="5">
        <v>94</v>
      </c>
      <c r="B75" s="16">
        <v>0</v>
      </c>
      <c r="C75" s="16">
        <v>0</v>
      </c>
      <c r="D75" s="16">
        <v>0</v>
      </c>
      <c r="E75" s="16">
        <v>0</v>
      </c>
      <c r="F75" s="8">
        <f t="shared" si="8"/>
        <v>0</v>
      </c>
      <c r="G75" s="8">
        <f t="shared" si="9"/>
        <v>0</v>
      </c>
      <c r="H75" s="7">
        <f>'SPF Coefficients'!$R$3 + 'SPF Coefficients'!$R$5*'Curve Info'!J76 + 'SPF Coefficients'!$R$6*'Curve Info'!D76 + 'SPF Coefficients'!$R$7*'Curve Info'!L76 + 'SPF Coefficients'!$R$9*'Curve Info'!H76</f>
        <v>5.7433736316780948E-3</v>
      </c>
      <c r="I75" s="7">
        <f>'SPF Coefficients'!$R$3 + 'SPF Coefficients'!$R$5*'Curve Info'!J76 + 'SPF Coefficients'!$R$6*'Curve Info'!D76 + 'SPF Coefficients'!$R$7*'Curve Info'!M76 + 'SPF Coefficients'!$R$9*'Curve Info'!H76</f>
        <v>-2.55007381790614E-2</v>
      </c>
      <c r="J75" s="7">
        <f t="shared" si="10"/>
        <v>1.0057598984228842</v>
      </c>
      <c r="K75" s="7">
        <f t="shared" si="11"/>
        <v>0.97482165937253795</v>
      </c>
      <c r="L75" s="12">
        <f>1/(1+'SPF Coefficients'!$Q$10*K75)</f>
        <v>0.53617671691711255</v>
      </c>
      <c r="M75" s="12">
        <f t="shared" si="12"/>
        <v>0.52267667690205921</v>
      </c>
      <c r="N75" s="12">
        <f t="shared" si="13"/>
        <v>1.0317373324165369</v>
      </c>
      <c r="O75" s="12">
        <f t="shared" si="14"/>
        <v>0.53926504034327072</v>
      </c>
      <c r="P75">
        <f t="shared" si="15"/>
        <v>0.25806193988770748</v>
      </c>
    </row>
    <row r="76" spans="1:16" x14ac:dyDescent="0.3">
      <c r="A76" s="5" t="s">
        <v>751</v>
      </c>
      <c r="B76" s="16">
        <v>28</v>
      </c>
      <c r="C76" s="16">
        <v>35</v>
      </c>
      <c r="D76" s="16">
        <v>3</v>
      </c>
      <c r="E76" s="16">
        <v>66</v>
      </c>
      <c r="F76" s="8">
        <f t="shared" si="8"/>
        <v>9.3333333333333339</v>
      </c>
      <c r="G76" s="8">
        <f t="shared" si="9"/>
        <v>8.75</v>
      </c>
      <c r="H76" s="8">
        <f>SUM(H8:H75)</f>
        <v>3.5123620647904055</v>
      </c>
      <c r="I76" s="8">
        <f>SUM(I8:I75)</f>
        <v>2.697458382487242</v>
      </c>
      <c r="J76" s="8">
        <f>SUM(J8:J75)</f>
        <v>71.682719221893009</v>
      </c>
      <c r="K76" s="8">
        <f>SUM(K8:K75)</f>
        <v>70.850077900215439</v>
      </c>
      <c r="L76" s="7">
        <f>1/(1+'SPF Coefficients'!$Q$10*K76)</f>
        <v>1.5656224596085584E-2</v>
      </c>
      <c r="M76" s="7">
        <f>(L76*K76)+(1-L76)*(G76)</f>
        <v>9.7222527670401835</v>
      </c>
      <c r="N76" s="7">
        <f>J76/K76</f>
        <v>1.0117521581677054</v>
      </c>
      <c r="O76" s="7">
        <f t="shared" si="14"/>
        <v>9.8365102193048504</v>
      </c>
    </row>
    <row r="77" spans="1:16" x14ac:dyDescent="0.3">
      <c r="F77" s="11" t="s">
        <v>796</v>
      </c>
      <c r="G77" s="11" t="s">
        <v>797</v>
      </c>
      <c r="H77" s="11" t="s">
        <v>824</v>
      </c>
      <c r="I77" s="11" t="s">
        <v>825</v>
      </c>
      <c r="J77" s="11" t="s">
        <v>798</v>
      </c>
      <c r="K77" s="11" t="s">
        <v>799</v>
      </c>
      <c r="L77" s="11" t="s">
        <v>800</v>
      </c>
      <c r="M77" s="11" t="s">
        <v>801</v>
      </c>
      <c r="N77" s="11" t="s">
        <v>802</v>
      </c>
      <c r="O77" s="11" t="s">
        <v>803</v>
      </c>
    </row>
    <row r="78" spans="1:16" x14ac:dyDescent="0.3">
      <c r="M78" s="7">
        <f>SUM(M8:M75)</f>
        <v>41.03941949188858</v>
      </c>
      <c r="O78" s="7">
        <f>SUM(O8:O75)</f>
        <v>41.502221362101039</v>
      </c>
      <c r="P78">
        <f>SUM(P8:P75)</f>
        <v>20.183811870931955</v>
      </c>
    </row>
    <row r="79" spans="1:16" x14ac:dyDescent="0.3">
      <c r="M79" t="s">
        <v>827</v>
      </c>
      <c r="O79" t="s">
        <v>827</v>
      </c>
      <c r="P79" t="s">
        <v>827</v>
      </c>
    </row>
    <row r="82" spans="2:4" x14ac:dyDescent="0.3">
      <c r="B82" s="7"/>
      <c r="C82" s="7"/>
      <c r="D82" s="7"/>
    </row>
    <row r="83" spans="2:4" x14ac:dyDescent="0.3">
      <c r="B83" s="7"/>
      <c r="C83" s="7"/>
      <c r="D83" s="7"/>
    </row>
  </sheetData>
  <mergeCells count="1">
    <mergeCell ref="A1:P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2.xml><?xml version="1.0" encoding="utf-8"?>
<ds:datastoreItem xmlns:ds="http://schemas.openxmlformats.org/officeDocument/2006/customXml" ds:itemID="{C0558A97-BF62-4AD6-8DEF-5590590DCD4B}">
  <ds:schemaRefs>
    <ds:schemaRef ds:uri="http://purl.org/dc/dcmitype/"/>
    <ds:schemaRef ds:uri="http://purl.org/dc/terms/"/>
    <ds:schemaRef ds:uri="http://schemas.microsoft.com/office/infopath/2007/PartnerControls"/>
    <ds:schemaRef ds:uri="http://schemas.microsoft.com/office/2006/documentManagement/types"/>
    <ds:schemaRef ds:uri="http://www.w3.org/XML/1998/namespace"/>
    <ds:schemaRef ds:uri="http://purl.org/dc/elements/1.1/"/>
    <ds:schemaRef ds:uri="http://schemas.openxmlformats.org/package/2006/metadata/core-properties"/>
    <ds:schemaRef ds:uri="39631665-2ac6-4b14-83d9-84f76f5a0db8"/>
    <ds:schemaRef ds:uri="http://schemas.microsoft.com/office/2006/metadata/properties"/>
  </ds:schemaRefs>
</ds:datastoreItem>
</file>

<file path=customXml/itemProps3.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vt:lpstr>
      <vt:lpstr>Formatting Data</vt:lpstr>
      <vt:lpstr>Naive CMFs</vt:lpstr>
      <vt:lpstr>Curve Info</vt:lpstr>
      <vt:lpstr>SPF Coefficients</vt:lpstr>
      <vt:lpstr>Total Crashes EB CMF</vt:lpstr>
      <vt:lpstr>Single Vehicle EB CMF</vt:lpstr>
      <vt:lpstr>Curve Crashes EB CMF</vt:lpstr>
      <vt:lpstr>Wet Road EB CMF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Liu, Matthew (FHWA)</cp:lastModifiedBy>
  <cp:revision/>
  <dcterms:created xsi:type="dcterms:W3CDTF">2022-05-04T22:09:20Z</dcterms:created>
  <dcterms:modified xsi:type="dcterms:W3CDTF">2022-07-13T16:53:07Z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