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gtvault.sharepoint.com/sites/DataAnalyticsforCurveCrashesSpring2022/Shared Documents/General/Crash Data/"/>
    </mc:Choice>
  </mc:AlternateContent>
  <xr:revisionPtr revIDLastSave="225" documentId="8_{7A16DA42-DEED-46F8-9822-F2BD64544967}" xr6:coauthVersionLast="47" xr6:coauthVersionMax="47" xr10:uidLastSave="{9A472A13-5F1C-4052-B972-E78E5C1D2837}"/>
  <bookViews>
    <workbookView xWindow="-108" yWindow="-108" windowWidth="23256" windowHeight="12576" activeTab="2" xr2:uid="{524DC437-0BF5-4F4C-8031-0A4DE0B9EBF0}"/>
  </bookViews>
  <sheets>
    <sheet name="Raw Data" sheetId="1" r:id="rId1"/>
    <sheet name="Formatting Data" sheetId="2" r:id="rId2"/>
    <sheet name="CMF Pivot Tables" sheetId="4" r:id="rId3"/>
  </sheets>
  <calcPr calcId="191028"/>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F7" i="4" l="1"/>
  <c r="AF6" i="4"/>
  <c r="AE7" i="4"/>
  <c r="AE6" i="4"/>
  <c r="Y7" i="4"/>
  <c r="X7" i="4"/>
  <c r="X8" i="4"/>
  <c r="X6" i="4"/>
  <c r="W7" i="4"/>
  <c r="W8" i="4"/>
  <c r="W6" i="4"/>
  <c r="O7" i="4"/>
  <c r="Q7" i="4" s="1"/>
  <c r="O8" i="4"/>
  <c r="O9" i="4"/>
  <c r="O6" i="4"/>
  <c r="F7" i="4"/>
  <c r="F8" i="4"/>
  <c r="F9" i="4"/>
  <c r="F6" i="4"/>
  <c r="AG7" i="4"/>
  <c r="AG6" i="4"/>
  <c r="Y6" i="4"/>
  <c r="DQ3" i="2"/>
  <c r="DQ4" i="2"/>
  <c r="DQ5" i="2"/>
  <c r="DQ6" i="2"/>
  <c r="DQ7" i="2"/>
  <c r="DQ8" i="2"/>
  <c r="DQ9" i="2"/>
  <c r="DS9" i="2" s="1"/>
  <c r="DT9" i="2" s="1"/>
  <c r="DQ10" i="2"/>
  <c r="DS10" i="2" s="1"/>
  <c r="DT10" i="2" s="1"/>
  <c r="DQ11" i="2"/>
  <c r="DS11" i="2" s="1"/>
  <c r="DT11" i="2" s="1"/>
  <c r="DQ12" i="2"/>
  <c r="DS12" i="2" s="1"/>
  <c r="DT12" i="2" s="1"/>
  <c r="DQ13" i="2"/>
  <c r="DS13" i="2" s="1"/>
  <c r="DT13" i="2" s="1"/>
  <c r="DQ14" i="2"/>
  <c r="DS14" i="2" s="1"/>
  <c r="DT14" i="2" s="1"/>
  <c r="DQ15" i="2"/>
  <c r="DS15" i="2" s="1"/>
  <c r="DT15" i="2" s="1"/>
  <c r="DQ16" i="2"/>
  <c r="DS16" i="2" s="1"/>
  <c r="DT16" i="2" s="1"/>
  <c r="DQ17" i="2"/>
  <c r="DU17" i="2" s="1"/>
  <c r="DQ18" i="2"/>
  <c r="DU18" i="2" s="1"/>
  <c r="DQ19" i="2"/>
  <c r="DQ20" i="2"/>
  <c r="DQ21" i="2"/>
  <c r="DQ22" i="2"/>
  <c r="DQ23" i="2"/>
  <c r="DQ24" i="2"/>
  <c r="DQ25" i="2"/>
  <c r="DQ26" i="2"/>
  <c r="DU26" i="2" s="1"/>
  <c r="DQ27" i="2"/>
  <c r="DU27" i="2" s="1"/>
  <c r="DQ28" i="2"/>
  <c r="DU28" i="2" s="1"/>
  <c r="DQ29" i="2"/>
  <c r="DU29" i="2" s="1"/>
  <c r="DQ30" i="2"/>
  <c r="DS30" i="2" s="1"/>
  <c r="DT30" i="2" s="1"/>
  <c r="DQ31" i="2"/>
  <c r="DS31" i="2" s="1"/>
  <c r="DT31" i="2" s="1"/>
  <c r="DQ32" i="2"/>
  <c r="DS32" i="2" s="1"/>
  <c r="DT32" i="2" s="1"/>
  <c r="DQ33" i="2"/>
  <c r="DS33" i="2" s="1"/>
  <c r="DT33" i="2" s="1"/>
  <c r="DQ34" i="2"/>
  <c r="DU34" i="2" s="1"/>
  <c r="DQ35" i="2"/>
  <c r="DQ36" i="2"/>
  <c r="DQ37" i="2"/>
  <c r="DQ38" i="2"/>
  <c r="DQ39" i="2"/>
  <c r="DQ40" i="2"/>
  <c r="DQ41" i="2"/>
  <c r="DS41" i="2" s="1"/>
  <c r="DT41" i="2" s="1"/>
  <c r="DQ42" i="2"/>
  <c r="DS42" i="2" s="1"/>
  <c r="DT42" i="2" s="1"/>
  <c r="DQ43" i="2"/>
  <c r="DQ44" i="2"/>
  <c r="DQ45" i="2"/>
  <c r="DQ46" i="2"/>
  <c r="DQ47" i="2"/>
  <c r="DU47" i="2" s="1"/>
  <c r="DQ2" i="2"/>
  <c r="J47" i="2" a="1"/>
  <c r="J47" i="2" s="1"/>
  <c r="J46" i="2" a="1"/>
  <c r="J46" i="2"/>
  <c r="J45" i="2" a="1"/>
  <c r="J45" i="2"/>
  <c r="J44" i="2" a="1"/>
  <c r="J44" i="2"/>
  <c r="J43" i="2" a="1"/>
  <c r="J43" i="2"/>
  <c r="J42" i="2" a="1"/>
  <c r="J42" i="2"/>
  <c r="J41" i="2" a="1"/>
  <c r="J41" i="2"/>
  <c r="J40" i="2" a="1"/>
  <c r="J40" i="2"/>
  <c r="J39" i="2" a="1"/>
  <c r="J39" i="2" s="1"/>
  <c r="J38" i="2" a="1"/>
  <c r="J38" i="2"/>
  <c r="J37" i="2" a="1"/>
  <c r="J37" i="2"/>
  <c r="J36" i="2" a="1"/>
  <c r="J36" i="2"/>
  <c r="J35" i="2" a="1"/>
  <c r="J35" i="2"/>
  <c r="J34" i="2" a="1"/>
  <c r="J34" i="2"/>
  <c r="J33" i="2" a="1"/>
  <c r="J33" i="2"/>
  <c r="J32" i="2" a="1"/>
  <c r="J32" i="2"/>
  <c r="J31" i="2" a="1"/>
  <c r="J31" i="2" s="1"/>
  <c r="J30" i="2" a="1"/>
  <c r="J30" i="2"/>
  <c r="J29" i="2" a="1"/>
  <c r="J29" i="2"/>
  <c r="J28" i="2" a="1"/>
  <c r="J28" i="2"/>
  <c r="J27" i="2" a="1"/>
  <c r="J27" i="2"/>
  <c r="J26" i="2" a="1"/>
  <c r="J26" i="2"/>
  <c r="J25" i="2" a="1"/>
  <c r="J25" i="2"/>
  <c r="J24" i="2" a="1"/>
  <c r="J24" i="2"/>
  <c r="J23" i="2" a="1"/>
  <c r="J23" i="2" s="1"/>
  <c r="J22" i="2" a="1"/>
  <c r="J22" i="2"/>
  <c r="J21" i="2" a="1"/>
  <c r="J21" i="2"/>
  <c r="J20" i="2" a="1"/>
  <c r="J20" i="2"/>
  <c r="J19" i="2" a="1"/>
  <c r="J19" i="2"/>
  <c r="J18" i="2" a="1"/>
  <c r="J18" i="2"/>
  <c r="J17" i="2" a="1"/>
  <c r="J17" i="2"/>
  <c r="J16" i="2" a="1"/>
  <c r="J16" i="2"/>
  <c r="J15" i="2" a="1"/>
  <c r="J15" i="2" s="1"/>
  <c r="J14" i="2" a="1"/>
  <c r="J14" i="2"/>
  <c r="J13" i="2" a="1"/>
  <c r="J13" i="2"/>
  <c r="J12" i="2" a="1"/>
  <c r="J12" i="2"/>
  <c r="J11" i="2" a="1"/>
  <c r="J11" i="2"/>
  <c r="J10" i="2" a="1"/>
  <c r="J10" i="2"/>
  <c r="J9" i="2" a="1"/>
  <c r="J9" i="2"/>
  <c r="J8" i="2" a="1"/>
  <c r="J8" i="2"/>
  <c r="J7" i="2" a="1"/>
  <c r="J7" i="2" s="1"/>
  <c r="J6" i="2" a="1"/>
  <c r="J6" i="2"/>
  <c r="J5" i="2" a="1"/>
  <c r="J5" i="2"/>
  <c r="J4" i="2" a="1"/>
  <c r="J4" i="2"/>
  <c r="J2" i="2" a="1"/>
  <c r="J2" i="2" s="1"/>
  <c r="J3" i="2" a="1"/>
  <c r="J3" i="2" s="1"/>
  <c r="AF8" i="4"/>
  <c r="AE8" i="4"/>
  <c r="P9" i="4"/>
  <c r="Q9" i="4"/>
  <c r="P8" i="4"/>
  <c r="P7" i="4"/>
  <c r="P6" i="4"/>
  <c r="G7" i="4"/>
  <c r="H7" i="4" s="1"/>
  <c r="G8" i="4"/>
  <c r="H8" i="4" s="1"/>
  <c r="G9" i="4"/>
  <c r="H9" i="4" s="1"/>
  <c r="G6" i="4"/>
  <c r="G10" i="4" s="1"/>
  <c r="DU10" i="2"/>
  <c r="DU11" i="2"/>
  <c r="DU12" i="2"/>
  <c r="DU13" i="2"/>
  <c r="DU14" i="2"/>
  <c r="DU15" i="2"/>
  <c r="DU16" i="2"/>
  <c r="DU42" i="2"/>
  <c r="DU43" i="2"/>
  <c r="DU44" i="2"/>
  <c r="DU45" i="2"/>
  <c r="DU46" i="2"/>
  <c r="DU2" i="2"/>
  <c r="DT19" i="2"/>
  <c r="DT20" i="2"/>
  <c r="DT27" i="2"/>
  <c r="DT28" i="2"/>
  <c r="DT35" i="2"/>
  <c r="DT36" i="2"/>
  <c r="DS3" i="2"/>
  <c r="DT3" i="2" s="1"/>
  <c r="DS4" i="2"/>
  <c r="DT4" i="2" s="1"/>
  <c r="DS5" i="2"/>
  <c r="DT5" i="2" s="1"/>
  <c r="DS6" i="2"/>
  <c r="DT6" i="2" s="1"/>
  <c r="DS19" i="2"/>
  <c r="DS20" i="2"/>
  <c r="DS21" i="2"/>
  <c r="DT21" i="2" s="1"/>
  <c r="DS22" i="2"/>
  <c r="DT22" i="2" s="1"/>
  <c r="DS27" i="2"/>
  <c r="DS28" i="2"/>
  <c r="DS29" i="2"/>
  <c r="DT29" i="2" s="1"/>
  <c r="DS35" i="2"/>
  <c r="DS36" i="2"/>
  <c r="DS37" i="2"/>
  <c r="DT37" i="2" s="1"/>
  <c r="DS38" i="2"/>
  <c r="DT38" i="2" s="1"/>
  <c r="DS43" i="2"/>
  <c r="DT43" i="2" s="1"/>
  <c r="DS44" i="2"/>
  <c r="DT44" i="2" s="1"/>
  <c r="DS45" i="2"/>
  <c r="DT45" i="2" s="1"/>
  <c r="DS46" i="2"/>
  <c r="DT46" i="2" s="1"/>
  <c r="DS47" i="2"/>
  <c r="DT47" i="2" s="1"/>
  <c r="DS2" i="2"/>
  <c r="DT2" i="2" s="1"/>
  <c r="DR3" i="2"/>
  <c r="DR4" i="2"/>
  <c r="DR5" i="2"/>
  <c r="DR6" i="2"/>
  <c r="DR7" i="2"/>
  <c r="DR8" i="2"/>
  <c r="DR9" i="2"/>
  <c r="DR10" i="2"/>
  <c r="DR11" i="2"/>
  <c r="DR12" i="2"/>
  <c r="DR13" i="2"/>
  <c r="DR14" i="2"/>
  <c r="DR15" i="2"/>
  <c r="DR16" i="2"/>
  <c r="DR17" i="2"/>
  <c r="DR18" i="2"/>
  <c r="DR19" i="2"/>
  <c r="DR20" i="2"/>
  <c r="DR21" i="2"/>
  <c r="DR22" i="2"/>
  <c r="DR23" i="2"/>
  <c r="DR24" i="2"/>
  <c r="DR25" i="2"/>
  <c r="DR26" i="2"/>
  <c r="DR27" i="2"/>
  <c r="DR28" i="2"/>
  <c r="DR29" i="2"/>
  <c r="DR30" i="2"/>
  <c r="DR31" i="2"/>
  <c r="DR32" i="2"/>
  <c r="DR33" i="2"/>
  <c r="DR34" i="2"/>
  <c r="DR35" i="2"/>
  <c r="DR36" i="2"/>
  <c r="DR37" i="2"/>
  <c r="DR38" i="2"/>
  <c r="DR39" i="2"/>
  <c r="DR40" i="2"/>
  <c r="DR41" i="2"/>
  <c r="DR42" i="2"/>
  <c r="DR43" i="2"/>
  <c r="DR44" i="2"/>
  <c r="DR45" i="2"/>
  <c r="DR46" i="2"/>
  <c r="DR47" i="2"/>
  <c r="DR2" i="2"/>
  <c r="DU3" i="2"/>
  <c r="DU4" i="2"/>
  <c r="DU5" i="2"/>
  <c r="DU6" i="2"/>
  <c r="DS7" i="2"/>
  <c r="DT7" i="2" s="1"/>
  <c r="DS8" i="2"/>
  <c r="DT8" i="2" s="1"/>
  <c r="DU19" i="2"/>
  <c r="DU20" i="2"/>
  <c r="DU21" i="2"/>
  <c r="DU22" i="2"/>
  <c r="DS23" i="2"/>
  <c r="DT23" i="2" s="1"/>
  <c r="DS24" i="2"/>
  <c r="DT24" i="2" s="1"/>
  <c r="DS25" i="2"/>
  <c r="DT25" i="2" s="1"/>
  <c r="DS26" i="2"/>
  <c r="DT26" i="2" s="1"/>
  <c r="DU35" i="2"/>
  <c r="DU36" i="2"/>
  <c r="DU37" i="2"/>
  <c r="DU38" i="2"/>
  <c r="DS39" i="2"/>
  <c r="DT39" i="2" s="1"/>
  <c r="DS40" i="2"/>
  <c r="DT40" i="2" s="1"/>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2"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2" i="2"/>
  <c r="H3" i="2"/>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2" i="2"/>
  <c r="I2" i="2" s="1"/>
  <c r="AG8" i="4" l="1"/>
  <c r="Y8" i="4"/>
  <c r="H6" i="4"/>
  <c r="F10" i="4"/>
  <c r="H10" i="4" s="1"/>
  <c r="Q8" i="4"/>
  <c r="X9" i="4"/>
  <c r="O10" i="4"/>
  <c r="Q10" i="4" s="1"/>
  <c r="P10" i="4"/>
  <c r="W9" i="4"/>
  <c r="DU33" i="2"/>
  <c r="DS18" i="2"/>
  <c r="DT18" i="2" s="1"/>
  <c r="DU32" i="2"/>
  <c r="DS17" i="2"/>
  <c r="DT17" i="2" s="1"/>
  <c r="DU31" i="2"/>
  <c r="DU30" i="2"/>
  <c r="DS34" i="2"/>
  <c r="DT34" i="2" s="1"/>
  <c r="K12" i="2"/>
  <c r="K40" i="2"/>
  <c r="K24" i="2"/>
  <c r="K13" i="2"/>
  <c r="K23" i="2"/>
  <c r="L14" i="2"/>
  <c r="K22" i="2"/>
  <c r="K11" i="2"/>
  <c r="K21" i="2"/>
  <c r="K5" i="2"/>
  <c r="L4" i="2"/>
  <c r="K2" i="2"/>
  <c r="L3" i="2"/>
  <c r="Q6" i="4"/>
  <c r="DU41" i="2"/>
  <c r="DU25" i="2"/>
  <c r="DU9" i="2"/>
  <c r="DU40" i="2"/>
  <c r="DU24" i="2"/>
  <c r="DU8" i="2"/>
  <c r="DU39" i="2"/>
  <c r="DU23" i="2"/>
  <c r="DU7" i="2"/>
  <c r="K42" i="2"/>
  <c r="L42" i="2"/>
  <c r="L20" i="2"/>
  <c r="K20" i="2"/>
  <c r="L19" i="2"/>
  <c r="K19" i="2"/>
  <c r="K41" i="2"/>
  <c r="L41" i="2"/>
  <c r="K45" i="2"/>
  <c r="L45" i="2"/>
  <c r="K44" i="2"/>
  <c r="L44" i="2"/>
  <c r="K43" i="2"/>
  <c r="L43" i="2"/>
  <c r="K4" i="2"/>
  <c r="K3" i="2"/>
  <c r="L12" i="2"/>
  <c r="L11" i="2"/>
  <c r="L40" i="2"/>
  <c r="K39" i="2"/>
  <c r="L39" i="2"/>
  <c r="K38" i="2"/>
  <c r="L38" i="2"/>
  <c r="K37" i="2"/>
  <c r="L37" i="2"/>
  <c r="L46" i="2"/>
  <c r="K46" i="2"/>
  <c r="K36" i="2"/>
  <c r="L36" i="2"/>
  <c r="K7" i="2"/>
  <c r="L7" i="2"/>
  <c r="K35" i="2"/>
  <c r="L35" i="2"/>
  <c r="K34" i="2"/>
  <c r="L34" i="2"/>
  <c r="K18" i="2"/>
  <c r="L18" i="2"/>
  <c r="L15" i="2"/>
  <c r="K15" i="2"/>
  <c r="L27" i="2"/>
  <c r="K27" i="2"/>
  <c r="K9" i="2"/>
  <c r="L9" i="2"/>
  <c r="K33" i="2"/>
  <c r="L33" i="2"/>
  <c r="K17" i="2"/>
  <c r="L17" i="2"/>
  <c r="L26" i="2"/>
  <c r="K26" i="2"/>
  <c r="L32" i="2"/>
  <c r="K32" i="2"/>
  <c r="K16" i="2"/>
  <c r="L16" i="2"/>
  <c r="L47" i="2"/>
  <c r="K47" i="2"/>
  <c r="L31" i="2"/>
  <c r="K31" i="2"/>
  <c r="K6" i="2"/>
  <c r="L6" i="2"/>
  <c r="L30" i="2"/>
  <c r="K30" i="2"/>
  <c r="K8" i="2"/>
  <c r="L8" i="2"/>
  <c r="L29" i="2"/>
  <c r="K29" i="2"/>
  <c r="L10" i="2"/>
  <c r="K10" i="2"/>
  <c r="K28" i="2"/>
  <c r="L28" i="2"/>
  <c r="L25" i="2"/>
  <c r="K25" i="2"/>
  <c r="L21" i="2"/>
  <c r="L2" i="2"/>
  <c r="L13" i="2"/>
  <c r="K14" i="2"/>
  <c r="L22" i="2"/>
  <c r="L24" i="2"/>
  <c r="L23" i="2"/>
  <c r="L5" i="2"/>
  <c r="Y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<sst xmlns="http://schemas.openxmlformats.org/spreadsheetml/2006/main" count="3311" uniqueCount="342">
  <si>
    <t>FID</t>
  </si>
  <si>
    <t>Shape</t>
  </si>
  <si>
    <t>OBJECTID_1</t>
  </si>
  <si>
    <t>OBJECTID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</si>
  <si>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</si>
  <si>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</si>
  <si>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</si>
  <si>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</si>
  <si>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</si>
  <si>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</si>
  <si>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</si>
  <si>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</si>
  <si>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</si>
  <si>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</si>
  <si>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</si>
  <si>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</si>
  <si>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</si>
  <si>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</si>
  <si>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</si>
  <si>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</si>
  <si>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</si>
  <si>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</si>
  <si>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</si>
  <si>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</si>
  <si>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</si>
  <si>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</si>
  <si>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</si>
  <si>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</si>
  <si>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</si>
  <si>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</si>
  <si>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</si>
  <si>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</si>
  <si>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</si>
  <si>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</si>
  <si>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</si>
  <si>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</si>
  <si>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</si>
  <si>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</si>
  <si>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</si>
  <si>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</si>
  <si>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</si>
  <si>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</si>
  <si>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</si>
  <si>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</si>
  <si>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</si>
  <si>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</si>
  <si>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</si>
  <si>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</si>
  <si>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</si>
  <si>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</si>
  <si>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</si>
  <si>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</si>
  <si>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</si>
  <si>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</si>
  <si>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</si>
  <si>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</si>
  <si>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</si>
  <si>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</si>
  <si>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</si>
  <si>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</si>
  <si>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</si>
  <si>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</si>
  <si>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</si>
  <si>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</si>
  <si>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</si>
  <si>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</si>
  <si>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</si>
  <si>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</si>
  <si>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</si>
  <si>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</si>
  <si>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</si>
  <si>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</si>
  <si>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</si>
  <si>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</si>
  <si>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</si>
  <si>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</si>
  <si>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</si>
  <si>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</si>
  <si>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</si>
  <si>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</si>
  <si>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</si>
  <si>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</si>
  <si>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</si>
  <si>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</si>
  <si>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</si>
  <si>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</si>
  <si>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</si>
  <si>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</si>
  <si>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</si>
  <si>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</si>
  <si>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</si>
  <si>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</si>
  <si>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</si>
  <si>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</si>
  <si>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</si>
  <si>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</si>
  <si>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</si>
  <si>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</si>
  <si>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</si>
  <si>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</si>
  <si>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</si>
  <si>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</si>
  <si>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</si>
  <si>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</si>
  <si>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</si>
  <si>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</si>
  <si>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</si>
  <si>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</si>
  <si>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</si>
  <si>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</si>
  <si>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</si>
  <si>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</si>
  <si>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</si>
  <si>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</si>
  <si>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</si>
  <si>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</si>
  <si>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</si>
  <si>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</si>
  <si>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</si>
  <si>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</si>
  <si>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</si>
  <si>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</si>
  <si>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</si>
  <si>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</si>
  <si>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</si>
  <si>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</si>
  <si>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</si>
  <si>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</si>
  <si>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</si>
  <si>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</si>
  <si>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</si>
  <si>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</si>
  <si>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</si>
  <si>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Point</t>
  </si>
  <si>
    <t>Gsp Post 00</t>
  </si>
  <si>
    <t>Warren</t>
  </si>
  <si>
    <t>SR 16</t>
  </si>
  <si>
    <t>(none)</t>
  </si>
  <si>
    <t>(O) No Injury</t>
  </si>
  <si>
    <t>Not a Collision with Motor Vehicle</t>
  </si>
  <si>
    <t>On Shoulder</t>
  </si>
  <si>
    <t>Tree</t>
  </si>
  <si>
    <t>Changed Lanes Improperly</t>
  </si>
  <si>
    <t>Negotiating a Curve</t>
  </si>
  <si>
    <t>East</t>
  </si>
  <si>
    <t>Daylight</t>
  </si>
  <si>
    <t>Dry</t>
  </si>
  <si>
    <t>["Lap and Shoulder Belt Used","Lap and Shoulder Belt Used"]</t>
  </si>
  <si>
    <t>Passenger Car</t>
  </si>
  <si>
    <t>3011001600I</t>
  </si>
  <si>
    <t>D2_0016_00_I</t>
  </si>
  <si>
    <t>simple</t>
  </si>
  <si>
    <t>NONE</t>
  </si>
  <si>
    <t>WARREN</t>
  </si>
  <si>
    <t>N</t>
  </si>
  <si>
    <t>Not Urban</t>
  </si>
  <si>
    <t xml:space="preserve"> </t>
  </si>
  <si>
    <t>State Mainline</t>
  </si>
  <si>
    <t>141-0150</t>
  </si>
  <si>
    <t>4R : Rural Minor Arterial</t>
  </si>
  <si>
    <t>33.295137, -82.784030</t>
  </si>
  <si>
    <t>Beall Springs Rd</t>
  </si>
  <si>
    <t>Off Roadway</t>
  </si>
  <si>
    <t>Ditch</t>
  </si>
  <si>
    <t>Other Interior Distraction (Distracted)</t>
  </si>
  <si>
    <t>Straight</t>
  </si>
  <si>
    <t>South</t>
  </si>
  <si>
    <t>Unknown</t>
  </si>
  <si>
    <t>301-0136</t>
  </si>
  <si>
    <t>33.323817, -82.734538</t>
  </si>
  <si>
    <t>Mile Marker 5</t>
  </si>
  <si>
    <t>Sideswipe-Opposite Direction</t>
  </si>
  <si>
    <t>On Roadway - Non-Intersection</t>
  </si>
  <si>
    <t>["Motor Vehicle in Motion","Motor Vehicle in Motion"]</t>
  </si>
  <si>
    <t>["No Contributing Factors","Other"]</t>
  </si>
  <si>
    <t>["Straight","Straight"]</t>
  </si>
  <si>
    <t>["East","West"]</t>
  </si>
  <si>
    <t>[19,59]</t>
  </si>
  <si>
    <t>["Lap and Shoulder Belt Used","Lap and Shoulder Belt Used","Lap and Shoulder Belt Used","Lap and Shoulder Belt Used","Lap and Shoulder Belt Used"]</t>
  </si>
  <si>
    <t>["Passenger Car","Passenger Car"]</t>
  </si>
  <si>
    <t>(B) Suspected Minor/Visible Injury</t>
  </si>
  <si>
    <t>Over Turn</t>
  </si>
  <si>
    <t>Other</t>
  </si>
  <si>
    <t>Dark-Not Lighted</t>
  </si>
  <si>
    <t>None Used</t>
  </si>
  <si>
    <t>Rear End</t>
  </si>
  <si>
    <t>["Changed Lanes Improperly","No Contributing Factors"]</t>
  </si>
  <si>
    <t>["Changing Lanes","Passing"]</t>
  </si>
  <si>
    <t>["West","West"]</t>
  </si>
  <si>
    <t>[34,38]</t>
  </si>
  <si>
    <t>["Passenger Car","Pickup Truck"]</t>
  </si>
  <si>
    <t>Warren County Sheriff</t>
  </si>
  <si>
    <t>["County Road 69","SR 16","SR 16"]</t>
  </si>
  <si>
    <t>Fowler St</t>
  </si>
  <si>
    <t>(None)</t>
  </si>
  <si>
    <t>Other Non-Collision</t>
  </si>
  <si>
    <t>North</t>
  </si>
  <si>
    <t>Mm 35</t>
  </si>
  <si>
    <t>Bridge/Pier Abutment</t>
  </si>
  <si>
    <t>Lap and Shoulder Belt Used</t>
  </si>
  <si>
    <t>No Contributing Factors</t>
  </si>
  <si>
    <t>West</t>
  </si>
  <si>
    <t>(C) Possible Injury / Complaint</t>
  </si>
  <si>
    <t>Angle (Other)</t>
  </si>
  <si>
    <t>["Over Turn","Over Turn"]</t>
  </si>
  <si>
    <t>["Other Non-Collision","Over Turn"]</t>
  </si>
  <si>
    <t>["Changed Lanes Improperly","Changed Lanes Improperly"]</t>
  </si>
  <si>
    <t>["North","South"]</t>
  </si>
  <si>
    <t>[19,52]</t>
  </si>
  <si>
    <t>Sideswipe-Same Direction</t>
  </si>
  <si>
    <t>[56,58]</t>
  </si>
  <si>
    <t>["Lap and Shoulder Belt Used","Lap and Shoulder Belt Used","Lap and Shoulder Belt Used"]</t>
  </si>
  <si>
    <t>["Child Restraint System (Properly Used)","Lap and Shoulder Belt Used","Lap and Shoulder Belt Used"]</t>
  </si>
  <si>
    <t>Van</t>
  </si>
  <si>
    <t>["Negotiating a Curve","Negotiating a Curve"]</t>
  </si>
  <si>
    <t>[28,33]</t>
  </si>
  <si>
    <t>["Lap and Shoulder Belt Used","None Used"]</t>
  </si>
  <si>
    <t>["Sports Utility Vehicle (SUV)","Tractor/Trailer"]</t>
  </si>
  <si>
    <t>Highway Traffic Sign Post</t>
  </si>
  <si>
    <t>Pickup Truck</t>
  </si>
  <si>
    <t>1 Mile  W Of Ansley Rd</t>
  </si>
  <si>
    <t>Other-Fixed Object</t>
  </si>
  <si>
    <t>Other - Fixed Object</t>
  </si>
  <si>
    <t>Wet</t>
  </si>
  <si>
    <t>Sr 16</t>
  </si>
  <si>
    <t>Head On</t>
  </si>
  <si>
    <t>Embankment</t>
  </si>
  <si>
    <t>Disregard Stop Sign/Signal</t>
  </si>
  <si>
    <t>Too Fast for Conditions</t>
  </si>
  <si>
    <t>Ice/Frost</t>
  </si>
  <si>
    <t>Mm5</t>
  </si>
  <si>
    <t>Warrenton  Police Department</t>
  </si>
  <si>
    <t>["SR 12 BYPASS","SR 12 BYPASS","SR 16","SR 16"]</t>
  </si>
  <si>
    <t>Atlanta Hwy</t>
  </si>
  <si>
    <t>Gore</t>
  </si>
  <si>
    <t>Median Barrier</t>
  </si>
  <si>
    <t>Driver Lost Control</t>
  </si>
  <si>
    <t>30110012BYI</t>
  </si>
  <si>
    <t>301-0141</t>
  </si>
  <si>
    <t>33.382195, -82.684427</t>
  </si>
  <si>
    <t>Sr 12</t>
  </si>
  <si>
    <t>On Roadway - Roadway Intersection</t>
  </si>
  <si>
    <t>["East","North"]</t>
  </si>
  <si>
    <t>[31,74]</t>
  </si>
  <si>
    <t>Right Angle Crash</t>
  </si>
  <si>
    <t>["Failure to Yield","No Contributing Factors"]</t>
  </si>
  <si>
    <t>["Straight","Turning Right"]</t>
  </si>
  <si>
    <t>[24,85]</t>
  </si>
  <si>
    <t>["Pickup Truck","Van"]</t>
  </si>
  <si>
    <t>["Turning Right","Turning Right"]</t>
  </si>
  <si>
    <t>["North","North"]</t>
  </si>
  <si>
    <t>Dark-Lighted</t>
  </si>
  <si>
    <t>[36,39]</t>
  </si>
  <si>
    <t>["Lap and Shoulder Belt Used","Lap and Shoulder Belt Used","Lap and Shoulder Belt Used","Lap and Shoulder Belt Used"]</t>
  </si>
  <si>
    <t>Mitchell Rd</t>
  </si>
  <si>
    <t>None</t>
  </si>
  <si>
    <t>Dawn</t>
  </si>
  <si>
    <t>Macon Hwy</t>
  </si>
  <si>
    <t>["East","East"]</t>
  </si>
  <si>
    <t>[37,58]</t>
  </si>
  <si>
    <t>["Pickup Truck","Sports Utility Vehicle (SUV)"]</t>
  </si>
  <si>
    <t>Gahwy 278 12</t>
  </si>
  <si>
    <t>["Immersion","Immersion"]</t>
  </si>
  <si>
    <t>["Immersion","Motor Vehicle in Motion"]</t>
  </si>
  <si>
    <t>["Improper Turn","No Contributing Factors"]</t>
  </si>
  <si>
    <t>[58,73]</t>
  </si>
  <si>
    <t>SR 12 BYPASS</t>
  </si>
  <si>
    <t>Immersion</t>
  </si>
  <si>
    <t>["Following Too Close","No Contributing Factors"]</t>
  </si>
  <si>
    <t>["South","South"]</t>
  </si>
  <si>
    <t>[32,44]</t>
  </si>
  <si>
    <t>["Sports Utility Vehicle (SUV)","Sports Utility Vehicle (SUV)"]</t>
  </si>
  <si>
    <t>Mile Marker 7</t>
  </si>
  <si>
    <t>Culvert</t>
  </si>
  <si>
    <t>(K) Fatal Injury</t>
  </si>
  <si>
    <t>["Exceeding Speed Limit","No Contributing Factors"]</t>
  </si>
  <si>
    <t>["South","West"]</t>
  </si>
  <si>
    <t>[54,74]</t>
  </si>
  <si>
    <t>Mm8</t>
  </si>
  <si>
    <t>["Stopped","Straight"]</t>
  </si>
  <si>
    <t>[23,52]</t>
  </si>
  <si>
    <t>["Child Restraint System (Properly Used)","Lap and Shoulder Belt Used","Lap and Shoulder Belt Used","Lap and Shoulder Belt Used","Lap and Shoulder Belt Used","Lap and Shoulder Belt Used"]</t>
  </si>
  <si>
    <t>["Lap and Shoulder Belt Used","Lap and Shoulder Belt Used","Lap and Shoulder Belt Used","Lap and Shoulder Belt Used","Lap and Shoulder Belt Used","Lap and Shoulder Belt Used","Lap and Shoulder Belt Used","Lap and Shoulder Belt Used"]</t>
  </si>
  <si>
    <t>Guard Rail End</t>
  </si>
  <si>
    <t>Guard Rail Fence</t>
  </si>
  <si>
    <t>Ga278 12</t>
  </si>
  <si>
    <t>[22,41]</t>
  </si>
  <si>
    <t>["Unknown","Unknown","Unknown"]</t>
  </si>
  <si>
    <t>(A) Suspected Serious Injury</t>
  </si>
  <si>
    <t>[36,53]</t>
  </si>
  <si>
    <t>["Lap and Shoulder Belt Used","Lap and Shoulder Belt Used","None Used"]</t>
  </si>
  <si>
    <t>["Passenger Car","Tractor/Trailer"]</t>
  </si>
  <si>
    <t>Dusk</t>
  </si>
  <si>
    <t>Tractor/Trailer</t>
  </si>
  <si>
    <t>Inattentive or Other Distraction (Distracted)</t>
  </si>
  <si>
    <t>[30,72]</t>
  </si>
  <si>
    <t>Bridge Rail</t>
  </si>
  <si>
    <t>Improper Turn</t>
  </si>
  <si>
    <t>Turning Right</t>
  </si>
  <si>
    <t>Turning Left</t>
  </si>
  <si>
    <t>Driver Condition</t>
  </si>
  <si>
    <t>301-0185</t>
  </si>
  <si>
    <t>5R : Rural Major Collector</t>
  </si>
  <si>
    <t>33.292211, -82.745107</t>
  </si>
  <si>
    <t>Jewell Rd</t>
  </si>
  <si>
    <t>5 Pts</t>
  </si>
  <si>
    <t>Ogeechee River Rd</t>
  </si>
  <si>
    <t>["Straight","Turning Left"]</t>
  </si>
  <si>
    <t>[0,42]</t>
  </si>
  <si>
    <t>["Lap and Shoulder Belt Used","Unknown"]</t>
  </si>
  <si>
    <t>3012017400I</t>
  </si>
  <si>
    <t>[29,38]</t>
  </si>
  <si>
    <t>2 Miles S Of Beall Spg</t>
  </si>
  <si>
    <t>Motorcycle</t>
  </si>
  <si>
    <t>03 Miles E Ofshoals Rd</t>
  </si>
  <si>
    <t>Date serial #</t>
  </si>
  <si>
    <t>Year</t>
  </si>
  <si>
    <t>Relation to LWA Treatment</t>
  </si>
  <si>
    <t>if before treatment</t>
  </si>
  <si>
    <t>if after treatment</t>
  </si>
  <si>
    <t>Single Vehicle</t>
  </si>
  <si>
    <t>Intersection related</t>
  </si>
  <si>
    <t>Average AADT After</t>
  </si>
  <si>
    <t>Average AADT Before</t>
  </si>
  <si>
    <t>Increase in AADT</t>
  </si>
  <si>
    <t>Per_increase</t>
  </si>
  <si>
    <t>Average AADT</t>
  </si>
  <si>
    <t>Row Labels</t>
  </si>
  <si>
    <t>Grand Total</t>
  </si>
  <si>
    <t>Count of Collision_</t>
  </si>
  <si>
    <t>Column Labels</t>
  </si>
  <si>
    <t>after treatment</t>
  </si>
  <si>
    <t>before treatment</t>
  </si>
  <si>
    <t>unknown</t>
  </si>
  <si>
    <t>Total Crashes</t>
  </si>
  <si>
    <t>Frequency After</t>
  </si>
  <si>
    <t>Frequency Before</t>
  </si>
  <si>
    <t>CMF</t>
  </si>
  <si>
    <t>Yes</t>
  </si>
  <si>
    <t>Curve Crashes</t>
  </si>
  <si>
    <t>(Multiple Items)</t>
  </si>
  <si>
    <t>Wet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</si>
</sst>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4" tint="0.79998168889431442"/>
        <bgColor indexed="65"/>
      </patternFill>
    </fill>
  </fills>
  <borders count="12">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cellStyleXfs>
  <cellXfs count="19">
    <xf numFmtId="0" fontId="0" fillId="0" borderId="0" xfId="0"/>
    <xf numFmtId="22" fontId="0" fillId="0" borderId="0" xfId="0" applyNumberFormat="1"/>
    <xf numFmtId="14" fontId="0" fillId="0" borderId="0" xfId="0" applyNumberFormat="1"/>
    <xf numFmtId="0" fontId="3" fillId="2" borderId="2" xfId="2"/>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pivotButton="1"/>
    <xf numFmtId="0" fontId="0" fillId="0" borderId="0" xfId="0" applyAlignment="1">
      <alignment horizontal="left"/>
    </xf>
    <xf numFmtId="0" fontId="0" fillId="0" borderId="0" xfId="0" applyNumberFormat="1"/>
    <xf numFmtId="0" fontId="4" fillId="3" borderId="0" xfId="3" applyFont="1"/>
    <xf numFmtId="0" fontId="2" fillId="0" borderId="0" xfId="1" applyBorder="1" applyAlignment="1"/>
    <xf numFmtId="0" fontId="2" fillId="0" borderId="0" xfId="1" applyBorder="1" applyAlignment="1">
      <alignment horizontal="center"/>
    </xf>
  </cellXfs>
  <cellStyles count="4">
    <cellStyle name="20% - Accent1" xfId="3" builtinId="30"/>
    <cellStyle name="Heading 1" xfId="1" builtinId="1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79114004632" createdVersion="7" refreshedVersion="7" minRefreshableVersion="3" recordCount="47" xr:uid="{723EB569-1970-49FF-BCBA-A50A45D11021}">
  <cacheSource type="worksheet">
    <worksheetSource ref="A1:EP1048576" sheet="Formatting Data"/>
  </cacheSource>
  <cacheFields count="146">
    <cacheField name="FID" numFmtId="0">
      <sharedItems containsString="0" containsBlank="1" containsNumber="1" containsInteger="1" minValue="0" maxValue="45"/>
    </cacheField>
    <cacheField name="Shape" numFmtId="0">
      <sharedItems containsBlank="1"/>
    </cacheField>
    <cacheField name="OBJECTID_1" numFmtId="0">
      <sharedItems containsString="0" containsBlank="1" containsNumber="1" containsInteger="1" minValue="1" maxValue="46"/>
    </cacheField>
    <cacheField name="OBJECTID" numFmtId="0">
      <sharedItems containsString="0" containsBlank="1" containsNumber="1" containsInteger="1" minValue="2961" maxValue="66413"/>
    </cacheField>
    <cacheField name="Collision_" numFmtId="0">
      <sharedItems containsString="0" containsBlank="1" containsNumber="1" containsInteger="1" minValue="4320620" maxValue="7748787"/>
    </cacheField>
    <cacheField name="Agency_Nam" numFmtId="0">
      <sharedItems containsBlank="1"/>
    </cacheField>
    <cacheField name="Date_and_T" numFmtId="0">
      <sharedItems containsNonDate="0" containsDate="1" containsString="0" containsBlank="1" minDate="2013-01-09T09:54:00" maxDate="2020-08-23T08:00:00"/>
    </cacheField>
    <cacheField name="Date serial #" numFmtId="0">
      <sharedItems containsString="0" containsBlank="1" containsNumber="1" minValue="41283.412499999999" maxValue="44066.333333333336"/>
    </cacheField>
    <cacheField name="Year" numFmtId="0">
      <sharedItems containsString="0" containsBlank="1" containsNumber="1" containsInteger="1" minValue="2013" maxValue="2020"/>
    </cacheField>
    <cacheField name="Relation to LWA Treatment" numFmtId="0">
      <sharedItems containsBlank="1"/>
    </cacheField>
    <cacheField name="if before treatment" numFmtId="0">
      <sharedItems containsString="0" containsBlank="1" containsNumber="1" containsInteger="1" minValue="0" maxValue="1"/>
    </cacheField>
    <cacheField name="if after treatment" numFmtId="0">
      <sharedItems containsString="0" containsBlank="1" containsNumber="1" containsInteger="1" minValue="0" maxValue="1"/>
    </cacheField>
    <cacheField name="Area__Coun" numFmtId="0">
      <sharedItems containsBlank="1"/>
    </cacheField>
    <cacheField name="Road_Name" numFmtId="0">
      <sharedItems containsBlank="1"/>
    </cacheField>
    <cacheField name="Intersecti" numFmtId="0">
      <sharedItems containsBlank="1"/>
    </cacheField>
    <cacheField name="KABCO_Seve" numFmtId="0">
      <sharedItems containsBlank="1"/>
    </cacheField>
    <cacheField name="X__of_Fata" numFmtId="0">
      <sharedItems containsString="0" containsBlank="1" containsNumber="1" containsInteger="1" minValue="0" maxValue="1"/>
    </cacheField>
    <cacheField name="X__Serious" numFmtId="0">
      <sharedItems containsString="0" containsBlank="1" containsNumber="1" containsInteger="1" minValue="0" maxValue="1"/>
    </cacheField>
    <cacheField name="X__Visible" numFmtId="0">
      <sharedItems containsString="0" containsBlank="1" containsNumber="1" containsInteger="1" minValue="0" maxValue="2"/>
    </cacheField>
    <cacheField name="Manner_of_" numFmtId="0">
      <sharedItems containsBlank="1"/>
    </cacheField>
    <cacheField name="Location_a" numFmtId="0">
      <sharedItems containsBlank="1"/>
    </cacheField>
    <cacheField name="First_Harm" numFmtId="0">
      <sharedItems containsBlank="1"/>
    </cacheField>
    <cacheField name="Most_Harmf" numFmtId="0">
      <sharedItems containsBlank="1"/>
    </cacheField>
    <cacheField name="Operator__" numFmtId="0">
      <sharedItems containsBlank="1"/>
    </cacheField>
    <cacheField name="X__of_Vehi" numFmtId="0">
      <sharedItems containsString="0" containsBlank="1" containsNumber="1" containsInteger="1" minValue="1" maxValue="2"/>
    </cacheField>
    <cacheField name="Single Vehicle" numFmtId="0">
      <sharedItems containsBlank="1"/>
    </cacheField>
    <cacheField name="Vehicle_Ma" numFmtId="0">
      <sharedItems containsBlank="1"/>
    </cacheField>
    <cacheField name="Intersection related" numFmtId="0">
      <sharedItems containsString="0" containsBlank="1" containsNumber="1" containsInteger="1" minValue="0" maxValue="1"/>
    </cacheField>
    <cacheField name="Direction_" numFmtId="0">
      <sharedItems containsBlank="1"/>
    </cacheField>
    <cacheField name="Light_Cond" numFmtId="0">
      <sharedItems containsBlank="1"/>
    </cacheField>
    <cacheField name="Surface_Co" numFmtId="0">
      <sharedItems containsBlank="1"/>
    </cacheField>
    <cacheField name="Driver_Age" numFmtId="0">
      <sharedItems containsBlank="1" containsMixedTypes="1" containsNumber="1" containsInteger="1" minValue="18" maxValue="73"/>
    </cacheField>
    <cacheField name="Safety_Equ" numFmtId="0">
      <sharedItems containsBlank="1"/>
    </cacheField>
    <cacheField name="Motorcycle" numFmtId="0">
      <sharedItems containsString="0" containsBlank="1" containsNumber="1" containsInteger="1" minValue="0" maxValue="1"/>
    </cacheField>
    <cacheField name="Vehicle_Ty" numFmtId="0">
      <sharedItems containsBlank="1"/>
    </cacheField>
    <cacheField name="Inventory_" numFmtId="0">
      <sharedItems containsBlank="1"/>
    </cacheField>
    <cacheField name="MilePoint" numFmtId="0">
      <sharedItems containsString="0" containsBlank="1" containsNumber="1" minValue="1.6825E-2" maxValue="10.619"/>
    </cacheField>
    <cacheField name="Latitude" numFmtId="0">
      <sharedItems containsString="0" containsBlank="1" containsNumber="1" minValue="33.294199999999996" maxValue="33.403722999999999"/>
    </cacheField>
    <cacheField name="Longitude" numFmtId="0">
      <sharedItems containsString="0" containsBlank="1" containsNumber="1" minValue="-82.764930000000007" maxValue="-82.669905999999997"/>
    </cacheField>
    <cacheField name="OBJECTID_2" numFmtId="0">
      <sharedItems containsString="0" containsBlank="1" containsNumber="1" containsInteger="1" minValue="2" maxValue="5"/>
    </cacheField>
    <cacheField name="OBJECTID_3" numFmtId="0">
      <sharedItems containsString="0" containsBlank="1" containsNumber="1" containsInteger="1" minValue="2" maxValue="5"/>
    </cacheField>
    <cacheField name="OBJECTID_4" numFmtId="0">
      <sharedItems containsString="0" containsBlank="1" containsNumber="1" containsInteger="1" minValue="271" maxValue="274"/>
    </cacheField>
    <cacheField name="c_segid" numFmtId="0">
      <sharedItems containsBlank="1"/>
    </cacheField>
    <cacheField name="c_sectid" numFmtId="0">
      <sharedItems containsString="0" containsBlank="1" containsNumber="1" containsInteger="1" minValue="5" maxValue="8"/>
    </cacheField>
    <cacheField name="c_id" numFmtId="0">
      <sharedItems containsString="0" containsBlank="1" containsNumber="1" containsInteger="1" minValue="5" maxValue="8"/>
    </cacheField>
    <cacheField name="c_type" numFmtId="0">
      <sharedItems containsBlank="1"/>
    </cacheField>
    <cacheField name="c_radius" numFmtId="0">
      <sharedItems containsString="0" containsBlank="1" containsNumber="1" minValue="1577.5" maxValue="2021.4"/>
    </cacheField>
    <cacheField name="c_devangle" numFmtId="0">
      <sharedItems containsString="0" containsBlank="1" containsNumber="1" minValue="39.200000000000003" maxValue="45.8"/>
    </cacheField>
    <cacheField name="c_length" numFmtId="0">
      <sharedItems containsString="0" containsBlank="1" containsNumber="1" minValue="1259.9000000000001" maxValue="1470.1"/>
    </cacheField>
    <cacheField name="c_pc_x" numFmtId="0">
      <sharedItems containsString="0" containsBlank="1" containsNumber="1" minValue="-82.767270999999994" maxValue="-82.683487999999997"/>
    </cacheField>
    <cacheField name="c_pc_y" numFmtId="0">
      <sharedItems containsString="0" containsBlank="1" containsNumber="1" minValue="33.294559" maxValue="33.382964999999999"/>
    </cacheField>
    <cacheField name="c_pt_x" numFmtId="0">
      <sharedItems containsString="0" containsBlank="1" containsNumber="1" minValue="-82.763247000000007" maxValue="-82.681257000000002"/>
    </cacheField>
    <cacheField name="c_pt_y" numFmtId="0">
      <sharedItems containsString="0" containsBlank="1" containsNumber="1" minValue="33.294502999999999" maxValue="33.386145999999997"/>
    </cacheField>
    <cacheField name="g_rcd" numFmtId="0">
      <sharedItems containsBlank="1"/>
    </cacheField>
    <cacheField name="g_rte_typ" numFmtId="0">
      <sharedItems containsString="0" containsBlank="1" containsNumber="1" containsInteger="1" minValue="1" maxValue="1"/>
    </cacheField>
    <cacheField name="g_rte_cod" numFmtId="0">
      <sharedItems containsString="0" containsBlank="1" containsNumber="1" containsInteger="1" minValue="301" maxValue="301"/>
    </cacheField>
    <cacheField name="g_rte_numb" numFmtId="0">
      <sharedItems containsString="0" containsBlank="1" containsNumber="1" containsInteger="1" minValue="16" maxValue="16"/>
    </cacheField>
    <cacheField name="g_rte_suff" numFmtId="0">
      <sharedItems containsString="0" containsBlank="1" containsNumber="1" containsInteger="1" minValue="0" maxValue="0"/>
    </cacheField>
    <cacheField name="g_spd_limt" numFmtId="0">
      <sharedItems containsString="0" containsBlank="1" containsNumber="1" containsInteger="1" minValue="55" maxValue="55"/>
    </cacheField>
    <cacheField name="p_bbi_max" numFmtId="0">
      <sharedItems containsString="0" containsBlank="1" containsNumber="1" minValue="1.92" maxValue="5.0599999999999996"/>
    </cacheField>
    <cacheField name="p_bbi_95th" numFmtId="0">
      <sharedItems containsString="0" containsBlank="1" containsNumber="1" minValue="1.66" maxValue="4.46"/>
    </cacheField>
    <cacheField name="p_pc_alti" numFmtId="0">
      <sharedItems containsString="0" containsBlank="1" containsNumber="1" minValue="458.3" maxValue="479"/>
    </cacheField>
    <cacheField name="p_mid_alti" numFmtId="0">
      <sharedItems containsString="0" containsBlank="1" containsNumber="1" minValue="473.4" maxValue="490.8"/>
    </cacheField>
    <cacheField name="p_pt_alti" numFmtId="0">
      <sharedItems containsString="0" containsBlank="1" containsNumber="1" minValue="448.8" maxValue="492.1"/>
    </cacheField>
    <cacheField name="p_spd_limt" numFmtId="0">
      <sharedItems containsString="0" containsBlank="1" containsNumber="1" containsInteger="1" minValue="0" maxValue="55"/>
    </cacheField>
    <cacheField name="p_adv_sped" numFmtId="0">
      <sharedItems containsString="0" containsBlank="1" containsNumber="1" minValue="70.599999999999994" maxValue="86.9"/>
    </cacheField>
    <cacheField name="p_sped_dif" numFmtId="0">
      <sharedItems containsString="0" containsBlank="1" containsNumber="1" containsInteger="1" minValue="0" maxValue="0"/>
    </cacheField>
    <cacheField name="p_colldate" numFmtId="0">
      <sharedItems containsNonDate="0" containsDate="1" containsString="0" containsBlank="1" minDate="2016-07-19T00:00:00" maxDate="2018-02-08T00:00:00"/>
    </cacheField>
    <cacheField name="p_note" numFmtId="0">
      <sharedItems containsBlank="1"/>
    </cacheField>
    <cacheField name="Shape_Leng" numFmtId="0">
      <sharedItems containsString="0" containsBlank="1" containsNumber="1" minValue="3.8010000000000001E-3" maxValue="4.5599999999999998E-3"/>
    </cacheField>
    <cacheField name="OBJECTID_5" numFmtId="0">
      <sharedItems containsString="0" containsBlank="1" containsNumber="1" containsInteger="1" minValue="52149" maxValue="52157"/>
    </cacheField>
    <cacheField name="FID_1" numFmtId="0">
      <sharedItems containsString="0" containsBlank="1" containsNumber="1" containsInteger="1" minValue="52088" maxValue="52096"/>
    </cacheField>
    <cacheField name="RCD" numFmtId="0">
      <sharedItems containsBlank="1"/>
    </cacheField>
    <cacheField name="County_Nam" numFmtId="0">
      <sharedItems containsBlank="1"/>
    </cacheField>
    <cacheField name="ROUTE_TYPE" numFmtId="0">
      <sharedItems containsString="0" containsBlank="1" containsNumber="1" containsInteger="1" minValue="1" maxValue="1"/>
    </cacheField>
    <cacheField name="ROUTE_NUM" numFmtId="0">
      <sharedItems containsString="0" containsBlank="1" containsNumber="1" containsInteger="1" minValue="1600" maxValue="1600"/>
    </cacheField>
    <cacheField name="DISTRICT" numFmtId="0">
      <sharedItems containsString="0" containsBlank="1" containsNumber="1" containsInteger="1" minValue="2" maxValue="2"/>
    </cacheField>
    <cacheField name="TRAVEL_WAY" numFmtId="0">
      <sharedItems containsString="0" containsBlank="1" containsNumber="1" containsInteger="1" minValue="1" maxValue="1"/>
    </cacheField>
    <cacheField name="OPERATION" numFmtId="0">
      <sharedItems containsString="0" containsBlank="1" containsNumber="1" containsInteger="1" minValue="2" maxValue="2"/>
    </cacheField>
    <cacheField name="T_LANES_LE" numFmtId="0">
      <sharedItems containsString="0" containsBlank="1" containsNumber="1" containsInteger="1" minValue="1" maxValue="1"/>
    </cacheField>
    <cacheField name="T_LANES_RI" numFmtId="0">
      <sharedItems containsString="0" containsBlank="1" containsNumber="1" containsInteger="1" minValue="1" maxValue="1"/>
    </cacheField>
    <cacheField name="TOTAL_LANE" numFmtId="0">
      <sharedItems containsString="0" containsBlank="1" containsNumber="1" containsInteger="1" minValue="2" maxValue="2"/>
    </cacheField>
    <cacheField name="NHS" numFmtId="0">
      <sharedItems containsString="0" containsBlank="1" containsNumber="1" containsInteger="1" minValue="0" maxValue="0"/>
    </cacheField>
    <cacheField name="F_SYSTEM" numFmtId="0">
      <sharedItems containsString="0" containsBlank="1" containsNumber="1" containsInteger="1" minValue="4" maxValue="4"/>
    </cacheField>
    <cacheField name="DIVIDED" numFmtId="0">
      <sharedItems containsBlank="1"/>
    </cacheField>
    <cacheField name="County_Cod" numFmtId="0">
      <sharedItems containsString="0" containsBlank="1" containsNumber="1" containsInteger="1" minValue="301" maxValue="301"/>
    </cacheField>
    <cacheField name="Route_Numb" numFmtId="0">
      <sharedItems containsString="0" containsBlank="1" containsNumber="1" containsInteger="1" minValue="16" maxValue="16"/>
    </cacheField>
    <cacheField name="Route_Suff" numFmtId="0">
      <sharedItems containsString="0" containsBlank="1" containsNumber="1" containsInteger="1" minValue="0" maxValue="0"/>
    </cacheField>
    <cacheField name="TYPE" numFmtId="0">
      <sharedItems containsBlank="1"/>
    </cacheField>
    <cacheField name="AdjUrbanAr" numFmtId="0">
      <sharedItems containsBlank="1"/>
    </cacheField>
    <cacheField name="AdjUrbanCo" numFmtId="0">
      <sharedItems containsString="0" containsBlank="1" containsNumber="1" containsInteger="1" minValue="0" maxValue="0"/>
    </cacheField>
    <cacheField name="SPEED_LIMI" numFmtId="0">
      <sharedItems containsString="0" containsBlank="1" containsNumber="1" containsInteger="1" minValue="55" maxValue="55"/>
    </cacheField>
    <cacheField name="AADT" numFmtId="0">
      <sharedItems containsString="0" containsBlank="1" containsNumber="1" containsInteger="1" minValue="1840" maxValue="2680"/>
    </cacheField>
    <cacheField name="City_Name" numFmtId="0">
      <sharedItems containsBlank="1"/>
    </cacheField>
    <cacheField name="City_Code" numFmtId="0">
      <sharedItems containsString="0" containsBlank="1" containsNumber="1" containsInteger="1" minValue="0" maxValue="0"/>
    </cacheField>
    <cacheField name="ShapeLengt" numFmtId="0">
      <sharedItems containsString="0" containsBlank="1" containsNumber="1" minValue="0.54009600000000002" maxValue="1.4955499999999999"/>
    </cacheField>
    <cacheField name="Cong_Dist" numFmtId="0">
      <sharedItems containsString="0" containsBlank="1" containsNumber="1" containsInteger="1" minValue="10" maxValue="10"/>
    </cacheField>
    <cacheField name="Ownership" numFmtId="0">
      <sharedItems containsBlank="1"/>
    </cacheField>
    <cacheField name="AdjAADT" numFmtId="0">
      <sharedItems containsString="0" containsBlank="1" containsNumber="1" containsInteger="1" minValue="1840" maxValue="2680"/>
    </cacheField>
    <cacheField name="UniqueID" numFmtId="0">
      <sharedItems containsString="0" containsBlank="1" containsNumber="1" containsInteger="1" minValue="528304" maxValue="528312"/>
    </cacheField>
    <cacheField name="FMEAS" numFmtId="0">
      <sharedItems containsString="0" containsBlank="1" containsNumber="1" minValue="0.73" maxValue="9.2200000000000006"/>
    </cacheField>
    <cacheField name="TMEAS" numFmtId="0">
      <sharedItems containsString="0" containsBlank="1" containsNumber="1" minValue="1.41" maxValue="10.050000000000001"/>
    </cacheField>
    <cacheField name="UniqueID_1" numFmtId="0">
      <sharedItems containsString="0" containsBlank="1" containsNumber="1" containsInteger="1" minValue="528304" maxValue="528312"/>
    </cacheField>
    <cacheField name="Check_" numFmtId="0">
      <sharedItems containsString="0" containsBlank="1" containsNumber="1" containsInteger="1" minValue="0" maxValue="0"/>
    </cacheField>
    <cacheField name="Shape_Le_1" numFmtId="0">
      <sharedItems containsString="0" containsBlank="1" containsNumber="1" minValue="2851.7058809999999" maxValue="7896.5066029999998"/>
    </cacheField>
    <cacheField name="BUFF_DIST" numFmtId="0">
      <sharedItems containsString="0" containsBlank="1" containsNumber="1" containsInteger="1" minValue="100" maxValue="100"/>
    </cacheField>
    <cacheField name="ORIG_FID" numFmtId="0">
      <sharedItems containsString="0" containsBlank="1" containsNumber="1" containsInteger="1" minValue="52110" maxValue="52118"/>
    </cacheField>
    <cacheField name="Shape_Le_2" numFmtId="0">
      <sharedItems containsString="0" containsBlank="1" containsNumber="1" minValue="1.9387999999999999E-2" maxValue="4.7395E-2"/>
    </cacheField>
    <cacheField name="Distance" numFmtId="0">
      <sharedItems containsString="0" containsBlank="1" containsNumber="1" containsInteger="1" minValue="0" maxValue="0"/>
    </cacheField>
    <cacheField name="Shape_Le_3" numFmtId="0">
      <sharedItems containsString="0" containsBlank="1" containsNumber="1" minValue="3.8010000000000001E-3" maxValue="4.5599999999999998E-3"/>
    </cacheField>
    <cacheField name="OBJECTID_6" numFmtId="0">
      <sharedItems containsString="0" containsBlank="1" containsNumber="1" containsInteger="1" minValue="30" maxValue="148"/>
    </cacheField>
    <cacheField name="Station_ID" numFmtId="0">
      <sharedItems containsBlank="1"/>
    </cacheField>
    <cacheField name="Functional" numFmtId="0">
      <sharedItems containsBlank="1"/>
    </cacheField>
    <cacheField name="Lat_Long" numFmtId="0">
      <sharedItems containsBlank="1"/>
    </cacheField>
    <cacheField name="Lat_Long_X" numFmtId="0">
      <sharedItems containsString="0" containsBlank="1" containsNumber="1" minValue="-82.784030000000001" maxValue="-82.684426999999999"/>
    </cacheField>
    <cacheField name="Lat_Long_Y" numFmtId="0">
      <sharedItems containsString="0" containsBlank="1" containsNumber="1" minValue="33.292211000000002" maxValue="33.382195000000003"/>
    </cacheField>
    <cacheField name="Lat" numFmtId="0">
      <sharedItems containsString="0" containsBlank="1" containsNumber="1" minValue="33.292211000000002" maxValue="33.382195000000003"/>
    </cacheField>
    <cacheField name="Long" numFmtId="0">
      <sharedItems containsString="0" containsBlank="1" containsNumber="1" minValue="-82.784030000000001" maxValue="-82.684426999999999"/>
    </cacheField>
    <cacheField name="Shape_Le_4" numFmtId="0">
      <sharedItems containsString="0" containsBlank="1" containsNumber="1" minValue="3.8010000000000001E-3" maxValue="4.5599999999999998E-3"/>
    </cacheField>
    <cacheField name="CurveID" numFmtId="0">
      <sharedItems containsString="0" containsBlank="1" containsNumber="1" containsInteger="1" minValue="2" maxValue="5"/>
    </cacheField>
    <cacheField name="Average AADT After" numFmtId="0">
      <sharedItems containsString="0" containsBlank="1" containsNumber="1" containsInteger="1" minValue="1560" maxValue="2185"/>
    </cacheField>
    <cacheField name="Average AADT Before" numFmtId="0">
      <sharedItems containsString="0" containsBlank="1" containsNumber="1" minValue="1352.5" maxValue="2447.5"/>
    </cacheField>
    <cacheField name="Increase in AADT" numFmtId="0">
      <sharedItems containsString="0" containsBlank="1" containsNumber="1" minValue="-262.5" maxValue="207.5"/>
    </cacheField>
    <cacheField name="Per_increase" numFmtId="0">
      <sharedItems containsString="0" containsBlank="1" containsNumber="1" minValue="-0.10725229826353422" maxValue="0.15341959334565619"/>
    </cacheField>
    <cacheField name="Average AADT" numFmtId="0">
      <sharedItems containsString="0" containsBlank="1" containsNumber="1" minValue="1456.25" maxValue="2316.25"/>
    </cacheField>
    <cacheField name="ADT2020" numFmtId="0">
      <sharedItems containsString="0" containsBlank="1" containsNumber="1" containsInteger="1" minValue="1300" maxValue="1570"/>
    </cacheField>
    <cacheField name="Tru2020" numFmtId="0">
      <sharedItems containsString="0" containsBlank="1" containsNumber="1" minValue="20.8" maxValue="25.8"/>
    </cacheField>
    <cacheField name="ADT2019" numFmtId="0">
      <sharedItems containsString="0" containsBlank="1" containsNumber="1" containsInteger="1" minValue="1580" maxValue="1650"/>
    </cacheField>
    <cacheField name="Tru2019" numFmtId="0">
      <sharedItems containsString="0" containsBlank="1" containsNumber="1" minValue="20.399999999999999" maxValue="25.8"/>
    </cacheField>
    <cacheField name="ADT2018" numFmtId="0">
      <sharedItems containsString="0" containsBlank="1" containsNumber="1" containsInteger="1" minValue="1540" maxValue="2720"/>
    </cacheField>
    <cacheField name="Tru2018" numFmtId="0">
      <sharedItems containsString="0" containsBlank="1" containsNumber="1" minValue="19.2" maxValue="20.7"/>
    </cacheField>
    <cacheField name="ADT2017" numFmtId="0">
      <sharedItems containsString="0" containsBlank="1" containsNumber="1" containsInteger="1" minValue="1640" maxValue="2710"/>
    </cacheField>
    <cacheField name="Tru2017" numFmtId="0">
      <sharedItems containsString="0" containsBlank="1" containsNumber="1" minValue="0" maxValue="19.2"/>
    </cacheField>
    <cacheField name="ADT2016" numFmtId="0">
      <sharedItems containsString="0" containsBlank="1" containsNumber="1" containsInteger="1" minValue="1590" maxValue="2680"/>
    </cacheField>
    <cacheField name="Tru2016" numFmtId="0">
      <sharedItems containsString="0" containsBlank="1" containsNumber="1" minValue="20.3" maxValue="26.8"/>
    </cacheField>
    <cacheField name="ADT2015" numFmtId="0">
      <sharedItems containsString="0" containsBlank="1" containsNumber="1" containsInteger="1" minValue="1350" maxValue="2570"/>
    </cacheField>
    <cacheField name="Tru2015" numFmtId="0">
      <sharedItems containsString="0" containsBlank="1" containsNumber="1" minValue="20.3" maxValue="26.3"/>
    </cacheField>
    <cacheField name="ADT2014" numFmtId="0">
      <sharedItems containsString="0" containsBlank="1" containsNumber="1" containsInteger="1" minValue="1280" maxValue="2270"/>
    </cacheField>
    <cacheField name="Tru2014" numFmtId="0">
      <sharedItems containsString="0" containsBlank="1" containsNumber="1" minValue="15.1" maxValue="27.7"/>
    </cacheField>
    <cacheField name="ADT2013" numFmtId="0">
      <sharedItems containsString="0" containsBlank="1" containsNumber="1" containsInteger="1" minValue="1190" maxValue="2270"/>
    </cacheField>
    <cacheField name="Tru2013" numFmtId="0">
      <sharedItems containsString="0" containsBlank="1" containsNumber="1" minValue="15.1" maxValue="19.399999999999999"/>
    </cacheField>
    <cacheField name="ADT2012" numFmtId="0">
      <sharedItems containsString="0" containsBlank="1" containsNumber="1" containsInteger="1" minValue="1190" maxValue="2400"/>
    </cacheField>
    <cacheField name="Tru2012" numFmtId="0">
      <sharedItems containsString="0" containsBlank="1" containsNumber="1" minValue="15" maxValue="19.399999999999999"/>
    </cacheField>
    <cacheField name="ADT2011" numFmtId="0">
      <sharedItems containsString="0" containsBlank="1" containsNumber="1" containsInteger="1" minValue="1240" maxValue="2410"/>
    </cacheField>
    <cacheField name="Tru2011" numFmtId="0">
      <sharedItems containsString="0" containsBlank="1" containsNumber="1" minValue="15" maxValue="17.899999999999999"/>
    </cacheField>
    <cacheField name="Distance_2" numFmtId="0">
      <sharedItems containsString="0" containsBlank="1" containsNumber="1" minValue="0" maxValue="3.1522000000000001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92316319443" createdVersion="7" refreshedVersion="7" minRefreshableVersion="3" recordCount="46" xr:uid="{D129F118-0FD1-4835-BC7C-5091771D42A3}">
  <cacheSource type="worksheet">
    <worksheetSource ref="A1:EP47" sheet="Formatting Data"/>
  </cacheSource>
  <cacheFields count="146">
    <cacheField name="FID" numFmtId="0">
      <sharedItems containsSemiMixedTypes="0" containsString="0" containsNumber="1" containsInteger="1" minValue="0" maxValue="45"/>
    </cacheField>
    <cacheField name="Shape" numFmtId="0">
      <sharedItems/>
    </cacheField>
    <cacheField name="OBJECTID_1" numFmtId="0">
      <sharedItems containsSemiMixedTypes="0" containsString="0" containsNumber="1" containsInteger="1" minValue="1" maxValue="46"/>
    </cacheField>
    <cacheField name="OBJECTID" numFmtId="0">
      <sharedItems containsSemiMixedTypes="0" containsString="0" containsNumber="1" containsInteger="1" minValue="2961" maxValue="66413"/>
    </cacheField>
    <cacheField name="Collision_" numFmtId="0">
      <sharedItems containsSemiMixedTypes="0" containsString="0" containsNumber="1" containsInteger="1" minValue="4320620" maxValue="7748787"/>
    </cacheField>
    <cacheField name="Agency_Nam" numFmtId="0">
      <sharedItems/>
    </cacheField>
    <cacheField name="Date_and_T" numFmtId="22">
      <sharedItems containsSemiMixedTypes="0" containsNonDate="0" containsDate="1" containsString="0" minDate="2013-01-09T09:54:00" maxDate="2020-08-23T08:00:00"/>
    </cacheField>
    <cacheField name="Date serial #" numFmtId="0">
      <sharedItems containsSemiMixedTypes="0" containsString="0" containsNumber="1" minValue="41283.412499999999" maxValue="44066.333333333336"/>
    </cacheField>
    <cacheField name="Year" numFmtId="0">
      <sharedItems containsSemiMixedTypes="0" containsString="0" containsNumber="1" containsInteger="1" minValue="2013" maxValue="2020"/>
    </cacheField>
    <cacheField name="Relation to LWA Treatment" numFmtId="0">
      <sharedItems count="3">
        <s v="before treatment"/>
        <s v="after treatment"/>
        <s v="unknown"/>
      </sharedItems>
    </cacheField>
    <cacheField name="if before treatment" numFmtId="0">
      <sharedItems containsSemiMixedTypes="0" containsString="0" containsNumber="1" containsInteger="1" minValue="0" maxValue="1"/>
    </cacheField>
    <cacheField name="if after treatment" numFmtId="0">
      <sharedItems containsSemiMixedTypes="0" containsString="0" containsNumber="1" containsInteger="1" minValue="0" maxValue="1"/>
    </cacheField>
    <cacheField name="Area__Coun" numFmtId="0">
      <sharedItems/>
    </cacheField>
    <cacheField name="Road_Name" numFmtId="0">
      <sharedItems/>
    </cacheField>
    <cacheField name="Intersecti" numFmtId="0">
      <sharedItems/>
    </cacheField>
    <cacheField name="KABCO_Seve" numFmtId="0">
      <sharedItems/>
    </cacheField>
    <cacheField name="X__of_Fata" numFmtId="0">
      <sharedItems containsSemiMixedTypes="0" containsString="0" containsNumber="1" containsInteger="1" minValue="0" maxValue="1"/>
    </cacheField>
    <cacheField name="X__Serious" numFmtId="0">
      <sharedItems containsSemiMixedTypes="0" containsString="0" containsNumber="1" containsInteger="1" minValue="0" maxValue="1"/>
    </cacheField>
    <cacheField name="X__Visible" numFmtId="0">
      <sharedItems containsSemiMixedTypes="0" containsString="0" containsNumber="1" containsInteger="1" minValue="0" maxValue="2"/>
    </cacheField>
    <cacheField name="Manner_of_" numFmtId="0">
      <sharedItems/>
    </cacheField>
    <cacheField name="Location_a" numFmtId="0">
      <sharedItems/>
    </cacheField>
    <cacheField name="First_Harm" numFmtId="0">
      <sharedItems/>
    </cacheField>
    <cacheField name="Most_Harmf" numFmtId="0">
      <sharedItems/>
    </cacheField>
    <cacheField name="Operator__" numFmtId="0">
      <sharedItems/>
    </cacheField>
    <cacheField name="X__of_Vehi" numFmtId="0">
      <sharedItems containsSemiMixedTypes="0" containsString="0" containsNumber="1" containsInteger="1" minValue="1" maxValue="2"/>
    </cacheField>
    <cacheField name="Single Vehicle" numFmtId="0">
      <sharedItems count="2">
        <s v="Yes"/>
        <s v="No"/>
      </sharedItems>
    </cacheField>
    <cacheField name="Vehicle_Ma" numFmtId="0">
      <sharedItems count="12">
        <s v="Negotiating a Curve"/>
        <s v="Straight"/>
        <s v="[&quot;Straight&quot;,&quot;Straight&quot;]"/>
        <s v="[&quot;Changing Lanes&quot;,&quot;Passing&quot;]"/>
        <s v="[&quot;Negotiating a Curve&quot;,&quot;Negotiating a Curve&quot;]"/>
        <s v="[&quot;Straight&quot;,&quot;Turning Right&quot;]"/>
        <s v="[&quot;Turning Right&quot;,&quot;Turning Right&quot;]"/>
        <s v=" "/>
        <s v="[&quot;Stopped&quot;,&quot;Straight&quot;]"/>
        <s v="Turning Right"/>
        <s v="Turning Left"/>
        <s v="[&quot;Straight&quot;,&quot;Turning Left&quot;]"/>
      </sharedItems>
    </cacheField>
    <cacheField name="Intersection related" numFmtId="0">
      <sharedItems containsSemiMixedTypes="0" containsString="0" containsNumber="1" containsInteger="1" minValue="0" maxValue="1"/>
    </cacheField>
    <cacheField name="Direction_" numFmtId="0">
      <sharedItems/>
    </cacheField>
    <cacheField name="Light_Cond" numFmtId="0">
      <sharedItems/>
    </cacheField>
    <cacheField name="Surface_Co" numFmtId="0">
      <sharedItems count="4">
        <s v="Dry"/>
        <s v="(None)"/>
        <s v="Wet"/>
        <s v="Ice/Frost"/>
      </sharedItems>
    </cacheField>
    <cacheField name="Driver_Age" numFmtId="0">
      <sharedItems containsMixedTypes="1" containsNumber="1" containsInteger="1" minValue="18" maxValue="73"/>
    </cacheField>
    <cacheField name="Safety_Equ" numFmtId="0">
      <sharedItems/>
    </cacheField>
    <cacheField name="Motorcycle" numFmtId="0">
      <sharedItems containsSemiMixedTypes="0" containsString="0" containsNumber="1" containsInteger="1" minValue="0" maxValue="1"/>
    </cacheField>
    <cacheField name="Vehicle_Ty" numFmtId="0">
      <sharedItems/>
    </cacheField>
    <cacheField name="Inventory_" numFmtId="0">
      <sharedItems/>
    </cacheField>
    <cacheField name="MilePoint" numFmtId="0">
      <sharedItems containsSemiMixedTypes="0" containsString="0" containsNumber="1" minValue="1.6825E-2" maxValue="10.619"/>
    </cacheField>
    <cacheField name="Latitude" numFmtId="0">
      <sharedItems containsSemiMixedTypes="0" containsString="0" containsNumber="1" minValue="33.294199999999996" maxValue="33.403722999999999"/>
    </cacheField>
    <cacheField name="Longitude" numFmtId="0">
      <sharedItems containsSemiMixedTypes="0" containsString="0" containsNumber="1" minValue="-82.764930000000007" maxValue="-82.669905999999997"/>
    </cacheField>
    <cacheField name="OBJECTID_2" numFmtId="0">
      <sharedItems containsSemiMixedTypes="0" containsString="0" containsNumber="1" containsInteger="1" minValue="2" maxValue="5"/>
    </cacheField>
    <cacheField name="OBJECTID_3" numFmtId="0">
      <sharedItems containsSemiMixedTypes="0" containsString="0" containsNumber="1" containsInteger="1" minValue="2" maxValue="5"/>
    </cacheField>
    <cacheField name="OBJECTID_4" numFmtId="0">
      <sharedItems containsSemiMixedTypes="0" containsString="0" containsNumber="1" containsInteger="1" minValue="271" maxValue="274"/>
    </cacheField>
    <cacheField name="c_segid" numFmtId="0">
      <sharedItems/>
    </cacheField>
    <cacheField name="c_sectid" numFmtId="0">
      <sharedItems containsSemiMixedTypes="0" containsString="0" containsNumber="1" containsInteger="1" minValue="5" maxValue="8"/>
    </cacheField>
    <cacheField name="c_id" numFmtId="0">
      <sharedItems containsSemiMixedTypes="0" containsString="0" containsNumber="1" containsInteger="1" minValue="5" maxValue="8"/>
    </cacheField>
    <cacheField name="c_type" numFmtId="0">
      <sharedItems/>
    </cacheField>
    <cacheField name="c_radius" numFmtId="0">
      <sharedItems containsSemiMixedTypes="0" containsString="0" containsNumber="1" minValue="1577.5" maxValue="2021.4"/>
    </cacheField>
    <cacheField name="c_devangle" numFmtId="0">
      <sharedItems containsSemiMixedTypes="0" containsString="0" containsNumber="1" minValue="39.200000000000003" maxValue="45.8"/>
    </cacheField>
    <cacheField name="c_length" numFmtId="0">
      <sharedItems containsSemiMixedTypes="0" containsString="0" containsNumber="1" minValue="1259.9000000000001" maxValue="1470.1"/>
    </cacheField>
    <cacheField name="c_pc_x" numFmtId="0">
      <sharedItems containsSemiMixedTypes="0" containsString="0" containsNumber="1" minValue="-82.767270999999994" maxValue="-82.683487999999997"/>
    </cacheField>
    <cacheField name="c_pc_y" numFmtId="0">
      <sharedItems containsSemiMixedTypes="0" containsString="0" containsNumber="1" minValue="33.294559" maxValue="33.382964999999999"/>
    </cacheField>
    <cacheField name="c_pt_x" numFmtId="0">
      <sharedItems containsSemiMixedTypes="0" containsString="0" containsNumber="1" minValue="-82.763247000000007" maxValue="-82.681257000000002"/>
    </cacheField>
    <cacheField name="c_pt_y" numFmtId="0">
      <sharedItems containsSemiMixedTypes="0" containsString="0" containsNumber="1" minValue="33.294502999999999" maxValue="33.386145999999997"/>
    </cacheField>
    <cacheField name="g_rcd" numFmtId="0">
      <sharedItems/>
    </cacheField>
    <cacheField name="g_rte_typ" numFmtId="0">
      <sharedItems containsSemiMixedTypes="0" containsString="0" containsNumber="1" containsInteger="1" minValue="1" maxValue="1"/>
    </cacheField>
    <cacheField name="g_rte_cod" numFmtId="0">
      <sharedItems containsSemiMixedTypes="0" containsString="0" containsNumber="1" containsInteger="1" minValue="301" maxValue="301"/>
    </cacheField>
    <cacheField name="g_rte_numb" numFmtId="0">
      <sharedItems containsSemiMixedTypes="0" containsString="0" containsNumber="1" containsInteger="1" minValue="16" maxValue="16"/>
    </cacheField>
    <cacheField name="g_rte_suff" numFmtId="0">
      <sharedItems containsSemiMixedTypes="0" containsString="0" containsNumber="1" containsInteger="1" minValue="0" maxValue="0"/>
    </cacheField>
    <cacheField name="g_spd_limt" numFmtId="0">
      <sharedItems containsSemiMixedTypes="0" containsString="0" containsNumber="1" containsInteger="1" minValue="55" maxValue="55"/>
    </cacheField>
    <cacheField name="p_bbi_max" numFmtId="0">
      <sharedItems containsSemiMixedTypes="0" containsString="0" containsNumber="1" minValue="1.92" maxValue="5.0599999999999996"/>
    </cacheField>
    <cacheField name="p_bbi_95th" numFmtId="0">
      <sharedItems containsSemiMixedTypes="0" containsString="0" containsNumber="1" minValue="1.66" maxValue="4.46"/>
    </cacheField>
    <cacheField name="p_pc_alti" numFmtId="0">
      <sharedItems containsSemiMixedTypes="0" containsString="0" containsNumber="1" minValue="458.3" maxValue="479"/>
    </cacheField>
    <cacheField name="p_mid_alti" numFmtId="0">
      <sharedItems containsSemiMixedTypes="0" containsString="0" containsNumber="1" minValue="473.4" maxValue="490.8"/>
    </cacheField>
    <cacheField name="p_pt_alti" numFmtId="0">
      <sharedItems containsSemiMixedTypes="0" containsString="0" containsNumber="1" minValue="448.8" maxValue="492.1"/>
    </cacheField>
    <cacheField name="p_spd_limt" numFmtId="0">
      <sharedItems containsSemiMixedTypes="0" containsString="0" containsNumber="1" containsInteger="1" minValue="0" maxValue="55"/>
    </cacheField>
    <cacheField name="p_adv_sped" numFmtId="0">
      <sharedItems containsSemiMixedTypes="0" containsString="0" containsNumber="1" minValue="70.599999999999994" maxValue="86.9"/>
    </cacheField>
    <cacheField name="p_sped_dif" numFmtId="0">
      <sharedItems containsSemiMixedTypes="0" containsString="0" containsNumber="1" containsInteger="1" minValue="0" maxValue="0"/>
    </cacheField>
    <cacheField name="p_colldate" numFmtId="14">
      <sharedItems containsSemiMixedTypes="0" containsNonDate="0" containsDate="1" containsString="0" minDate="2016-07-19T00:00:00" maxDate="2018-02-08T00:00:00"/>
    </cacheField>
    <cacheField name="p_note" numFmtId="0">
      <sharedItems/>
    </cacheField>
    <cacheField name="Shape_Leng" numFmtId="0">
      <sharedItems containsSemiMixedTypes="0" containsString="0" containsNumber="1" minValue="3.8010000000000001E-3" maxValue="4.5599999999999998E-3"/>
    </cacheField>
    <cacheField name="OBJECTID_5" numFmtId="0">
      <sharedItems containsSemiMixedTypes="0" containsString="0" containsNumber="1" containsInteger="1" minValue="52149" maxValue="52157"/>
    </cacheField>
    <cacheField name="FID_1" numFmtId="0">
      <sharedItems containsSemiMixedTypes="0" containsString="0" containsNumber="1" containsInteger="1" minValue="52088" maxValue="52096"/>
    </cacheField>
    <cacheField name="RCD" numFmtId="0">
      <sharedItems/>
    </cacheField>
    <cacheField name="County_Nam" numFmtId="0">
      <sharedItems/>
    </cacheField>
    <cacheField name="ROUTE_TYPE" numFmtId="0">
      <sharedItems containsSemiMixedTypes="0" containsString="0" containsNumber="1" containsInteger="1" minValue="1" maxValue="1"/>
    </cacheField>
    <cacheField name="ROUTE_NUM" numFmtId="0">
      <sharedItems containsSemiMixedTypes="0" containsString="0" containsNumber="1" containsInteger="1" minValue="1600" maxValue="1600"/>
    </cacheField>
    <cacheField name="DISTRICT" numFmtId="0">
      <sharedItems containsSemiMixedTypes="0" containsString="0" containsNumber="1" containsInteger="1" minValue="2" maxValue="2"/>
    </cacheField>
    <cacheField name="TRAVEL_WAY" numFmtId="0">
      <sharedItems containsSemiMixedTypes="0" containsString="0" containsNumber="1" containsInteger="1" minValue="1" maxValue="1"/>
    </cacheField>
    <cacheField name="OPERATION" numFmtId="0">
      <sharedItems containsSemiMixedTypes="0" containsString="0" containsNumber="1" containsInteger="1" minValue="2" maxValue="2"/>
    </cacheField>
    <cacheField name="T_LANES_LE" numFmtId="0">
      <sharedItems containsSemiMixedTypes="0" containsString="0" containsNumber="1" containsInteger="1" minValue="1" maxValue="1"/>
    </cacheField>
    <cacheField name="T_LANES_RI" numFmtId="0">
      <sharedItems containsSemiMixedTypes="0" containsString="0" containsNumber="1" containsInteger="1" minValue="1" maxValue="1"/>
    </cacheField>
    <cacheField name="TOTAL_LANE" numFmtId="0">
      <sharedItems containsSemiMixedTypes="0" containsString="0" containsNumber="1" containsInteger="1" minValue="2" maxValue="2"/>
    </cacheField>
    <cacheField name="NHS" numFmtId="0">
      <sharedItems containsSemiMixedTypes="0" containsString="0" containsNumber="1" containsInteger="1" minValue="0" maxValue="0"/>
    </cacheField>
    <cacheField name="F_SYSTEM" numFmtId="0">
      <sharedItems containsSemiMixedTypes="0" containsString="0" containsNumber="1" containsInteger="1" minValue="4" maxValue="4"/>
    </cacheField>
    <cacheField name="DIVIDED" numFmtId="0">
      <sharedItems/>
    </cacheField>
    <cacheField name="County_Cod" numFmtId="0">
      <sharedItems containsSemiMixedTypes="0" containsString="0" containsNumber="1" containsInteger="1" minValue="301" maxValue="301"/>
    </cacheField>
    <cacheField name="Route_Numb" numFmtId="0">
      <sharedItems containsSemiMixedTypes="0" containsString="0" containsNumber="1" containsInteger="1" minValue="16" maxValue="16"/>
    </cacheField>
    <cacheField name="Route_Suff" numFmtId="0">
      <sharedItems containsSemiMixedTypes="0" containsString="0" containsNumber="1" containsInteger="1" minValue="0" maxValue="0"/>
    </cacheField>
    <cacheField name="TYPE" numFmtId="0">
      <sharedItems/>
    </cacheField>
    <cacheField name="AdjUrbanAr" numFmtId="0">
      <sharedItems/>
    </cacheField>
    <cacheField name="AdjUrbanCo" numFmtId="0">
      <sharedItems containsSemiMixedTypes="0" containsString="0" containsNumber="1" containsInteger="1" minValue="0" maxValue="0"/>
    </cacheField>
    <cacheField name="SPEED_LIMI" numFmtId="0">
      <sharedItems containsSemiMixedTypes="0" containsString="0" containsNumber="1" containsInteger="1" minValue="55" maxValue="55"/>
    </cacheField>
    <cacheField name="AADT" numFmtId="0">
      <sharedItems containsSemiMixedTypes="0" containsString="0" containsNumber="1" containsInteger="1" minValue="1840" maxValue="2680"/>
    </cacheField>
    <cacheField name="City_Name" numFmtId="0">
      <sharedItems/>
    </cacheField>
    <cacheField name="City_Code" numFmtId="0">
      <sharedItems containsSemiMixedTypes="0" containsString="0" containsNumber="1" containsInteger="1" minValue="0" maxValue="0"/>
    </cacheField>
    <cacheField name="ShapeLengt" numFmtId="0">
      <sharedItems containsSemiMixedTypes="0" containsString="0" containsNumber="1" minValue="0.54009600000000002" maxValue="1.4955499999999999"/>
    </cacheField>
    <cacheField name="Cong_Dist" numFmtId="0">
      <sharedItems containsSemiMixedTypes="0" containsString="0" containsNumber="1" containsInteger="1" minValue="10" maxValue="10"/>
    </cacheField>
    <cacheField name="Ownership" numFmtId="0">
      <sharedItems/>
    </cacheField>
    <cacheField name="AdjAADT" numFmtId="0">
      <sharedItems containsSemiMixedTypes="0" containsString="0" containsNumber="1" containsInteger="1" minValue="1840" maxValue="2680"/>
    </cacheField>
    <cacheField name="UniqueID" numFmtId="0">
      <sharedItems containsSemiMixedTypes="0" containsString="0" containsNumber="1" containsInteger="1" minValue="528304" maxValue="528312"/>
    </cacheField>
    <cacheField name="FMEAS" numFmtId="0">
      <sharedItems containsSemiMixedTypes="0" containsString="0" containsNumber="1" minValue="0.73" maxValue="9.2200000000000006"/>
    </cacheField>
    <cacheField name="TMEAS" numFmtId="0">
      <sharedItems containsSemiMixedTypes="0" containsString="0" containsNumber="1" minValue="1.41" maxValue="10.050000000000001"/>
    </cacheField>
    <cacheField name="UniqueID_1" numFmtId="0">
      <sharedItems containsSemiMixedTypes="0" containsString="0" containsNumber="1" containsInteger="1" minValue="528304" maxValue="528312"/>
    </cacheField>
    <cacheField name="Check_" numFmtId="0">
      <sharedItems containsSemiMixedTypes="0" containsString="0" containsNumber="1" containsInteger="1" minValue="0" maxValue="0"/>
    </cacheField>
    <cacheField name="Shape_Le_1" numFmtId="0">
      <sharedItems containsSemiMixedTypes="0" containsString="0" containsNumber="1" minValue="2851.7058809999999" maxValue="7896.5066029999998"/>
    </cacheField>
    <cacheField name="BUFF_DIST" numFmtId="0">
      <sharedItems containsSemiMixedTypes="0" containsString="0" containsNumber="1" containsInteger="1" minValue="100" maxValue="100"/>
    </cacheField>
    <cacheField name="ORIG_FID" numFmtId="0">
      <sharedItems containsSemiMixedTypes="0" containsString="0" containsNumber="1" containsInteger="1" minValue="52110" maxValue="52118"/>
    </cacheField>
    <cacheField name="Shape_Le_2" numFmtId="0">
      <sharedItems containsSemiMixedTypes="0" containsString="0" containsNumber="1" minValue="1.9387999999999999E-2" maxValue="4.7395E-2"/>
    </cacheField>
    <cacheField name="Distance" numFmtId="0">
      <sharedItems containsSemiMixedTypes="0" containsString="0" containsNumber="1" containsInteger="1" minValue="0" maxValue="0"/>
    </cacheField>
    <cacheField name="Shape_Le_3" numFmtId="0">
      <sharedItems containsSemiMixedTypes="0" containsString="0" containsNumber="1" minValue="3.8010000000000001E-3" maxValue="4.5599999999999998E-3"/>
    </cacheField>
    <cacheField name="OBJECTID_6" numFmtId="0">
      <sharedItems containsSemiMixedTypes="0" containsString="0" containsNumber="1" containsInteger="1" minValue="30" maxValue="148"/>
    </cacheField>
    <cacheField name="Station_ID" numFmtId="0">
      <sharedItems/>
    </cacheField>
    <cacheField name="Functional" numFmtId="0">
      <sharedItems/>
    </cacheField>
    <cacheField name="Lat_Long" numFmtId="0">
      <sharedItems/>
    </cacheField>
    <cacheField name="Lat_Long_X" numFmtId="0">
      <sharedItems containsSemiMixedTypes="0" containsString="0" containsNumber="1" minValue="-82.784030000000001" maxValue="-82.684426999999999"/>
    </cacheField>
    <cacheField name="Lat_Long_Y" numFmtId="0">
      <sharedItems containsSemiMixedTypes="0" containsString="0" containsNumber="1" minValue="33.292211000000002" maxValue="33.382195000000003"/>
    </cacheField>
    <cacheField name="Lat" numFmtId="0">
      <sharedItems containsSemiMixedTypes="0" containsString="0" containsNumber="1" minValue="33.292211000000002" maxValue="33.382195000000003"/>
    </cacheField>
    <cacheField name="Long" numFmtId="0">
      <sharedItems containsSemiMixedTypes="0" containsString="0" containsNumber="1" minValue="-82.784030000000001" maxValue="-82.684426999999999"/>
    </cacheField>
    <cacheField name="Shape_Le_4" numFmtId="0">
      <sharedItems containsSemiMixedTypes="0" containsString="0" containsNumber="1" minValue="3.8010000000000001E-3" maxValue="4.5599999999999998E-3"/>
    </cacheField>
    <cacheField name="CurveID" numFmtId="0">
      <sharedItems containsSemiMixedTypes="0" containsString="0" containsNumber="1" containsInteger="1" minValue="2" maxValue="5" count="4">
        <n v="2"/>
        <n v="3"/>
        <n v="4"/>
        <n v="5"/>
      </sharedItems>
    </cacheField>
    <cacheField name="Average AADT After" numFmtId="0">
      <sharedItems containsSemiMixedTypes="0" containsString="0" containsNumber="1" minValue="1473.3333333333333" maxValue="1976.6666666666667"/>
    </cacheField>
    <cacheField name="Average AADT Before" numFmtId="0">
      <sharedItems containsSemiMixedTypes="0" containsString="0" containsNumber="1" minValue="1352.5" maxValue="2447.5"/>
    </cacheField>
    <cacheField name="Increase in AADT" numFmtId="0">
      <sharedItems containsSemiMixedTypes="0" containsString="0" containsNumber="1" minValue="-470.83333333333326" maxValue="120.83333333333326"/>
    </cacheField>
    <cacheField name="Per_increase" numFmtId="0">
      <sharedItems containsSemiMixedTypes="0" containsString="0" containsNumber="1" minValue="-0.19237316990125977" maxValue="8.9340727048675239E-2"/>
    </cacheField>
    <cacheField name="Average AADT" numFmtId="0">
      <sharedItems containsSemiMixedTypes="0" containsString="0" containsNumber="1" minValue="1412.9166666666665" maxValue="2212.0833333333335"/>
    </cacheField>
    <cacheField name="ADT2020" numFmtId="0">
      <sharedItems containsSemiMixedTypes="0" containsString="0" containsNumber="1" containsInteger="1" minValue="1300" maxValue="1570"/>
    </cacheField>
    <cacheField name="Tru2020" numFmtId="0">
      <sharedItems containsSemiMixedTypes="0" containsString="0" containsNumber="1" minValue="20.8" maxValue="25.8"/>
    </cacheField>
    <cacheField name="ADT2019" numFmtId="0">
      <sharedItems containsSemiMixedTypes="0" containsString="0" containsNumber="1" containsInteger="1" minValue="1580" maxValue="1650"/>
    </cacheField>
    <cacheField name="Tru2019" numFmtId="0">
      <sharedItems containsSemiMixedTypes="0" containsString="0" containsNumber="1" minValue="20.399999999999999" maxValue="25.8"/>
    </cacheField>
    <cacheField name="ADT2018" numFmtId="0">
      <sharedItems containsSemiMixedTypes="0" containsString="0" containsNumber="1" containsInteger="1" minValue="1540" maxValue="2720"/>
    </cacheField>
    <cacheField name="Tru2018" numFmtId="0">
      <sharedItems containsSemiMixedTypes="0" containsString="0" containsNumber="1" minValue="19.2" maxValue="20.7"/>
    </cacheField>
    <cacheField name="ADT2017" numFmtId="0">
      <sharedItems containsSemiMixedTypes="0" containsString="0" containsNumber="1" containsInteger="1" minValue="1640" maxValue="2710"/>
    </cacheField>
    <cacheField name="Tru2017" numFmtId="0">
      <sharedItems containsSemiMixedTypes="0" containsString="0" containsNumber="1" minValue="0" maxValue="19.2"/>
    </cacheField>
    <cacheField name="ADT2016" numFmtId="0">
      <sharedItems containsSemiMixedTypes="0" containsString="0" containsNumber="1" containsInteger="1" minValue="1590" maxValue="2680"/>
    </cacheField>
    <cacheField name="Tru2016" numFmtId="0">
      <sharedItems containsSemiMixedTypes="0" containsString="0" containsNumber="1" minValue="20.3" maxValue="26.8"/>
    </cacheField>
    <cacheField name="ADT2015" numFmtId="0">
      <sharedItems containsSemiMixedTypes="0" containsString="0" containsNumber="1" containsInteger="1" minValue="1350" maxValue="2570"/>
    </cacheField>
    <cacheField name="Tru2015" numFmtId="0">
      <sharedItems containsSemiMixedTypes="0" containsString="0" containsNumber="1" minValue="20.3" maxValue="26.3"/>
    </cacheField>
    <cacheField name="ADT2014" numFmtId="0">
      <sharedItems containsSemiMixedTypes="0" containsString="0" containsNumber="1" containsInteger="1" minValue="1280" maxValue="2270"/>
    </cacheField>
    <cacheField name="Tru2014" numFmtId="0">
      <sharedItems containsSemiMixedTypes="0" containsString="0" containsNumber="1" minValue="15.1" maxValue="27.7"/>
    </cacheField>
    <cacheField name="ADT2013" numFmtId="0">
      <sharedItems containsSemiMixedTypes="0" containsString="0" containsNumber="1" containsInteger="1" minValue="1190" maxValue="2270"/>
    </cacheField>
    <cacheField name="Tru2013" numFmtId="0">
      <sharedItems containsSemiMixedTypes="0" containsString="0" containsNumber="1" minValue="15.1" maxValue="19.399999999999999"/>
    </cacheField>
    <cacheField name="ADT2012" numFmtId="0">
      <sharedItems containsSemiMixedTypes="0" containsString="0" containsNumber="1" containsInteger="1" minValue="1190" maxValue="2400"/>
    </cacheField>
    <cacheField name="Tru2012" numFmtId="0">
      <sharedItems containsSemiMixedTypes="0" containsString="0" containsNumber="1" minValue="15" maxValue="19.399999999999999"/>
    </cacheField>
    <cacheField name="ADT2011" numFmtId="0">
      <sharedItems containsSemiMixedTypes="0" containsString="0" containsNumber="1" containsInteger="1" minValue="1240" maxValue="2410"/>
    </cacheField>
    <cacheField name="Tru2011" numFmtId="0">
      <sharedItems containsSemiMixedTypes="0" containsString="0" containsNumber="1" minValue="15" maxValue="17.899999999999999"/>
    </cacheField>
    <cacheField name="Distance_2" numFmtId="0">
      <sharedItems containsSemiMixedTypes="0" containsString="0" containsNumber="1" minValue="0" maxValue="3.1522000000000001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n v="0"/>
    <s v="Point"/>
    <n v="46"/>
    <n v="66413"/>
    <n v="4320620"/>
    <s v="Gsp Post 00"/>
    <d v="2013-01-09T09:54:00"/>
    <n v="41283.412499999999"/>
    <n v="2013"/>
    <s v="before treatment"/>
    <n v="1"/>
    <n v="0"/>
    <s v="Warren"/>
    <s v="SR 16"/>
    <s v="(none)"/>
    <s v="(O) No Injury"/>
    <n v="0"/>
    <n v="0"/>
    <n v="0"/>
    <s v="Not a Collision with Motor Vehicle"/>
    <s v="On Shoulder"/>
    <s v="Tree"/>
    <s v="Tree"/>
    <s v="Changed Lanes Improperly"/>
    <n v="1"/>
    <s v="Yes"/>
    <s v="Negotiating a Curve"/>
    <n v="0"/>
    <s v="East"/>
    <s v="Daylight"/>
    <s v="Dry"/>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n v="2"/>
    <n v="1560"/>
    <n v="1352.5"/>
    <n v="207.5"/>
    <n v="0.15341959334565619"/>
    <n v="1456.2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s v="unknown"/>
    <n v="0"/>
    <n v="0"/>
    <s v="Warren"/>
    <s v="SR 16"/>
    <s v="Beall Springs Rd"/>
    <s v="(O) No Injury"/>
    <n v="0"/>
    <n v="0"/>
    <n v="0"/>
    <s v="Not a Collision with Motor Vehicle"/>
    <s v="Off Roadway"/>
    <s v="Ditch"/>
    <s v="Ditch"/>
    <s v="Other Interior Distraction (Distracted)"/>
    <n v="1"/>
    <s v="Yes"/>
    <s v="Straight"/>
    <n v="0"/>
    <s v="South"/>
    <s v="Daylight"/>
    <s v="Dry"/>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s v="after treatment"/>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s v="No"/>
    <s v="[&quot;Straight&quot;,&quot;Straight&quot;]"/>
    <n v="0"/>
    <s v="[&quot;East&quot;,&quot;West&quot;]"/>
    <s v="Daylight"/>
    <s v="Dry"/>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s v="after treatment"/>
    <n v="0"/>
    <n v="1"/>
    <s v="Warren"/>
    <s v="SR 16"/>
    <s v="(none)"/>
    <s v="(B) Suspected Minor/Visible Injury"/>
    <n v="0"/>
    <n v="0"/>
    <n v="1"/>
    <s v="Not a Collision with Motor Vehicle"/>
    <s v="Off Roadway"/>
    <s v="Ditch"/>
    <s v="Over Turn"/>
    <s v="Other"/>
    <n v="1"/>
    <s v="Yes"/>
    <s v="Straight"/>
    <n v="0"/>
    <s v="South"/>
    <s v="Dark-Not Lighted"/>
    <s v="Dry"/>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s v="after treatment"/>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s v="No"/>
    <s v="[&quot;Changing Lanes&quot;,&quot;Passing&quot;]"/>
    <n v="0"/>
    <s v="[&quot;West&quot;,&quot;West&quot;]"/>
    <s v="Dark-Not Lighted"/>
    <s v="Dry"/>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s v="after treatment"/>
    <n v="0"/>
    <n v="1"/>
    <s v="Warren"/>
    <s v="[&quot;County Road 69&quot;,&quot;SR 16&quot;,&quot;SR 16&quot;]"/>
    <s v="Fowler St"/>
    <s v="(O) No Injury"/>
    <n v="0"/>
    <n v="0"/>
    <n v="0"/>
    <s v="Not a Collision with Motor Vehicle"/>
    <s v="(None)"/>
    <s v="Other Non-Collision"/>
    <s v="Other Non-Collision"/>
    <s v="(None)"/>
    <n v="1"/>
    <s v="Yes"/>
    <s v="Straight"/>
    <n v="0"/>
    <s v="North"/>
    <s v="Dark-Not Lighted"/>
    <s v="(None)"/>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s v="after treatment"/>
    <n v="0"/>
    <n v="1"/>
    <s v="Warren"/>
    <s v="SR 16"/>
    <s v="Mm 35"/>
    <s v="(O) No Injury"/>
    <n v="0"/>
    <n v="0"/>
    <n v="0"/>
    <s v="Not a Collision with Motor Vehicle"/>
    <s v="Off Roadway"/>
    <s v="Bridge/Pier Abutment"/>
    <s v="Bridge/Pier Abutment"/>
    <s v="Other"/>
    <n v="1"/>
    <s v="Yes"/>
    <s v="Straight"/>
    <n v="0"/>
    <s v="East"/>
    <s v="Daylight"/>
    <s v="Dry"/>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s v="after treatment"/>
    <n v="0"/>
    <n v="1"/>
    <s v="Warren"/>
    <s v="SR 16"/>
    <s v="(none)"/>
    <s v="(O) No Injury"/>
    <n v="0"/>
    <n v="0"/>
    <n v="0"/>
    <s v="Not a Collision with Motor Vehicle"/>
    <s v="On Shoulder"/>
    <s v="Tree"/>
    <s v="Tree"/>
    <s v="No Contributing Factors"/>
    <n v="1"/>
    <s v="Yes"/>
    <s v="Straight"/>
    <n v="0"/>
    <s v="West"/>
    <s v="Daylight"/>
    <s v="Dry"/>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s v="unknown"/>
    <n v="0"/>
    <n v="0"/>
    <s v="Warren"/>
    <s v="SR 16"/>
    <s v="(none)"/>
    <s v="(C) Possible Injury / Complaint"/>
    <n v="0"/>
    <n v="0"/>
    <n v="0"/>
    <s v="Angle (Other)"/>
    <s v="On Shoulder"/>
    <s v="[&quot;Over Turn&quot;,&quot;Over Turn&quot;]"/>
    <s v="[&quot;Other Non-Collision&quot;,&quot;Over Turn&quot;]"/>
    <s v="[&quot;Changed Lanes Improperly&quot;,&quot;Changed Lanes Improperly&quot;]"/>
    <n v="2"/>
    <s v="No"/>
    <s v="[&quot;Straight&quot;,&quot;Straight&quot;]"/>
    <n v="0"/>
    <s v="[&quot;North&quot;,&quot;South&quot;]"/>
    <s v="Daylight"/>
    <s v="Dry"/>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s v="before treatment"/>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North&quot;,&quot;South&quot;]"/>
    <s v="Daylight"/>
    <s v="Dry"/>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s v="before treatment"/>
    <n v="1"/>
    <n v="0"/>
    <s v="Warren"/>
    <s v="SR 16"/>
    <s v="(none)"/>
    <s v="(B) Suspected Minor/Visible Injury"/>
    <n v="0"/>
    <n v="0"/>
    <n v="1"/>
    <s v="Not a Collision with Motor Vehicle"/>
    <s v="Off Roadway"/>
    <s v="Tree"/>
    <s v="Tree"/>
    <s v="No Contributing Factors"/>
    <n v="1"/>
    <s v="Yes"/>
    <s v="Straight"/>
    <n v="0"/>
    <s v="East"/>
    <s v="Daylight"/>
    <s v="Dry"/>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s v="before treatment"/>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s v="No"/>
    <s v="[&quot;Negotiating a Curve&quot;,&quot;Negotiating a Curve&quot;]"/>
    <n v="0"/>
    <s v="[&quot;East&quot;,&quot;West&quot;]"/>
    <s v="Daylight"/>
    <s v="Dry"/>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s v="before treatment"/>
    <n v="1"/>
    <n v="0"/>
    <s v="Warren"/>
    <s v="SR 16"/>
    <s v="(none)"/>
    <s v="(C) Possible Injury / Complaint"/>
    <n v="0"/>
    <n v="0"/>
    <n v="0"/>
    <s v="Not a Collision with Motor Vehicle"/>
    <s v="On Shoulder"/>
    <s v="Highway Traffic Sign Post"/>
    <s v="Over Turn"/>
    <s v="Changed Lanes Improperly"/>
    <n v="1"/>
    <s v="Yes"/>
    <s v="Straight"/>
    <n v="0"/>
    <s v="North"/>
    <s v="Daylight"/>
    <s v="Dry"/>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s v="before treatment"/>
    <n v="1"/>
    <n v="0"/>
    <s v="Warren"/>
    <s v="SR 16"/>
    <s v="1 Mile  W Of Ansley Rd"/>
    <s v="(O) No Injury"/>
    <n v="0"/>
    <n v="0"/>
    <n v="0"/>
    <s v="Not a Collision with Motor Vehicle"/>
    <s v="Off Roadway"/>
    <s v="Other-Fixed Object"/>
    <s v="Other - Fixed Object"/>
    <s v="No Contributing Factors"/>
    <n v="1"/>
    <s v="Yes"/>
    <s v="Negotiating a Curve"/>
    <n v="0"/>
    <s v="West"/>
    <s v="Daylight"/>
    <s v="Wet"/>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s v="before treatment"/>
    <n v="1"/>
    <n v="0"/>
    <s v="Warren"/>
    <s v="SR 16"/>
    <s v="Sr 16"/>
    <s v="(C) Possible Injury / Complaint"/>
    <n v="0"/>
    <n v="0"/>
    <n v="0"/>
    <s v="Head On"/>
    <s v="Off Roadway"/>
    <s v="Other-Fixed Object"/>
    <s v="Embankment"/>
    <s v="Disregard Stop Sign/Signal"/>
    <n v="1"/>
    <s v="Yes"/>
    <s v="Straight"/>
    <n v="0"/>
    <s v="East"/>
    <s v="Daylight"/>
    <s v="Dry"/>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s v="before treatment"/>
    <n v="1"/>
    <n v="0"/>
    <s v="Warren"/>
    <s v="SR 16"/>
    <s v="(none)"/>
    <s v="(O) No Injury"/>
    <n v="0"/>
    <n v="0"/>
    <n v="0"/>
    <s v="Not a Collision with Motor Vehicle"/>
    <s v="Off Roadway"/>
    <s v="Other-Fixed Object"/>
    <s v="Ditch"/>
    <s v="Too Fast for Conditions"/>
    <n v="1"/>
    <s v="Yes"/>
    <s v="Negotiating a Curve"/>
    <n v="0"/>
    <s v="West"/>
    <s v="Daylight"/>
    <s v="Ice/Frost"/>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s v="before treatment"/>
    <n v="1"/>
    <n v="0"/>
    <s v="Warren"/>
    <s v="SR 16"/>
    <s v="Mm5"/>
    <s v="(B) Suspected Minor/Visible Injury"/>
    <n v="0"/>
    <n v="0"/>
    <n v="1"/>
    <s v="Angle (Other)"/>
    <s v="On Shoulder"/>
    <s v="Other-Fixed Object"/>
    <s v="Tree"/>
    <s v="Changed Lanes Improperly"/>
    <n v="1"/>
    <s v="Yes"/>
    <s v="Straight"/>
    <n v="0"/>
    <s v="West"/>
    <s v="Daylight"/>
    <s v="Dry"/>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s v="after treatment"/>
    <n v="0"/>
    <n v="1"/>
    <s v="Warren"/>
    <s v="[&quot;SR 12 BYPASS&quot;,&quot;SR 12 BYPASS&quot;,&quot;SR 16&quot;,&quot;SR 16&quot;]"/>
    <s v="Atlanta Hwy"/>
    <s v="(O) No Injury"/>
    <n v="0"/>
    <n v="0"/>
    <n v="0"/>
    <s v="Not a Collision with Motor Vehicle"/>
    <s v="Gore"/>
    <s v="Median Barrier"/>
    <s v="Median Barrier"/>
    <s v="Driver Lost Control"/>
    <n v="1"/>
    <s v="Yes"/>
    <s v="Straight"/>
    <n v="0"/>
    <s v="North"/>
    <s v="Dark-Not Lighted"/>
    <s v="Wet"/>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18"/>
    <s v="Point"/>
    <n v="5"/>
    <n v="10006"/>
    <n v="7728025"/>
    <s v="Gsp Post 00"/>
    <d v="2019-09-22T09:25:00"/>
    <n v="43730.392361111109"/>
    <n v="2019"/>
    <s v="after treatment"/>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s v="No"/>
    <s v="[&quot;Straight&quot;,&quot;Straight&quot;]"/>
    <n v="0"/>
    <s v="[&quot;East&quot;,&quot;North&quot;]"/>
    <s v="Daylight"/>
    <s v="Dry"/>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s v="after treatment"/>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s v="No"/>
    <s v="[&quot;Straight&quot;,&quot;Turning Right&quot;]"/>
    <n v="1"/>
    <s v="[&quot;East&quot;,&quot;North&quot;]"/>
    <s v="Daylight"/>
    <s v="Dry"/>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s v="after treatment"/>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North&quot;,&quot;North&quot;]"/>
    <s v="Dark-Lighted"/>
    <s v="Wet"/>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1"/>
    <s v="Point"/>
    <n v="10"/>
    <n v="15256"/>
    <n v="7613787"/>
    <s v="Warren County Sheriff"/>
    <d v="2019-02-11T07:30:00"/>
    <n v="43507.3125"/>
    <n v="2019"/>
    <s v="after treatment"/>
    <n v="0"/>
    <n v="1"/>
    <s v="Warren"/>
    <s v="SR 16"/>
    <s v="Mitchell Rd"/>
    <s v="(O) No Injury"/>
    <n v="0"/>
    <n v="0"/>
    <n v="0"/>
    <s v="(None)"/>
    <s v="(None)"/>
    <s v="(None)"/>
    <s v=" "/>
    <s v="(None)"/>
    <n v="1"/>
    <s v="Yes"/>
    <s v=" "/>
    <n v="0"/>
    <s v="None"/>
    <s v="Dawn"/>
    <s v="(None)"/>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s v="after treatment"/>
    <n v="0"/>
    <n v="1"/>
    <s v="Warren"/>
    <s v="SR 16"/>
    <s v="Macon Hwy"/>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East&quot;,&quot;East&quot;]"/>
    <s v="Daylight"/>
    <s v="Dry"/>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s v="after treatment"/>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s v="No"/>
    <s v="[&quot;Turning Right&quot;,&quot;Turning Right&quot;]"/>
    <n v="1"/>
    <s v="[&quot;East&quot;,&quot;East&quot;]"/>
    <s v="Daylight"/>
    <s v="Dry"/>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4"/>
    <s v="Point"/>
    <n v="15"/>
    <n v="20384"/>
    <n v="6801676"/>
    <s v="Gsp Post 00"/>
    <d v="2018-07-22T11:45:00"/>
    <n v="43303.489583333336"/>
    <n v="2018"/>
    <s v="after treatment"/>
    <n v="0"/>
    <n v="1"/>
    <s v="Warren"/>
    <s v="SR 12 BYPASS"/>
    <s v="(none)"/>
    <s v="(O) No Injury"/>
    <n v="0"/>
    <n v="0"/>
    <n v="0"/>
    <s v="Not a Collision with Motor Vehicle"/>
    <s v="Off Roadway"/>
    <s v="Embankment"/>
    <s v="Immersion"/>
    <s v="Other Interior Distraction (Distracted)"/>
    <n v="1"/>
    <s v="Yes"/>
    <s v="Straight"/>
    <n v="0"/>
    <s v="West"/>
    <s v="Daylight"/>
    <s v="Dry"/>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s v="after treatment"/>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s v="No"/>
    <s v="[&quot;Turning Right&quot;,&quot;Turning Right&quot;]"/>
    <n v="1"/>
    <s v="[&quot;South&quot;,&quot;South&quot;]"/>
    <s v="Daylight"/>
    <s v="Dry"/>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s v="after treatment"/>
    <n v="0"/>
    <n v="1"/>
    <s v="Warren"/>
    <s v="SR 16"/>
    <s v="Mile Marker 7"/>
    <s v="(C) Possible Injury / Complaint"/>
    <n v="0"/>
    <n v="0"/>
    <n v="0"/>
    <s v="Not a Collision with Motor Vehicle"/>
    <s v="Off Roadway"/>
    <s v="Culvert"/>
    <s v="Over Turn"/>
    <s v="No Contributing Factors"/>
    <n v="1"/>
    <s v="Yes"/>
    <s v="Straight"/>
    <n v="0"/>
    <s v="East"/>
    <s v="Dark-Not Lighted"/>
    <s v="Wet"/>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s v="unknown"/>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s v="No"/>
    <s v="[&quot;Straight&quot;,&quot;Straight&quot;]"/>
    <n v="0"/>
    <s v="[&quot;South&quot;,&quot;West&quot;]"/>
    <s v="Daylight"/>
    <s v="Dry"/>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s v="unknown"/>
    <n v="0"/>
    <n v="0"/>
    <s v="Warren"/>
    <s v="SR 16"/>
    <s v="(none)"/>
    <s v="(B) Suspected Minor/Visible Injury"/>
    <n v="0"/>
    <n v="0"/>
    <n v="1"/>
    <s v="Not a Collision with Motor Vehicle"/>
    <s v="On Shoulder"/>
    <s v="Tree"/>
    <s v="Tree"/>
    <s v="Changed Lanes Improperly"/>
    <n v="1"/>
    <s v="Yes"/>
    <s v="Straight"/>
    <n v="0"/>
    <s v="North"/>
    <s v="Daylight"/>
    <s v="Dry"/>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s v="unknown"/>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s v="No"/>
    <s v="[&quot;Stopped&quot;,&quot;Straight&quot;]"/>
    <n v="0"/>
    <s v="[&quot;North&quot;,&quot;North&quot;]"/>
    <s v="Daylight"/>
    <s v="Dry"/>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s v="unknown"/>
    <n v="0"/>
    <n v="0"/>
    <s v="Warren"/>
    <s v="SR 16"/>
    <s v="(none)"/>
    <s v="(O) No Injury"/>
    <n v="0"/>
    <n v="0"/>
    <n v="0"/>
    <s v="Not a Collision with Motor Vehicle"/>
    <s v="On Shoulder"/>
    <s v="Ditch"/>
    <s v="Ditch"/>
    <s v="No Contributing Factors"/>
    <n v="1"/>
    <s v="Yes"/>
    <s v="Straight"/>
    <n v="0"/>
    <s v="East"/>
    <s v="Daylight"/>
    <s v="Dry"/>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s v="before treatment"/>
    <n v="1"/>
    <n v="0"/>
    <s v="Warren"/>
    <s v="SR 16"/>
    <s v="(none)"/>
    <s v="(O) No Injury"/>
    <n v="0"/>
    <n v="0"/>
    <n v="0"/>
    <s v="Not a Collision with Motor Vehicle"/>
    <s v="On Shoulder"/>
    <s v="Guard Rail End"/>
    <s v="Guard Rail Fence"/>
    <s v="Changed Lanes Improperly"/>
    <n v="1"/>
    <s v="Yes"/>
    <s v="Straight"/>
    <n v="0"/>
    <s v="West"/>
    <s v="Dark-Not Lighted"/>
    <s v="Dry"/>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s v="before treatment"/>
    <n v="1"/>
    <n v="0"/>
    <s v="Warren"/>
    <s v="SR 12 BYPASS"/>
    <s v="Ga278 12"/>
    <s v="(O) No Injury"/>
    <n v="0"/>
    <n v="0"/>
    <n v="0"/>
    <s v="(None)"/>
    <s v="On Roadway - Roadway Intersection"/>
    <s v="(None)"/>
    <s v="[&quot;Immersion&quot;,&quot;Immersion&quot;]"/>
    <s v="(None)"/>
    <n v="2"/>
    <s v="No"/>
    <s v="[&quot;Stopped&quot;,&quot;Straight&quot;]"/>
    <n v="0"/>
    <s v="[&quot;North&quot;,&quot;North&quot;]"/>
    <s v="Daylight"/>
    <s v="(None)"/>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s v="before treatment"/>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s v="No"/>
    <s v="[&quot;Stopped&quot;,&quot;Straight&quot;]"/>
    <n v="0"/>
    <s v="[&quot;North&quot;,&quot;North&quot;]"/>
    <s v="Daylight"/>
    <s v="Dry"/>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s v="before treatment"/>
    <n v="1"/>
    <n v="0"/>
    <s v="Warren"/>
    <s v="SR 16"/>
    <s v="(none)"/>
    <s v="(C) Possible Injury / Complaint"/>
    <n v="0"/>
    <n v="0"/>
    <n v="0"/>
    <s v="Not a Collision with Motor Vehicle"/>
    <s v="On Shoulder"/>
    <s v="Over Turn"/>
    <s v="Over Turn"/>
    <s v="Changed Lanes Improperly"/>
    <n v="1"/>
    <s v="Yes"/>
    <s v="Straight"/>
    <n v="0"/>
    <s v="North"/>
    <s v="Dusk"/>
    <s v="Dry"/>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s v="before treatment"/>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s v="No"/>
    <s v="[&quot;Turning Right&quot;,&quot;Turning Right&quot;]"/>
    <n v="1"/>
    <s v="[&quot;North&quot;,&quot;North&quot;]"/>
    <s v="Daylight"/>
    <s v="Dry"/>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s v="before treatment"/>
    <n v="1"/>
    <n v="0"/>
    <s v="Warren"/>
    <s v="SR 16"/>
    <s v="Sr 16"/>
    <s v="(B) Suspected Minor/Visible Injury"/>
    <n v="0"/>
    <n v="0"/>
    <n v="1"/>
    <s v="Head On"/>
    <s v="On Shoulder"/>
    <s v="Bridge Rail"/>
    <s v="Bridge Rail"/>
    <s v="Improper Turn"/>
    <n v="1"/>
    <s v="Yes"/>
    <s v="Turning Right"/>
    <n v="1"/>
    <s v="North"/>
    <s v="Daylight"/>
    <s v="Dry"/>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s v="before treatment"/>
    <n v="1"/>
    <n v="0"/>
    <s v="Warren"/>
    <s v="SR 16"/>
    <s v="(none)"/>
    <s v="(B) Suspected Minor/Visible Injury"/>
    <n v="0"/>
    <n v="0"/>
    <n v="2"/>
    <s v="Not a Collision with Motor Vehicle"/>
    <s v="On Shoulder"/>
    <s v="Ditch"/>
    <s v="Other - Fixed Object"/>
    <s v="No Contributing Factors"/>
    <n v="1"/>
    <s v="Yes"/>
    <s v="Turning Left"/>
    <n v="1"/>
    <s v="South"/>
    <s v="Dark-Not Lighted"/>
    <s v="Dry"/>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9.9999999999999995E-7"/>
  </r>
  <r>
    <n v="38"/>
    <s v="Point"/>
    <n v="2"/>
    <n v="7154"/>
    <n v="7582883"/>
    <s v="Gsp Post 00"/>
    <d v="2020-01-20T16:50:00"/>
    <n v="43850.701388888891"/>
    <n v="2020"/>
    <s v="unknown"/>
    <n v="0"/>
    <n v="0"/>
    <s v="Warren"/>
    <s v="SR 16"/>
    <s v="(none)"/>
    <s v="(O) No Injury"/>
    <n v="0"/>
    <n v="0"/>
    <n v="0"/>
    <s v="Angle (Other)"/>
    <s v="On Shoulder"/>
    <s v="Ditch"/>
    <s v="Ditch"/>
    <s v="Driver Condition"/>
    <n v="1"/>
    <s v="Yes"/>
    <s v="Straight"/>
    <n v="0"/>
    <s v="South"/>
    <s v="Daylight"/>
    <s v="Dry"/>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s v="after treatment"/>
    <n v="0"/>
    <n v="1"/>
    <s v="Warren"/>
    <s v="SR 16"/>
    <s v="Jewell Rd"/>
    <s v="(B) Suspected Minor/Visible Injury"/>
    <n v="0"/>
    <n v="0"/>
    <n v="1"/>
    <s v="Not a Collision with Motor Vehicle"/>
    <s v="On Roadway - Non-Intersection"/>
    <s v="Over Turn"/>
    <s v="Tree"/>
    <s v="(None)"/>
    <n v="1"/>
    <s v="Yes"/>
    <s v="Negotiating a Curve"/>
    <n v="0"/>
    <s v="East"/>
    <s v="Daylight"/>
    <s v="Dry"/>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s v="unknown"/>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s v="No"/>
    <s v="[&quot;Straight&quot;,&quot;Turning Left&quot;]"/>
    <n v="1"/>
    <s v="[&quot;North&quot;,&quot;North&quot;]"/>
    <s v="Dark-Not Lighted"/>
    <s v="Dry"/>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s v="unknown"/>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East&quot;,&quot;West&quot;]"/>
    <s v="Dark-Not Lighted"/>
    <s v="Dry"/>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s v="before treatment"/>
    <n v="1"/>
    <n v="0"/>
    <s v="Warren"/>
    <s v="SR 16"/>
    <s v="2 Miles S Of Beall Spg"/>
    <s v="(O) No Injury"/>
    <n v="0"/>
    <n v="0"/>
    <n v="0"/>
    <s v="Not a Collision with Motor Vehicle"/>
    <s v="Off Roadway"/>
    <s v="Other-Fixed Object"/>
    <s v="Guard Rail Fence"/>
    <s v="Changed Lanes Improperly"/>
    <n v="1"/>
    <s v="Yes"/>
    <s v="Straight"/>
    <n v="0"/>
    <s v="South"/>
    <s v="Dark-Not Lighted"/>
    <s v="Dry"/>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s v="before treatment"/>
    <n v="1"/>
    <n v="0"/>
    <s v="Warren"/>
    <s v="SR 16"/>
    <s v="(none)"/>
    <s v="(B) Suspected Minor/Visible Injury"/>
    <n v="0"/>
    <n v="0"/>
    <n v="2"/>
    <s v="Not a Collision with Motor Vehicle"/>
    <s v="On Shoulder"/>
    <s v="Other-Fixed Object"/>
    <s v="Tree"/>
    <s v="Changed Lanes Improperly"/>
    <n v="1"/>
    <s v="Yes"/>
    <s v="Straight"/>
    <n v="0"/>
    <s v="West"/>
    <s v="Dark-Not Lighted"/>
    <s v="Dry"/>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s v="before treatment"/>
    <n v="1"/>
    <n v="0"/>
    <s v="Warren"/>
    <s v="SR 16"/>
    <s v="(none)"/>
    <s v="(O) No Injury"/>
    <n v="0"/>
    <n v="0"/>
    <n v="0"/>
    <s v="Head On"/>
    <s v="On Shoulder"/>
    <s v="Ditch"/>
    <s v="Ditch"/>
    <s v="Improper Turn"/>
    <n v="1"/>
    <s v="Yes"/>
    <s v="Turning Right"/>
    <n v="1"/>
    <s v="South"/>
    <s v="Dark-Not Lighted"/>
    <s v="Dry"/>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s v="before treatment"/>
    <n v="1"/>
    <n v="0"/>
    <s v="Warren"/>
    <s v="SR 16"/>
    <s v="03 Miles E Ofshoals Rd"/>
    <s v="(O) No Injury"/>
    <n v="0"/>
    <n v="0"/>
    <n v="0"/>
    <s v="Not a Collision with Motor Vehicle"/>
    <s v="On Shoulder"/>
    <s v="Over Turn"/>
    <s v="Ditch"/>
    <s v="No Contributing Factors"/>
    <n v="1"/>
    <s v="Yes"/>
    <s v="Straight"/>
    <n v="0"/>
    <s v="East"/>
    <s v="Dark-Not Lighted"/>
    <s v="Dry"/>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7984E-2"/>
  </r>
  <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n v="0"/>
    <s v="Point"/>
    <n v="46"/>
    <n v="66413"/>
    <n v="4320620"/>
    <s v="Gsp Post 00"/>
    <d v="2013-01-09T09:54:00"/>
    <n v="41283.412499999999"/>
    <n v="2013"/>
    <x v="0"/>
    <n v="1"/>
    <n v="0"/>
    <s v="Warren"/>
    <s v="SR 16"/>
    <s v="(none)"/>
    <s v="(O) No Injury"/>
    <n v="0"/>
    <n v="0"/>
    <n v="0"/>
    <s v="Not a Collision with Motor Vehicle"/>
    <s v="On Shoulder"/>
    <s v="Tree"/>
    <s v="Tree"/>
    <s v="Changed Lanes Improperly"/>
    <n v="1"/>
    <x v="0"/>
    <x v="0"/>
    <n v="0"/>
    <s v="East"/>
    <s v="Daylight"/>
    <x v="0"/>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x v="0"/>
    <n v="1473.3333333333333"/>
    <n v="1352.5"/>
    <n v="120.83333333333326"/>
    <n v="8.9340727048675239E-2"/>
    <n v="1412.916666666666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x v="1"/>
    <n v="0"/>
    <n v="1"/>
    <s v="Warren"/>
    <s v="SR 16"/>
    <s v="Beall Springs Rd"/>
    <s v="(O) No Injury"/>
    <n v="0"/>
    <n v="0"/>
    <n v="0"/>
    <s v="Not a Collision with Motor Vehicle"/>
    <s v="Off Roadway"/>
    <s v="Ditch"/>
    <s v="Ditch"/>
    <s v="Other Interior Distraction (Distracted)"/>
    <n v="1"/>
    <x v="0"/>
    <x v="1"/>
    <n v="0"/>
    <s v="South"/>
    <s v="Daylight"/>
    <x v="0"/>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x v="1"/>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x v="1"/>
    <x v="2"/>
    <n v="0"/>
    <s v="[&quot;East&quot;,&quot;West&quot;]"/>
    <s v="Daylight"/>
    <x v="0"/>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x v="1"/>
    <n v="0"/>
    <n v="1"/>
    <s v="Warren"/>
    <s v="SR 16"/>
    <s v="(none)"/>
    <s v="(B) Suspected Minor/Visible Injury"/>
    <n v="0"/>
    <n v="0"/>
    <n v="1"/>
    <s v="Not a Collision with Motor Vehicle"/>
    <s v="Off Roadway"/>
    <s v="Ditch"/>
    <s v="Over Turn"/>
    <s v="Other"/>
    <n v="1"/>
    <x v="0"/>
    <x v="1"/>
    <n v="0"/>
    <s v="South"/>
    <s v="Dark-Not Lighted"/>
    <x v="0"/>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x v="1"/>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x v="1"/>
    <x v="3"/>
    <n v="0"/>
    <s v="[&quot;West&quot;,&quot;West&quot;]"/>
    <s v="Dark-Not Lighted"/>
    <x v="0"/>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x v="1"/>
    <n v="0"/>
    <n v="1"/>
    <s v="Warren"/>
    <s v="[&quot;County Road 69&quot;,&quot;SR 16&quot;,&quot;SR 16&quot;]"/>
    <s v="Fowler St"/>
    <s v="(O) No Injury"/>
    <n v="0"/>
    <n v="0"/>
    <n v="0"/>
    <s v="Not a Collision with Motor Vehicle"/>
    <s v="(None)"/>
    <s v="Other Non-Collision"/>
    <s v="Other Non-Collision"/>
    <s v="(None)"/>
    <n v="1"/>
    <x v="0"/>
    <x v="1"/>
    <n v="0"/>
    <s v="North"/>
    <s v="Dark-Not Lighted"/>
    <x v="1"/>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x v="1"/>
    <n v="0"/>
    <n v="1"/>
    <s v="Warren"/>
    <s v="SR 16"/>
    <s v="Mm 35"/>
    <s v="(O) No Injury"/>
    <n v="0"/>
    <n v="0"/>
    <n v="0"/>
    <s v="Not a Collision with Motor Vehicle"/>
    <s v="Off Roadway"/>
    <s v="Bridge/Pier Abutment"/>
    <s v="Bridge/Pier Abutment"/>
    <s v="Other"/>
    <n v="1"/>
    <x v="0"/>
    <x v="1"/>
    <n v="0"/>
    <s v="East"/>
    <s v="Daylight"/>
    <x v="0"/>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x v="1"/>
    <n v="0"/>
    <n v="1"/>
    <s v="Warren"/>
    <s v="SR 16"/>
    <s v="(none)"/>
    <s v="(O) No Injury"/>
    <n v="0"/>
    <n v="0"/>
    <n v="0"/>
    <s v="Not a Collision with Motor Vehicle"/>
    <s v="On Shoulder"/>
    <s v="Tree"/>
    <s v="Tree"/>
    <s v="No Contributing Factors"/>
    <n v="1"/>
    <x v="0"/>
    <x v="1"/>
    <n v="0"/>
    <s v="West"/>
    <s v="Daylight"/>
    <x v="0"/>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x v="2"/>
    <n v="0"/>
    <n v="0"/>
    <s v="Warren"/>
    <s v="SR 16"/>
    <s v="(none)"/>
    <s v="(C) Possible Injury / Complaint"/>
    <n v="0"/>
    <n v="0"/>
    <n v="0"/>
    <s v="Angle (Other)"/>
    <s v="On Shoulder"/>
    <s v="[&quot;Over Turn&quot;,&quot;Over Turn&quot;]"/>
    <s v="[&quot;Other Non-Collision&quot;,&quot;Over Turn&quot;]"/>
    <s v="[&quot;Changed Lanes Improperly&quot;,&quot;Changed Lanes Improperly&quot;]"/>
    <n v="2"/>
    <x v="1"/>
    <x v="2"/>
    <n v="0"/>
    <s v="[&quot;North&quot;,&quot;South&quot;]"/>
    <s v="Daylight"/>
    <x v="0"/>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x v="0"/>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x v="1"/>
    <x v="2"/>
    <n v="0"/>
    <s v="[&quot;North&quot;,&quot;South&quot;]"/>
    <s v="Daylight"/>
    <x v="0"/>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x v="0"/>
    <n v="1"/>
    <n v="0"/>
    <s v="Warren"/>
    <s v="SR 16"/>
    <s v="(none)"/>
    <s v="(B) Suspected Minor/Visible Injury"/>
    <n v="0"/>
    <n v="0"/>
    <n v="1"/>
    <s v="Not a Collision with Motor Vehicle"/>
    <s v="Off Roadway"/>
    <s v="Tree"/>
    <s v="Tree"/>
    <s v="No Contributing Factors"/>
    <n v="1"/>
    <x v="0"/>
    <x v="1"/>
    <n v="0"/>
    <s v="East"/>
    <s v="Daylight"/>
    <x v="0"/>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x v="0"/>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x v="1"/>
    <x v="4"/>
    <n v="0"/>
    <s v="[&quot;East&quot;,&quot;West&quot;]"/>
    <s v="Daylight"/>
    <x v="0"/>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x v="0"/>
    <n v="1"/>
    <n v="0"/>
    <s v="Warren"/>
    <s v="SR 16"/>
    <s v="(none)"/>
    <s v="(C) Possible Injury / Complaint"/>
    <n v="0"/>
    <n v="0"/>
    <n v="0"/>
    <s v="Not a Collision with Motor Vehicle"/>
    <s v="On Shoulder"/>
    <s v="Highway Traffic Sign Post"/>
    <s v="Over Turn"/>
    <s v="Changed Lanes Improperly"/>
    <n v="1"/>
    <x v="0"/>
    <x v="1"/>
    <n v="0"/>
    <s v="North"/>
    <s v="Daylight"/>
    <x v="0"/>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x v="0"/>
    <n v="1"/>
    <n v="0"/>
    <s v="Warren"/>
    <s v="SR 16"/>
    <s v="1 Mile  W Of Ansley Rd"/>
    <s v="(O) No Injury"/>
    <n v="0"/>
    <n v="0"/>
    <n v="0"/>
    <s v="Not a Collision with Motor Vehicle"/>
    <s v="Off Roadway"/>
    <s v="Other-Fixed Object"/>
    <s v="Other - Fixed Object"/>
    <s v="No Contributing Factors"/>
    <n v="1"/>
    <x v="0"/>
    <x v="0"/>
    <n v="0"/>
    <s v="West"/>
    <s v="Daylight"/>
    <x v="2"/>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x v="0"/>
    <n v="1"/>
    <n v="0"/>
    <s v="Warren"/>
    <s v="SR 16"/>
    <s v="Sr 16"/>
    <s v="(C) Possible Injury / Complaint"/>
    <n v="0"/>
    <n v="0"/>
    <n v="0"/>
    <s v="Head On"/>
    <s v="Off Roadway"/>
    <s v="Other-Fixed Object"/>
    <s v="Embankment"/>
    <s v="Disregard Stop Sign/Signal"/>
    <n v="1"/>
    <x v="0"/>
    <x v="1"/>
    <n v="0"/>
    <s v="East"/>
    <s v="Daylight"/>
    <x v="0"/>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x v="0"/>
    <n v="1"/>
    <n v="0"/>
    <s v="Warren"/>
    <s v="SR 16"/>
    <s v="(none)"/>
    <s v="(O) No Injury"/>
    <n v="0"/>
    <n v="0"/>
    <n v="0"/>
    <s v="Not a Collision with Motor Vehicle"/>
    <s v="Off Roadway"/>
    <s v="Other-Fixed Object"/>
    <s v="Ditch"/>
    <s v="Too Fast for Conditions"/>
    <n v="1"/>
    <x v="0"/>
    <x v="0"/>
    <n v="0"/>
    <s v="West"/>
    <s v="Daylight"/>
    <x v="3"/>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x v="0"/>
    <n v="1"/>
    <n v="0"/>
    <s v="Warren"/>
    <s v="SR 16"/>
    <s v="Mm5"/>
    <s v="(B) Suspected Minor/Visible Injury"/>
    <n v="0"/>
    <n v="0"/>
    <n v="1"/>
    <s v="Angle (Other)"/>
    <s v="On Shoulder"/>
    <s v="Other-Fixed Object"/>
    <s v="Tree"/>
    <s v="Changed Lanes Improperly"/>
    <n v="1"/>
    <x v="0"/>
    <x v="1"/>
    <n v="0"/>
    <s v="West"/>
    <s v="Daylight"/>
    <x v="0"/>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x v="1"/>
    <n v="0"/>
    <n v="1"/>
    <s v="Warren"/>
    <s v="[&quot;SR 12 BYPASS&quot;,&quot;SR 12 BYPASS&quot;,&quot;SR 16&quot;,&quot;SR 16&quot;]"/>
    <s v="Atlanta Hwy"/>
    <s v="(O) No Injury"/>
    <n v="0"/>
    <n v="0"/>
    <n v="0"/>
    <s v="Not a Collision with Motor Vehicle"/>
    <s v="Gore"/>
    <s v="Median Barrier"/>
    <s v="Median Barrier"/>
    <s v="Driver Lost Control"/>
    <n v="1"/>
    <x v="0"/>
    <x v="1"/>
    <n v="0"/>
    <s v="North"/>
    <s v="Dark-Not Lighted"/>
    <x v="2"/>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18"/>
    <s v="Point"/>
    <n v="5"/>
    <n v="10006"/>
    <n v="7728025"/>
    <s v="Gsp Post 00"/>
    <d v="2019-09-22T09:25:00"/>
    <n v="43730.392361111109"/>
    <n v="2019"/>
    <x v="1"/>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x v="1"/>
    <x v="2"/>
    <n v="0"/>
    <s v="[&quot;East&quot;,&quot;North&quot;]"/>
    <s v="Daylight"/>
    <x v="0"/>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x v="1"/>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x v="1"/>
    <x v="5"/>
    <n v="1"/>
    <s v="[&quot;East&quot;,&quot;North&quot;]"/>
    <s v="Daylight"/>
    <x v="0"/>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x v="1"/>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x v="1"/>
    <x v="6"/>
    <n v="1"/>
    <s v="[&quot;North&quot;,&quot;North&quot;]"/>
    <s v="Dark-Lighted"/>
    <x v="2"/>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1"/>
    <s v="Point"/>
    <n v="10"/>
    <n v="15256"/>
    <n v="7613787"/>
    <s v="Warren County Sheriff"/>
    <d v="2019-02-11T07:30:00"/>
    <n v="43507.3125"/>
    <n v="2019"/>
    <x v="1"/>
    <n v="0"/>
    <n v="1"/>
    <s v="Warren"/>
    <s v="SR 16"/>
    <s v="Mitchell Rd"/>
    <s v="(O) No Injury"/>
    <n v="0"/>
    <n v="0"/>
    <n v="0"/>
    <s v="(None)"/>
    <s v="(None)"/>
    <s v="(None)"/>
    <s v=" "/>
    <s v="(None)"/>
    <n v="1"/>
    <x v="0"/>
    <x v="7"/>
    <n v="0"/>
    <s v="None"/>
    <s v="Dawn"/>
    <x v="1"/>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x v="1"/>
    <n v="0"/>
    <n v="1"/>
    <s v="Warren"/>
    <s v="SR 16"/>
    <s v="Macon Hwy"/>
    <s v="(O) No Injury"/>
    <n v="0"/>
    <n v="0"/>
    <n v="0"/>
    <s v="Rear End"/>
    <s v="On Roadway - Roadway Intersection"/>
    <s v="[&quot;Motor Vehicle in Motion&quot;,&quot;Motor Vehicle in Motion&quot;]"/>
    <s v="[&quot;Motor Vehicle in Motion&quot;,&quot;Motor Vehicle in Motion&quot;]"/>
    <s v="(None)"/>
    <n v="2"/>
    <x v="1"/>
    <x v="6"/>
    <n v="1"/>
    <s v="[&quot;East&quot;,&quot;East&quot;]"/>
    <s v="Daylight"/>
    <x v="0"/>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x v="1"/>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x v="1"/>
    <x v="6"/>
    <n v="1"/>
    <s v="[&quot;East&quot;,&quot;East&quot;]"/>
    <s v="Daylight"/>
    <x v="0"/>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4"/>
    <s v="Point"/>
    <n v="15"/>
    <n v="20384"/>
    <n v="6801676"/>
    <s v="Gsp Post 00"/>
    <d v="2018-07-22T11:45:00"/>
    <n v="43303.489583333336"/>
    <n v="2018"/>
    <x v="1"/>
    <n v="0"/>
    <n v="1"/>
    <s v="Warren"/>
    <s v="SR 12 BYPASS"/>
    <s v="(none)"/>
    <s v="(O) No Injury"/>
    <n v="0"/>
    <n v="0"/>
    <n v="0"/>
    <s v="Not a Collision with Motor Vehicle"/>
    <s v="Off Roadway"/>
    <s v="Embankment"/>
    <s v="Immersion"/>
    <s v="Other Interior Distraction (Distracted)"/>
    <n v="1"/>
    <x v="0"/>
    <x v="1"/>
    <n v="0"/>
    <s v="West"/>
    <s v="Daylight"/>
    <x v="0"/>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x v="1"/>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x v="1"/>
    <x v="6"/>
    <n v="1"/>
    <s v="[&quot;South&quot;,&quot;South&quot;]"/>
    <s v="Daylight"/>
    <x v="0"/>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x v="1"/>
    <n v="0"/>
    <n v="1"/>
    <s v="Warren"/>
    <s v="SR 16"/>
    <s v="Mile Marker 7"/>
    <s v="(C) Possible Injury / Complaint"/>
    <n v="0"/>
    <n v="0"/>
    <n v="0"/>
    <s v="Not a Collision with Motor Vehicle"/>
    <s v="Off Roadway"/>
    <s v="Culvert"/>
    <s v="Over Turn"/>
    <s v="No Contributing Factors"/>
    <n v="1"/>
    <x v="0"/>
    <x v="1"/>
    <n v="0"/>
    <s v="East"/>
    <s v="Dark-Not Lighted"/>
    <x v="2"/>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x v="2"/>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x v="1"/>
    <x v="2"/>
    <n v="0"/>
    <s v="[&quot;South&quot;,&quot;West&quot;]"/>
    <s v="Daylight"/>
    <x v="0"/>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x v="2"/>
    <n v="0"/>
    <n v="0"/>
    <s v="Warren"/>
    <s v="SR 16"/>
    <s v="(none)"/>
    <s v="(B) Suspected Minor/Visible Injury"/>
    <n v="0"/>
    <n v="0"/>
    <n v="1"/>
    <s v="Not a Collision with Motor Vehicle"/>
    <s v="On Shoulder"/>
    <s v="Tree"/>
    <s v="Tree"/>
    <s v="Changed Lanes Improperly"/>
    <n v="1"/>
    <x v="0"/>
    <x v="1"/>
    <n v="0"/>
    <s v="North"/>
    <s v="Daylight"/>
    <x v="0"/>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x v="2"/>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x v="1"/>
    <x v="8"/>
    <n v="0"/>
    <s v="[&quot;North&quot;,&quot;North&quot;]"/>
    <s v="Daylight"/>
    <x v="0"/>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x v="2"/>
    <n v="0"/>
    <n v="0"/>
    <s v="Warren"/>
    <s v="SR 16"/>
    <s v="(none)"/>
    <s v="(O) No Injury"/>
    <n v="0"/>
    <n v="0"/>
    <n v="0"/>
    <s v="Not a Collision with Motor Vehicle"/>
    <s v="On Shoulder"/>
    <s v="Ditch"/>
    <s v="Ditch"/>
    <s v="No Contributing Factors"/>
    <n v="1"/>
    <x v="0"/>
    <x v="1"/>
    <n v="0"/>
    <s v="East"/>
    <s v="Daylight"/>
    <x v="0"/>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x v="0"/>
    <n v="1"/>
    <n v="0"/>
    <s v="Warren"/>
    <s v="SR 16"/>
    <s v="(none)"/>
    <s v="(O) No Injury"/>
    <n v="0"/>
    <n v="0"/>
    <n v="0"/>
    <s v="Not a Collision with Motor Vehicle"/>
    <s v="On Shoulder"/>
    <s v="Guard Rail End"/>
    <s v="Guard Rail Fence"/>
    <s v="Changed Lanes Improperly"/>
    <n v="1"/>
    <x v="0"/>
    <x v="1"/>
    <n v="0"/>
    <s v="West"/>
    <s v="Dark-Not Lighted"/>
    <x v="0"/>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x v="0"/>
    <n v="1"/>
    <n v="0"/>
    <s v="Warren"/>
    <s v="SR 12 BYPASS"/>
    <s v="Ga278 12"/>
    <s v="(O) No Injury"/>
    <n v="0"/>
    <n v="0"/>
    <n v="0"/>
    <s v="(None)"/>
    <s v="On Roadway - Roadway Intersection"/>
    <s v="(None)"/>
    <s v="[&quot;Immersion&quot;,&quot;Immersion&quot;]"/>
    <s v="(None)"/>
    <n v="2"/>
    <x v="1"/>
    <x v="8"/>
    <n v="0"/>
    <s v="[&quot;North&quot;,&quot;North&quot;]"/>
    <s v="Daylight"/>
    <x v="1"/>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x v="0"/>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x v="1"/>
    <x v="8"/>
    <n v="0"/>
    <s v="[&quot;North&quot;,&quot;North&quot;]"/>
    <s v="Daylight"/>
    <x v="0"/>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x v="0"/>
    <n v="1"/>
    <n v="0"/>
    <s v="Warren"/>
    <s v="SR 16"/>
    <s v="(none)"/>
    <s v="(C) Possible Injury / Complaint"/>
    <n v="0"/>
    <n v="0"/>
    <n v="0"/>
    <s v="Not a Collision with Motor Vehicle"/>
    <s v="On Shoulder"/>
    <s v="Over Turn"/>
    <s v="Over Turn"/>
    <s v="Changed Lanes Improperly"/>
    <n v="1"/>
    <x v="0"/>
    <x v="1"/>
    <n v="0"/>
    <s v="North"/>
    <s v="Dusk"/>
    <x v="0"/>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x v="0"/>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x v="1"/>
    <x v="6"/>
    <n v="1"/>
    <s v="[&quot;North&quot;,&quot;North&quot;]"/>
    <s v="Daylight"/>
    <x v="0"/>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x v="0"/>
    <n v="1"/>
    <n v="0"/>
    <s v="Warren"/>
    <s v="SR 16"/>
    <s v="Sr 16"/>
    <s v="(B) Suspected Minor/Visible Injury"/>
    <n v="0"/>
    <n v="0"/>
    <n v="1"/>
    <s v="Head On"/>
    <s v="On Shoulder"/>
    <s v="Bridge Rail"/>
    <s v="Bridge Rail"/>
    <s v="Improper Turn"/>
    <n v="1"/>
    <x v="0"/>
    <x v="9"/>
    <n v="1"/>
    <s v="North"/>
    <s v="Daylight"/>
    <x v="0"/>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x v="0"/>
    <n v="1"/>
    <n v="0"/>
    <s v="Warren"/>
    <s v="SR 16"/>
    <s v="(none)"/>
    <s v="(B) Suspected Minor/Visible Injury"/>
    <n v="0"/>
    <n v="0"/>
    <n v="2"/>
    <s v="Not a Collision with Motor Vehicle"/>
    <s v="On Shoulder"/>
    <s v="Ditch"/>
    <s v="Other - Fixed Object"/>
    <s v="No Contributing Factors"/>
    <n v="1"/>
    <x v="0"/>
    <x v="10"/>
    <n v="1"/>
    <s v="South"/>
    <s v="Dark-Not Lighted"/>
    <x v="0"/>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9.9999999999999995E-7"/>
  </r>
  <r>
    <n v="38"/>
    <s v="Point"/>
    <n v="2"/>
    <n v="7154"/>
    <n v="7582883"/>
    <s v="Gsp Post 00"/>
    <d v="2020-01-20T16:50:00"/>
    <n v="43850.701388888891"/>
    <n v="2020"/>
    <x v="1"/>
    <n v="0"/>
    <n v="1"/>
    <s v="Warren"/>
    <s v="SR 16"/>
    <s v="(none)"/>
    <s v="(O) No Injury"/>
    <n v="0"/>
    <n v="0"/>
    <n v="0"/>
    <s v="Angle (Other)"/>
    <s v="On Shoulder"/>
    <s v="Ditch"/>
    <s v="Ditch"/>
    <s v="Driver Condition"/>
    <n v="1"/>
    <x v="0"/>
    <x v="1"/>
    <n v="0"/>
    <s v="South"/>
    <s v="Daylight"/>
    <x v="0"/>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x v="1"/>
    <n v="0"/>
    <n v="1"/>
    <s v="Warren"/>
    <s v="SR 16"/>
    <s v="Jewell Rd"/>
    <s v="(B) Suspected Minor/Visible Injury"/>
    <n v="0"/>
    <n v="0"/>
    <n v="1"/>
    <s v="Not a Collision with Motor Vehicle"/>
    <s v="On Roadway - Non-Intersection"/>
    <s v="Over Turn"/>
    <s v="Tree"/>
    <s v="(None)"/>
    <n v="1"/>
    <x v="0"/>
    <x v="0"/>
    <n v="0"/>
    <s v="East"/>
    <s v="Daylight"/>
    <x v="0"/>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x v="2"/>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x v="1"/>
    <x v="11"/>
    <n v="1"/>
    <s v="[&quot;North&quot;,&quot;North&quot;]"/>
    <s v="Dark-Not Lighted"/>
    <x v="0"/>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x v="2"/>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x v="1"/>
    <x v="2"/>
    <n v="0"/>
    <s v="[&quot;East&quot;,&quot;West&quot;]"/>
    <s v="Dark-Not Lighted"/>
    <x v="0"/>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x v="0"/>
    <n v="1"/>
    <n v="0"/>
    <s v="Warren"/>
    <s v="SR 16"/>
    <s v="2 Miles S Of Beall Spg"/>
    <s v="(O) No Injury"/>
    <n v="0"/>
    <n v="0"/>
    <n v="0"/>
    <s v="Not a Collision with Motor Vehicle"/>
    <s v="Off Roadway"/>
    <s v="Other-Fixed Object"/>
    <s v="Guard Rail Fence"/>
    <s v="Changed Lanes Improperly"/>
    <n v="1"/>
    <x v="0"/>
    <x v="1"/>
    <n v="0"/>
    <s v="South"/>
    <s v="Dark-Not Lighted"/>
    <x v="0"/>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x v="0"/>
    <n v="1"/>
    <n v="0"/>
    <s v="Warren"/>
    <s v="SR 16"/>
    <s v="(none)"/>
    <s v="(B) Suspected Minor/Visible Injury"/>
    <n v="0"/>
    <n v="0"/>
    <n v="2"/>
    <s v="Not a Collision with Motor Vehicle"/>
    <s v="On Shoulder"/>
    <s v="Other-Fixed Object"/>
    <s v="Tree"/>
    <s v="Changed Lanes Improperly"/>
    <n v="1"/>
    <x v="0"/>
    <x v="1"/>
    <n v="0"/>
    <s v="West"/>
    <s v="Dark-Not Lighted"/>
    <x v="0"/>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x v="0"/>
    <n v="1"/>
    <n v="0"/>
    <s v="Warren"/>
    <s v="SR 16"/>
    <s v="(none)"/>
    <s v="(O) No Injury"/>
    <n v="0"/>
    <n v="0"/>
    <n v="0"/>
    <s v="Head On"/>
    <s v="On Shoulder"/>
    <s v="Ditch"/>
    <s v="Ditch"/>
    <s v="Improper Turn"/>
    <n v="1"/>
    <x v="0"/>
    <x v="9"/>
    <n v="1"/>
    <s v="South"/>
    <s v="Dark-Not Lighted"/>
    <x v="0"/>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x v="0"/>
    <n v="1"/>
    <n v="0"/>
    <s v="Warren"/>
    <s v="SR 16"/>
    <s v="03 Miles E Ofshoals Rd"/>
    <s v="(O) No Injury"/>
    <n v="0"/>
    <n v="0"/>
    <n v="0"/>
    <s v="Not a Collision with Motor Vehicle"/>
    <s v="On Shoulder"/>
    <s v="Over Turn"/>
    <s v="Ditch"/>
    <s v="No Contributing Factors"/>
    <n v="1"/>
    <x v="0"/>
    <x v="1"/>
    <n v="0"/>
    <s v="East"/>
    <s v="Dark-Not Lighted"/>
    <x v="0"/>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798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FF0675-2BD9-443B-AA98-432423259D6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S1:EU18" firstHeaderRow="1" firstDataRow="1" firstDataCol="0"/>
  <pivotFields count="14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BEAB96-6698-4910-9F74-3B3AFEBA9194}"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A4:AD8"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axis="axisPage"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3">
    <i>
      <x v="1"/>
    </i>
    <i>
      <x v="2"/>
    </i>
    <i t="grand">
      <x/>
    </i>
  </rowItems>
  <colFields count="1">
    <field x="9"/>
  </colFields>
  <colItems count="3">
    <i>
      <x/>
    </i>
    <i>
      <x v="1"/>
    </i>
    <i t="grand">
      <x/>
    </i>
  </colItems>
  <pageFields count="1">
    <pageField fld="30" item="3"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E53CD8-EC4C-4C3E-BA7A-BF157D5A708D}"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4:V9"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axis="axisPage" multipleItemSelectionAllowed="1" showAll="0">
      <items count="13">
        <item h="1" x="7"/>
        <item h="1" x="3"/>
        <item x="4"/>
        <item h="1" x="8"/>
        <item h="1" x="2"/>
        <item h="1" x="11"/>
        <item h="1" x="5"/>
        <item h="1" x="6"/>
        <item x="0"/>
        <item h="1" x="1"/>
        <item h="1" x="10"/>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4">
    <i>
      <x/>
    </i>
    <i>
      <x v="1"/>
    </i>
    <i>
      <x v="3"/>
    </i>
    <i t="grand">
      <x/>
    </i>
  </rowItems>
  <colFields count="1">
    <field x="9"/>
  </colFields>
  <colItems count="3">
    <i>
      <x/>
    </i>
    <i>
      <x v="1"/>
    </i>
    <i t="grand">
      <x/>
    </i>
  </colItems>
  <pageFields count="1">
    <pageField fld="26"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09ADE0-A902-4616-9902-6F3D8F188C5D}"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N10"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pageFields count="1">
    <pageField fld="25"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F1C9EA-B65D-4333-BBB8-A49886919643}"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E10" firstHeaderRow="1" firstDataRow="2" firstDataCol="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1.bin"/><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2304-A22D-4DA3-A3F9-3921A01A87CD}">
  <dimension ref="A1:EC47"/>
  <sheetViews>
    <sheetView workbookViewId="0">
      <selection activeCell="DL11" sqref="DL11"/>
    </sheetView>
  </sheetViews>
  <sheetFormatPr defaultRowHeight="14.4" x14ac:dyDescent="0.3"/>
  <sheetData>
    <row r="1" spans="1: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3">
      <c r="A2">
        <v>0</v>
      </c>
      <c r="B2" t="s">
        <v>133</v>
      </c>
      <c r="C2">
        <v>46</v>
      </c>
      <c r="D2">
        <v>66413</v>
      </c>
      <c r="E2">
        <v>4320620</v>
      </c>
      <c r="F2" t="s">
        <v>134</v>
      </c>
      <c r="G2" s="1">
        <v>41283.412499999999</v>
      </c>
      <c r="H2" t="s">
        <v>135</v>
      </c>
      <c r="I2" t="s">
        <v>136</v>
      </c>
      <c r="J2" t="s">
        <v>137</v>
      </c>
      <c r="K2" t="s">
        <v>138</v>
      </c>
      <c r="L2">
        <v>0</v>
      </c>
      <c r="M2">
        <v>0</v>
      </c>
      <c r="N2">
        <v>0</v>
      </c>
      <c r="O2" t="s">
        <v>139</v>
      </c>
      <c r="P2" t="s">
        <v>140</v>
      </c>
      <c r="Q2" t="s">
        <v>141</v>
      </c>
      <c r="R2" t="s">
        <v>141</v>
      </c>
      <c r="S2" t="s">
        <v>142</v>
      </c>
      <c r="T2">
        <v>1</v>
      </c>
      <c r="U2" t="s">
        <v>143</v>
      </c>
      <c r="V2" t="s">
        <v>144</v>
      </c>
      <c r="W2" t="s">
        <v>145</v>
      </c>
      <c r="X2" t="s">
        <v>146</v>
      </c>
      <c r="Y2">
        <v>27</v>
      </c>
      <c r="Z2" t="s">
        <v>147</v>
      </c>
      <c r="AA2" t="s">
        <v>148</v>
      </c>
      <c r="AB2" t="s">
        <v>149</v>
      </c>
      <c r="AC2">
        <v>0.97157099999999996</v>
      </c>
      <c r="AD2">
        <v>33.294199999999996</v>
      </c>
      <c r="AE2">
        <v>-82.764930000000007</v>
      </c>
      <c r="AF2">
        <v>2</v>
      </c>
      <c r="AG2">
        <v>3</v>
      </c>
      <c r="AH2">
        <v>271</v>
      </c>
      <c r="AI2" t="s">
        <v>150</v>
      </c>
      <c r="AJ2">
        <v>5</v>
      </c>
      <c r="AK2">
        <v>5</v>
      </c>
      <c r="AL2" t="s">
        <v>151</v>
      </c>
      <c r="AM2">
        <v>1577.5</v>
      </c>
      <c r="AN2">
        <v>45.8</v>
      </c>
      <c r="AO2">
        <v>1259.9000000000001</v>
      </c>
      <c r="AP2">
        <v>-82.767270999999994</v>
      </c>
      <c r="AQ2">
        <v>33.294559</v>
      </c>
      <c r="AR2">
        <v>-82.763247000000007</v>
      </c>
      <c r="AS2">
        <v>33.294502999999999</v>
      </c>
      <c r="AT2" t="s">
        <v>149</v>
      </c>
      <c r="AU2">
        <v>1</v>
      </c>
      <c r="AV2">
        <v>301</v>
      </c>
      <c r="AW2">
        <v>16</v>
      </c>
      <c r="AX2">
        <v>0</v>
      </c>
      <c r="AY2">
        <v>55</v>
      </c>
      <c r="AZ2">
        <v>5.0599999999999996</v>
      </c>
      <c r="BA2">
        <v>4.46</v>
      </c>
      <c r="BB2">
        <v>463.3</v>
      </c>
      <c r="BC2">
        <v>490.8</v>
      </c>
      <c r="BD2">
        <v>492.1</v>
      </c>
      <c r="BE2">
        <v>55</v>
      </c>
      <c r="BF2">
        <v>70.599999999999994</v>
      </c>
      <c r="BG2">
        <v>0</v>
      </c>
      <c r="BH2" s="2">
        <v>43138</v>
      </c>
      <c r="BI2" t="s">
        <v>152</v>
      </c>
      <c r="BJ2">
        <v>4.0940000000000004E-3</v>
      </c>
      <c r="BK2">
        <v>52150</v>
      </c>
      <c r="BL2">
        <v>52089</v>
      </c>
      <c r="BM2" t="s">
        <v>149</v>
      </c>
      <c r="BN2" t="s">
        <v>153</v>
      </c>
      <c r="BO2">
        <v>1</v>
      </c>
      <c r="BP2">
        <v>1600</v>
      </c>
      <c r="BQ2">
        <v>2</v>
      </c>
      <c r="BR2">
        <v>1</v>
      </c>
      <c r="BS2">
        <v>2</v>
      </c>
      <c r="BT2">
        <v>1</v>
      </c>
      <c r="BU2">
        <v>1</v>
      </c>
      <c r="BV2">
        <v>2</v>
      </c>
      <c r="BW2">
        <v>0</v>
      </c>
      <c r="BX2">
        <v>4</v>
      </c>
      <c r="BY2" t="s">
        <v>154</v>
      </c>
      <c r="BZ2">
        <v>301</v>
      </c>
      <c r="CA2">
        <v>16</v>
      </c>
      <c r="CB2">
        <v>0</v>
      </c>
      <c r="CC2" t="s">
        <v>155</v>
      </c>
      <c r="CD2" t="s">
        <v>155</v>
      </c>
      <c r="CE2">
        <v>0</v>
      </c>
      <c r="CF2">
        <v>55</v>
      </c>
      <c r="CG2">
        <v>1840</v>
      </c>
      <c r="CH2" t="s">
        <v>156</v>
      </c>
      <c r="CI2">
        <v>0</v>
      </c>
      <c r="CJ2">
        <v>0.68488499999999997</v>
      </c>
      <c r="CK2">
        <v>10</v>
      </c>
      <c r="CL2" t="s">
        <v>157</v>
      </c>
      <c r="CM2">
        <v>1840</v>
      </c>
      <c r="CN2">
        <v>528305</v>
      </c>
      <c r="CO2">
        <v>0.73</v>
      </c>
      <c r="CP2">
        <v>1.41</v>
      </c>
      <c r="CQ2">
        <v>528305</v>
      </c>
      <c r="CR2">
        <v>0</v>
      </c>
      <c r="CS2">
        <v>3616.193945</v>
      </c>
      <c r="CT2">
        <v>100</v>
      </c>
      <c r="CU2">
        <v>52111</v>
      </c>
      <c r="CV2">
        <v>2.5322999999999998E-2</v>
      </c>
      <c r="CW2">
        <v>0</v>
      </c>
      <c r="CX2">
        <v>4.0940000000000004E-3</v>
      </c>
      <c r="CY2">
        <v>30</v>
      </c>
      <c r="CZ2" t="s">
        <v>158</v>
      </c>
      <c r="DA2" t="s">
        <v>159</v>
      </c>
      <c r="DB2" t="s">
        <v>160</v>
      </c>
      <c r="DC2">
        <v>-82.784030000000001</v>
      </c>
      <c r="DD2">
        <v>33.295136999999997</v>
      </c>
      <c r="DE2">
        <v>33.295136999999997</v>
      </c>
      <c r="DF2">
        <v>-82.784030000000001</v>
      </c>
      <c r="DG2">
        <v>4.0940000000000004E-3</v>
      </c>
      <c r="DH2">
        <v>2</v>
      </c>
      <c r="DI2">
        <v>1300</v>
      </c>
      <c r="DJ2">
        <v>22.5</v>
      </c>
      <c r="DK2">
        <v>1580</v>
      </c>
      <c r="DL2">
        <v>20.399999999999999</v>
      </c>
      <c r="DM2">
        <v>1540</v>
      </c>
      <c r="DN2">
        <v>20.3</v>
      </c>
      <c r="DO2">
        <v>1640</v>
      </c>
      <c r="DP2">
        <v>0</v>
      </c>
      <c r="DQ2">
        <v>1590</v>
      </c>
      <c r="DR2">
        <v>23</v>
      </c>
      <c r="DS2">
        <v>1350</v>
      </c>
      <c r="DT2">
        <v>26.3</v>
      </c>
      <c r="DU2">
        <v>1280</v>
      </c>
      <c r="DV2">
        <v>27.7</v>
      </c>
      <c r="DW2">
        <v>1190</v>
      </c>
      <c r="DX2">
        <v>19.399999999999999</v>
      </c>
      <c r="DY2">
        <v>1190</v>
      </c>
      <c r="DZ2">
        <v>19.399999999999999</v>
      </c>
      <c r="EA2">
        <v>1240</v>
      </c>
      <c r="EB2">
        <v>16.600000000000001</v>
      </c>
      <c r="EC2">
        <v>0</v>
      </c>
    </row>
    <row r="3" spans="1:133" x14ac:dyDescent="0.3">
      <c r="A3">
        <v>1</v>
      </c>
      <c r="B3" t="s">
        <v>133</v>
      </c>
      <c r="C3">
        <v>1</v>
      </c>
      <c r="D3">
        <v>2961</v>
      </c>
      <c r="E3">
        <v>7748787</v>
      </c>
      <c r="F3" t="s">
        <v>134</v>
      </c>
      <c r="G3" s="1">
        <v>44066.333333333336</v>
      </c>
      <c r="H3" t="s">
        <v>135</v>
      </c>
      <c r="I3" t="s">
        <v>136</v>
      </c>
      <c r="J3" t="s">
        <v>161</v>
      </c>
      <c r="K3" t="s">
        <v>138</v>
      </c>
      <c r="L3">
        <v>0</v>
      </c>
      <c r="M3">
        <v>0</v>
      </c>
      <c r="N3">
        <v>0</v>
      </c>
      <c r="O3" t="s">
        <v>139</v>
      </c>
      <c r="P3" t="s">
        <v>162</v>
      </c>
      <c r="Q3" t="s">
        <v>163</v>
      </c>
      <c r="R3" t="s">
        <v>163</v>
      </c>
      <c r="S3" t="s">
        <v>164</v>
      </c>
      <c r="T3">
        <v>1</v>
      </c>
      <c r="U3" t="s">
        <v>165</v>
      </c>
      <c r="V3" t="s">
        <v>166</v>
      </c>
      <c r="W3" t="s">
        <v>145</v>
      </c>
      <c r="X3" t="s">
        <v>146</v>
      </c>
      <c r="Y3">
        <v>41</v>
      </c>
      <c r="Z3" t="s">
        <v>167</v>
      </c>
      <c r="AA3" t="s">
        <v>148</v>
      </c>
      <c r="AB3" t="s">
        <v>149</v>
      </c>
      <c r="AC3">
        <v>4.1621540000000001</v>
      </c>
      <c r="AD3">
        <v>33.327030000000001</v>
      </c>
      <c r="AE3">
        <v>-82.732074999999995</v>
      </c>
      <c r="AF3">
        <v>3</v>
      </c>
      <c r="AG3">
        <v>2</v>
      </c>
      <c r="AH3">
        <v>273</v>
      </c>
      <c r="AI3" t="s">
        <v>150</v>
      </c>
      <c r="AJ3">
        <v>7</v>
      </c>
      <c r="AK3">
        <v>7</v>
      </c>
      <c r="AL3" t="s">
        <v>151</v>
      </c>
      <c r="AM3">
        <v>1919.5</v>
      </c>
      <c r="AN3">
        <v>39.4</v>
      </c>
      <c r="AO3">
        <v>1319.9</v>
      </c>
      <c r="AP3">
        <v>-82.727029000000002</v>
      </c>
      <c r="AQ3">
        <v>33.331504000000002</v>
      </c>
      <c r="AR3">
        <v>-82.725043999999997</v>
      </c>
      <c r="AS3">
        <v>33.334657</v>
      </c>
      <c r="AT3" t="s">
        <v>149</v>
      </c>
      <c r="AU3">
        <v>1</v>
      </c>
      <c r="AV3">
        <v>301</v>
      </c>
      <c r="AW3">
        <v>16</v>
      </c>
      <c r="AX3">
        <v>0</v>
      </c>
      <c r="AY3">
        <v>55</v>
      </c>
      <c r="AZ3">
        <v>3.09</v>
      </c>
      <c r="BA3">
        <v>2.2599999999999998</v>
      </c>
      <c r="BB3">
        <v>479</v>
      </c>
      <c r="BC3">
        <v>474.4</v>
      </c>
      <c r="BD3">
        <v>448.8</v>
      </c>
      <c r="BE3">
        <v>0</v>
      </c>
      <c r="BF3">
        <v>86.5</v>
      </c>
      <c r="BG3">
        <v>0</v>
      </c>
      <c r="BH3" s="2">
        <v>42570</v>
      </c>
      <c r="BI3" t="s">
        <v>152</v>
      </c>
      <c r="BJ3">
        <v>3.8010000000000001E-3</v>
      </c>
      <c r="BK3">
        <v>52149</v>
      </c>
      <c r="BL3">
        <v>52088</v>
      </c>
      <c r="BM3" t="s">
        <v>149</v>
      </c>
      <c r="BN3" t="s">
        <v>153</v>
      </c>
      <c r="BO3">
        <v>1</v>
      </c>
      <c r="BP3">
        <v>1600</v>
      </c>
      <c r="BQ3">
        <v>2</v>
      </c>
      <c r="BR3">
        <v>1</v>
      </c>
      <c r="BS3">
        <v>2</v>
      </c>
      <c r="BT3">
        <v>1</v>
      </c>
      <c r="BU3">
        <v>1</v>
      </c>
      <c r="BV3">
        <v>2</v>
      </c>
      <c r="BW3">
        <v>0</v>
      </c>
      <c r="BX3">
        <v>4</v>
      </c>
      <c r="BY3" t="s">
        <v>154</v>
      </c>
      <c r="BZ3">
        <v>301</v>
      </c>
      <c r="CA3">
        <v>16</v>
      </c>
      <c r="CB3">
        <v>0</v>
      </c>
      <c r="CC3" t="s">
        <v>155</v>
      </c>
      <c r="CD3" t="s">
        <v>155</v>
      </c>
      <c r="CE3">
        <v>0</v>
      </c>
      <c r="CF3">
        <v>55</v>
      </c>
      <c r="CG3">
        <v>1840</v>
      </c>
      <c r="CH3" t="s">
        <v>156</v>
      </c>
      <c r="CI3">
        <v>0</v>
      </c>
      <c r="CJ3">
        <v>1.4955499999999999</v>
      </c>
      <c r="CK3">
        <v>10</v>
      </c>
      <c r="CL3" t="s">
        <v>157</v>
      </c>
      <c r="CM3">
        <v>1840</v>
      </c>
      <c r="CN3">
        <v>528304</v>
      </c>
      <c r="CO3">
        <v>3.99</v>
      </c>
      <c r="CP3">
        <v>5.49</v>
      </c>
      <c r="CQ3">
        <v>528304</v>
      </c>
      <c r="CR3">
        <v>0</v>
      </c>
      <c r="CS3">
        <v>7896.5066029999998</v>
      </c>
      <c r="CT3">
        <v>100</v>
      </c>
      <c r="CU3">
        <v>52110</v>
      </c>
      <c r="CV3">
        <v>4.7395E-2</v>
      </c>
      <c r="CW3">
        <v>0</v>
      </c>
      <c r="CX3">
        <v>3.8010000000000001E-3</v>
      </c>
      <c r="CY3">
        <v>127</v>
      </c>
      <c r="CZ3" t="s">
        <v>168</v>
      </c>
      <c r="DA3" t="s">
        <v>159</v>
      </c>
      <c r="DB3" t="s">
        <v>169</v>
      </c>
      <c r="DC3">
        <v>-82.734538000000001</v>
      </c>
      <c r="DD3">
        <v>33.323816999999998</v>
      </c>
      <c r="DE3">
        <v>33.323816999999998</v>
      </c>
      <c r="DF3">
        <v>-82.734538000000001</v>
      </c>
      <c r="DG3">
        <v>3.8010000000000001E-3</v>
      </c>
      <c r="DH3">
        <v>3</v>
      </c>
      <c r="DI3">
        <v>1570</v>
      </c>
      <c r="DJ3">
        <v>20.8</v>
      </c>
      <c r="DK3">
        <v>1650</v>
      </c>
      <c r="DL3">
        <v>20.8</v>
      </c>
      <c r="DM3">
        <v>1610</v>
      </c>
      <c r="DN3">
        <v>20.7</v>
      </c>
      <c r="DO3">
        <v>1900</v>
      </c>
      <c r="DP3">
        <v>0</v>
      </c>
      <c r="DQ3">
        <v>1840</v>
      </c>
      <c r="DR3">
        <v>26.8</v>
      </c>
      <c r="DS3">
        <v>1400</v>
      </c>
      <c r="DT3">
        <v>24.6</v>
      </c>
      <c r="DU3">
        <v>1330</v>
      </c>
      <c r="DV3">
        <v>25.9</v>
      </c>
      <c r="DW3">
        <v>1450</v>
      </c>
      <c r="DX3">
        <v>18</v>
      </c>
      <c r="DY3">
        <v>1450</v>
      </c>
      <c r="DZ3">
        <v>17.899999999999999</v>
      </c>
      <c r="EA3">
        <v>1430</v>
      </c>
      <c r="EB3">
        <v>17.899999999999999</v>
      </c>
      <c r="EC3">
        <v>6.7450000000000001E-3</v>
      </c>
    </row>
    <row r="4" spans="1:133" x14ac:dyDescent="0.3">
      <c r="A4">
        <v>2</v>
      </c>
      <c r="B4" t="s">
        <v>133</v>
      </c>
      <c r="C4">
        <v>3</v>
      </c>
      <c r="D4">
        <v>8470</v>
      </c>
      <c r="E4">
        <v>7454839</v>
      </c>
      <c r="F4" t="s">
        <v>134</v>
      </c>
      <c r="G4" s="1">
        <v>43794.655555555553</v>
      </c>
      <c r="H4" t="s">
        <v>135</v>
      </c>
      <c r="I4" t="s">
        <v>136</v>
      </c>
      <c r="J4" t="s">
        <v>170</v>
      </c>
      <c r="K4" t="s">
        <v>138</v>
      </c>
      <c r="L4">
        <v>0</v>
      </c>
      <c r="M4">
        <v>0</v>
      </c>
      <c r="N4">
        <v>0</v>
      </c>
      <c r="O4" t="s">
        <v>171</v>
      </c>
      <c r="P4" t="s">
        <v>172</v>
      </c>
      <c r="Q4" t="s">
        <v>173</v>
      </c>
      <c r="R4" t="s">
        <v>173</v>
      </c>
      <c r="S4" t="s">
        <v>174</v>
      </c>
      <c r="T4">
        <v>2</v>
      </c>
      <c r="U4" t="s">
        <v>175</v>
      </c>
      <c r="V4" t="s">
        <v>176</v>
      </c>
      <c r="W4" t="s">
        <v>145</v>
      </c>
      <c r="X4" t="s">
        <v>146</v>
      </c>
      <c r="Y4" t="s">
        <v>177</v>
      </c>
      <c r="Z4" t="s">
        <v>178</v>
      </c>
      <c r="AA4" t="s">
        <v>179</v>
      </c>
      <c r="AB4" t="s">
        <v>149</v>
      </c>
      <c r="AC4">
        <v>4.7414269999999998</v>
      </c>
      <c r="AD4">
        <v>33.333308000000002</v>
      </c>
      <c r="AE4">
        <v>-82.725522999999995</v>
      </c>
      <c r="AF4">
        <v>3</v>
      </c>
      <c r="AG4">
        <v>2</v>
      </c>
      <c r="AH4">
        <v>273</v>
      </c>
      <c r="AI4" t="s">
        <v>150</v>
      </c>
      <c r="AJ4">
        <v>7</v>
      </c>
      <c r="AK4">
        <v>7</v>
      </c>
      <c r="AL4" t="s">
        <v>151</v>
      </c>
      <c r="AM4">
        <v>1919.5</v>
      </c>
      <c r="AN4">
        <v>39.4</v>
      </c>
      <c r="AO4">
        <v>1319.9</v>
      </c>
      <c r="AP4">
        <v>-82.727029000000002</v>
      </c>
      <c r="AQ4">
        <v>33.331504000000002</v>
      </c>
      <c r="AR4">
        <v>-82.725043999999997</v>
      </c>
      <c r="AS4">
        <v>33.334657</v>
      </c>
      <c r="AT4" t="s">
        <v>149</v>
      </c>
      <c r="AU4">
        <v>1</v>
      </c>
      <c r="AV4">
        <v>301</v>
      </c>
      <c r="AW4">
        <v>16</v>
      </c>
      <c r="AX4">
        <v>0</v>
      </c>
      <c r="AY4">
        <v>55</v>
      </c>
      <c r="AZ4">
        <v>3.09</v>
      </c>
      <c r="BA4">
        <v>2.2599999999999998</v>
      </c>
      <c r="BB4">
        <v>479</v>
      </c>
      <c r="BC4">
        <v>474.4</v>
      </c>
      <c r="BD4">
        <v>448.8</v>
      </c>
      <c r="BE4">
        <v>0</v>
      </c>
      <c r="BF4">
        <v>86.5</v>
      </c>
      <c r="BG4">
        <v>0</v>
      </c>
      <c r="BH4" s="2">
        <v>42570</v>
      </c>
      <c r="BI4" t="s">
        <v>152</v>
      </c>
      <c r="BJ4">
        <v>3.8010000000000001E-3</v>
      </c>
      <c r="BK4">
        <v>52149</v>
      </c>
      <c r="BL4">
        <v>52088</v>
      </c>
      <c r="BM4" t="s">
        <v>149</v>
      </c>
      <c r="BN4" t="s">
        <v>153</v>
      </c>
      <c r="BO4">
        <v>1</v>
      </c>
      <c r="BP4">
        <v>1600</v>
      </c>
      <c r="BQ4">
        <v>2</v>
      </c>
      <c r="BR4">
        <v>1</v>
      </c>
      <c r="BS4">
        <v>2</v>
      </c>
      <c r="BT4">
        <v>1</v>
      </c>
      <c r="BU4">
        <v>1</v>
      </c>
      <c r="BV4">
        <v>2</v>
      </c>
      <c r="BW4">
        <v>0</v>
      </c>
      <c r="BX4">
        <v>4</v>
      </c>
      <c r="BY4" t="s">
        <v>154</v>
      </c>
      <c r="BZ4">
        <v>301</v>
      </c>
      <c r="CA4">
        <v>16</v>
      </c>
      <c r="CB4">
        <v>0</v>
      </c>
      <c r="CC4" t="s">
        <v>155</v>
      </c>
      <c r="CD4" t="s">
        <v>155</v>
      </c>
      <c r="CE4">
        <v>0</v>
      </c>
      <c r="CF4">
        <v>55</v>
      </c>
      <c r="CG4">
        <v>1840</v>
      </c>
      <c r="CH4" t="s">
        <v>156</v>
      </c>
      <c r="CI4">
        <v>0</v>
      </c>
      <c r="CJ4">
        <v>1.4955499999999999</v>
      </c>
      <c r="CK4">
        <v>10</v>
      </c>
      <c r="CL4" t="s">
        <v>157</v>
      </c>
      <c r="CM4">
        <v>1840</v>
      </c>
      <c r="CN4">
        <v>528304</v>
      </c>
      <c r="CO4">
        <v>3.99</v>
      </c>
      <c r="CP4">
        <v>5.49</v>
      </c>
      <c r="CQ4">
        <v>528304</v>
      </c>
      <c r="CR4">
        <v>0</v>
      </c>
      <c r="CS4">
        <v>7896.5066029999998</v>
      </c>
      <c r="CT4">
        <v>100</v>
      </c>
      <c r="CU4">
        <v>52110</v>
      </c>
      <c r="CV4">
        <v>4.7395E-2</v>
      </c>
      <c r="CW4">
        <v>0</v>
      </c>
      <c r="CX4">
        <v>3.8010000000000001E-3</v>
      </c>
      <c r="CY4">
        <v>127</v>
      </c>
      <c r="CZ4" t="s">
        <v>168</v>
      </c>
      <c r="DA4" t="s">
        <v>159</v>
      </c>
      <c r="DB4" t="s">
        <v>169</v>
      </c>
      <c r="DC4">
        <v>-82.734538000000001</v>
      </c>
      <c r="DD4">
        <v>33.323816999999998</v>
      </c>
      <c r="DE4">
        <v>33.323816999999998</v>
      </c>
      <c r="DF4">
        <v>-82.734538000000001</v>
      </c>
      <c r="DG4">
        <v>3.8010000000000001E-3</v>
      </c>
      <c r="DH4">
        <v>3</v>
      </c>
      <c r="DI4">
        <v>1570</v>
      </c>
      <c r="DJ4">
        <v>20.8</v>
      </c>
      <c r="DK4">
        <v>1650</v>
      </c>
      <c r="DL4">
        <v>20.8</v>
      </c>
      <c r="DM4">
        <v>1610</v>
      </c>
      <c r="DN4">
        <v>20.7</v>
      </c>
      <c r="DO4">
        <v>1900</v>
      </c>
      <c r="DP4">
        <v>0</v>
      </c>
      <c r="DQ4">
        <v>1840</v>
      </c>
      <c r="DR4">
        <v>26.8</v>
      </c>
      <c r="DS4">
        <v>1400</v>
      </c>
      <c r="DT4">
        <v>24.6</v>
      </c>
      <c r="DU4">
        <v>1330</v>
      </c>
      <c r="DV4">
        <v>25.9</v>
      </c>
      <c r="DW4">
        <v>1450</v>
      </c>
      <c r="DX4">
        <v>18</v>
      </c>
      <c r="DY4">
        <v>1450</v>
      </c>
      <c r="DZ4">
        <v>17.899999999999999</v>
      </c>
      <c r="EA4">
        <v>1430</v>
      </c>
      <c r="EB4">
        <v>17.899999999999999</v>
      </c>
      <c r="EC4">
        <v>0</v>
      </c>
    </row>
    <row r="5" spans="1:133" x14ac:dyDescent="0.3">
      <c r="A5">
        <v>3</v>
      </c>
      <c r="B5" t="s">
        <v>133</v>
      </c>
      <c r="C5">
        <v>6</v>
      </c>
      <c r="D5">
        <v>11848</v>
      </c>
      <c r="E5">
        <v>7274553</v>
      </c>
      <c r="F5" t="s">
        <v>134</v>
      </c>
      <c r="G5" s="1">
        <v>43650.131944444445</v>
      </c>
      <c r="H5" t="s">
        <v>135</v>
      </c>
      <c r="I5" t="s">
        <v>136</v>
      </c>
      <c r="J5" t="s">
        <v>137</v>
      </c>
      <c r="K5" t="s">
        <v>180</v>
      </c>
      <c r="L5">
        <v>0</v>
      </c>
      <c r="M5">
        <v>0</v>
      </c>
      <c r="N5">
        <v>1</v>
      </c>
      <c r="O5" t="s">
        <v>139</v>
      </c>
      <c r="P5" t="s">
        <v>162</v>
      </c>
      <c r="Q5" t="s">
        <v>163</v>
      </c>
      <c r="R5" t="s">
        <v>181</v>
      </c>
      <c r="S5" t="s">
        <v>182</v>
      </c>
      <c r="T5">
        <v>1</v>
      </c>
      <c r="U5" t="s">
        <v>165</v>
      </c>
      <c r="V5" t="s">
        <v>166</v>
      </c>
      <c r="W5" t="s">
        <v>183</v>
      </c>
      <c r="X5" t="s">
        <v>146</v>
      </c>
      <c r="Y5">
        <v>24</v>
      </c>
      <c r="Z5" t="s">
        <v>184</v>
      </c>
      <c r="AA5" t="s">
        <v>148</v>
      </c>
      <c r="AB5" t="s">
        <v>149</v>
      </c>
      <c r="AC5">
        <v>5.2111479999999997</v>
      </c>
      <c r="AD5">
        <v>33.339941000000003</v>
      </c>
      <c r="AE5">
        <v>-82.723719000000003</v>
      </c>
      <c r="AF5">
        <v>3</v>
      </c>
      <c r="AG5">
        <v>2</v>
      </c>
      <c r="AH5">
        <v>273</v>
      </c>
      <c r="AI5" t="s">
        <v>150</v>
      </c>
      <c r="AJ5">
        <v>7</v>
      </c>
      <c r="AK5">
        <v>7</v>
      </c>
      <c r="AL5" t="s">
        <v>151</v>
      </c>
      <c r="AM5">
        <v>1919.5</v>
      </c>
      <c r="AN5">
        <v>39.4</v>
      </c>
      <c r="AO5">
        <v>1319.9</v>
      </c>
      <c r="AP5">
        <v>-82.727029000000002</v>
      </c>
      <c r="AQ5">
        <v>33.331504000000002</v>
      </c>
      <c r="AR5">
        <v>-82.725043999999997</v>
      </c>
      <c r="AS5">
        <v>33.334657</v>
      </c>
      <c r="AT5" t="s">
        <v>149</v>
      </c>
      <c r="AU5">
        <v>1</v>
      </c>
      <c r="AV5">
        <v>301</v>
      </c>
      <c r="AW5">
        <v>16</v>
      </c>
      <c r="AX5">
        <v>0</v>
      </c>
      <c r="AY5">
        <v>55</v>
      </c>
      <c r="AZ5">
        <v>3.09</v>
      </c>
      <c r="BA5">
        <v>2.2599999999999998</v>
      </c>
      <c r="BB5">
        <v>479</v>
      </c>
      <c r="BC5">
        <v>474.4</v>
      </c>
      <c r="BD5">
        <v>448.8</v>
      </c>
      <c r="BE5">
        <v>0</v>
      </c>
      <c r="BF5">
        <v>86.5</v>
      </c>
      <c r="BG5">
        <v>0</v>
      </c>
      <c r="BH5" s="2">
        <v>42570</v>
      </c>
      <c r="BI5" t="s">
        <v>152</v>
      </c>
      <c r="BJ5">
        <v>3.8010000000000001E-3</v>
      </c>
      <c r="BK5">
        <v>52149</v>
      </c>
      <c r="BL5">
        <v>52088</v>
      </c>
      <c r="BM5" t="s">
        <v>149</v>
      </c>
      <c r="BN5" t="s">
        <v>153</v>
      </c>
      <c r="BO5">
        <v>1</v>
      </c>
      <c r="BP5">
        <v>1600</v>
      </c>
      <c r="BQ5">
        <v>2</v>
      </c>
      <c r="BR5">
        <v>1</v>
      </c>
      <c r="BS5">
        <v>2</v>
      </c>
      <c r="BT5">
        <v>1</v>
      </c>
      <c r="BU5">
        <v>1</v>
      </c>
      <c r="BV5">
        <v>2</v>
      </c>
      <c r="BW5">
        <v>0</v>
      </c>
      <c r="BX5">
        <v>4</v>
      </c>
      <c r="BY5" t="s">
        <v>154</v>
      </c>
      <c r="BZ5">
        <v>301</v>
      </c>
      <c r="CA5">
        <v>16</v>
      </c>
      <c r="CB5">
        <v>0</v>
      </c>
      <c r="CC5" t="s">
        <v>155</v>
      </c>
      <c r="CD5" t="s">
        <v>155</v>
      </c>
      <c r="CE5">
        <v>0</v>
      </c>
      <c r="CF5">
        <v>55</v>
      </c>
      <c r="CG5">
        <v>1840</v>
      </c>
      <c r="CH5" t="s">
        <v>156</v>
      </c>
      <c r="CI5">
        <v>0</v>
      </c>
      <c r="CJ5">
        <v>1.4955499999999999</v>
      </c>
      <c r="CK5">
        <v>10</v>
      </c>
      <c r="CL5" t="s">
        <v>157</v>
      </c>
      <c r="CM5">
        <v>1840</v>
      </c>
      <c r="CN5">
        <v>528304</v>
      </c>
      <c r="CO5">
        <v>3.99</v>
      </c>
      <c r="CP5">
        <v>5.49</v>
      </c>
      <c r="CQ5">
        <v>528304</v>
      </c>
      <c r="CR5">
        <v>0</v>
      </c>
      <c r="CS5">
        <v>7896.5066029999998</v>
      </c>
      <c r="CT5">
        <v>100</v>
      </c>
      <c r="CU5">
        <v>52110</v>
      </c>
      <c r="CV5">
        <v>4.7395E-2</v>
      </c>
      <c r="CW5">
        <v>0</v>
      </c>
      <c r="CX5">
        <v>3.8010000000000001E-3</v>
      </c>
      <c r="CY5">
        <v>127</v>
      </c>
      <c r="CZ5" t="s">
        <v>168</v>
      </c>
      <c r="DA5" t="s">
        <v>159</v>
      </c>
      <c r="DB5" t="s">
        <v>169</v>
      </c>
      <c r="DC5">
        <v>-82.734538000000001</v>
      </c>
      <c r="DD5">
        <v>33.323816999999998</v>
      </c>
      <c r="DE5">
        <v>33.323816999999998</v>
      </c>
      <c r="DF5">
        <v>-82.734538000000001</v>
      </c>
      <c r="DG5">
        <v>3.8010000000000001E-3</v>
      </c>
      <c r="DH5">
        <v>3</v>
      </c>
      <c r="DI5">
        <v>1570</v>
      </c>
      <c r="DJ5">
        <v>20.8</v>
      </c>
      <c r="DK5">
        <v>1650</v>
      </c>
      <c r="DL5">
        <v>20.8</v>
      </c>
      <c r="DM5">
        <v>1610</v>
      </c>
      <c r="DN5">
        <v>20.7</v>
      </c>
      <c r="DO5">
        <v>1900</v>
      </c>
      <c r="DP5">
        <v>0</v>
      </c>
      <c r="DQ5">
        <v>1840</v>
      </c>
      <c r="DR5">
        <v>26.8</v>
      </c>
      <c r="DS5">
        <v>1400</v>
      </c>
      <c r="DT5">
        <v>24.6</v>
      </c>
      <c r="DU5">
        <v>1330</v>
      </c>
      <c r="DV5">
        <v>25.9</v>
      </c>
      <c r="DW5">
        <v>1450</v>
      </c>
      <c r="DX5">
        <v>18</v>
      </c>
      <c r="DY5">
        <v>1450</v>
      </c>
      <c r="DZ5">
        <v>17.899999999999999</v>
      </c>
      <c r="EA5">
        <v>1430</v>
      </c>
      <c r="EB5">
        <v>17.899999999999999</v>
      </c>
      <c r="EC5">
        <v>5.4460000000000003E-3</v>
      </c>
    </row>
    <row r="6" spans="1:133" x14ac:dyDescent="0.3">
      <c r="A6">
        <v>4</v>
      </c>
      <c r="B6" t="s">
        <v>133</v>
      </c>
      <c r="C6">
        <v>8</v>
      </c>
      <c r="D6">
        <v>14203</v>
      </c>
      <c r="E6">
        <v>7142121</v>
      </c>
      <c r="F6" t="s">
        <v>134</v>
      </c>
      <c r="G6" s="1">
        <v>43549.28402777778</v>
      </c>
      <c r="H6" t="s">
        <v>135</v>
      </c>
      <c r="I6" t="s">
        <v>136</v>
      </c>
      <c r="J6" t="s">
        <v>137</v>
      </c>
      <c r="K6" t="s">
        <v>138</v>
      </c>
      <c r="L6">
        <v>0</v>
      </c>
      <c r="M6">
        <v>0</v>
      </c>
      <c r="N6">
        <v>0</v>
      </c>
      <c r="O6" t="s">
        <v>185</v>
      </c>
      <c r="P6" t="s">
        <v>172</v>
      </c>
      <c r="Q6" t="s">
        <v>173</v>
      </c>
      <c r="R6" t="s">
        <v>173</v>
      </c>
      <c r="S6" t="s">
        <v>186</v>
      </c>
      <c r="T6">
        <v>2</v>
      </c>
      <c r="U6" t="s">
        <v>187</v>
      </c>
      <c r="V6" t="s">
        <v>188</v>
      </c>
      <c r="W6" t="s">
        <v>183</v>
      </c>
      <c r="X6" t="s">
        <v>146</v>
      </c>
      <c r="Y6" t="s">
        <v>189</v>
      </c>
      <c r="Z6" t="s">
        <v>147</v>
      </c>
      <c r="AA6" t="s">
        <v>190</v>
      </c>
      <c r="AB6" t="s">
        <v>149</v>
      </c>
      <c r="AC6">
        <v>3.9116909999999998</v>
      </c>
      <c r="AD6">
        <v>33.324022999999997</v>
      </c>
      <c r="AE6">
        <v>-82.734444999999994</v>
      </c>
      <c r="AF6">
        <v>3</v>
      </c>
      <c r="AG6">
        <v>2</v>
      </c>
      <c r="AH6">
        <v>273</v>
      </c>
      <c r="AI6" t="s">
        <v>150</v>
      </c>
      <c r="AJ6">
        <v>7</v>
      </c>
      <c r="AK6">
        <v>7</v>
      </c>
      <c r="AL6" t="s">
        <v>151</v>
      </c>
      <c r="AM6">
        <v>1919.5</v>
      </c>
      <c r="AN6">
        <v>39.4</v>
      </c>
      <c r="AO6">
        <v>1319.9</v>
      </c>
      <c r="AP6">
        <v>-82.727029000000002</v>
      </c>
      <c r="AQ6">
        <v>33.331504000000002</v>
      </c>
      <c r="AR6">
        <v>-82.725043999999997</v>
      </c>
      <c r="AS6">
        <v>33.334657</v>
      </c>
      <c r="AT6" t="s">
        <v>149</v>
      </c>
      <c r="AU6">
        <v>1</v>
      </c>
      <c r="AV6">
        <v>301</v>
      </c>
      <c r="AW6">
        <v>16</v>
      </c>
      <c r="AX6">
        <v>0</v>
      </c>
      <c r="AY6">
        <v>55</v>
      </c>
      <c r="AZ6">
        <v>3.09</v>
      </c>
      <c r="BA6">
        <v>2.2599999999999998</v>
      </c>
      <c r="BB6">
        <v>479</v>
      </c>
      <c r="BC6">
        <v>474.4</v>
      </c>
      <c r="BD6">
        <v>448.8</v>
      </c>
      <c r="BE6">
        <v>0</v>
      </c>
      <c r="BF6">
        <v>86.5</v>
      </c>
      <c r="BG6">
        <v>0</v>
      </c>
      <c r="BH6" s="2">
        <v>42570</v>
      </c>
      <c r="BI6" t="s">
        <v>152</v>
      </c>
      <c r="BJ6">
        <v>3.8010000000000001E-3</v>
      </c>
      <c r="BK6">
        <v>52149</v>
      </c>
      <c r="BL6">
        <v>52088</v>
      </c>
      <c r="BM6" t="s">
        <v>149</v>
      </c>
      <c r="BN6" t="s">
        <v>153</v>
      </c>
      <c r="BO6">
        <v>1</v>
      </c>
      <c r="BP6">
        <v>1600</v>
      </c>
      <c r="BQ6">
        <v>2</v>
      </c>
      <c r="BR6">
        <v>1</v>
      </c>
      <c r="BS6">
        <v>2</v>
      </c>
      <c r="BT6">
        <v>1</v>
      </c>
      <c r="BU6">
        <v>1</v>
      </c>
      <c r="BV6">
        <v>2</v>
      </c>
      <c r="BW6">
        <v>0</v>
      </c>
      <c r="BX6">
        <v>4</v>
      </c>
      <c r="BY6" t="s">
        <v>154</v>
      </c>
      <c r="BZ6">
        <v>301</v>
      </c>
      <c r="CA6">
        <v>16</v>
      </c>
      <c r="CB6">
        <v>0</v>
      </c>
      <c r="CC6" t="s">
        <v>155</v>
      </c>
      <c r="CD6" t="s">
        <v>155</v>
      </c>
      <c r="CE6">
        <v>0</v>
      </c>
      <c r="CF6">
        <v>55</v>
      </c>
      <c r="CG6">
        <v>1840</v>
      </c>
      <c r="CH6" t="s">
        <v>156</v>
      </c>
      <c r="CI6">
        <v>0</v>
      </c>
      <c r="CJ6">
        <v>1.4955499999999999</v>
      </c>
      <c r="CK6">
        <v>10</v>
      </c>
      <c r="CL6" t="s">
        <v>157</v>
      </c>
      <c r="CM6">
        <v>1840</v>
      </c>
      <c r="CN6">
        <v>528304</v>
      </c>
      <c r="CO6">
        <v>3.99</v>
      </c>
      <c r="CP6">
        <v>5.49</v>
      </c>
      <c r="CQ6">
        <v>528304</v>
      </c>
      <c r="CR6">
        <v>0</v>
      </c>
      <c r="CS6">
        <v>7896.5066029999998</v>
      </c>
      <c r="CT6">
        <v>100</v>
      </c>
      <c r="CU6">
        <v>52110</v>
      </c>
      <c r="CV6">
        <v>4.7395E-2</v>
      </c>
      <c r="CW6">
        <v>0</v>
      </c>
      <c r="CX6">
        <v>3.8010000000000001E-3</v>
      </c>
      <c r="CY6">
        <v>127</v>
      </c>
      <c r="CZ6" t="s">
        <v>168</v>
      </c>
      <c r="DA6" t="s">
        <v>159</v>
      </c>
      <c r="DB6" t="s">
        <v>169</v>
      </c>
      <c r="DC6">
        <v>-82.734538000000001</v>
      </c>
      <c r="DD6">
        <v>33.323816999999998</v>
      </c>
      <c r="DE6">
        <v>33.323816999999998</v>
      </c>
      <c r="DF6">
        <v>-82.734538000000001</v>
      </c>
      <c r="DG6">
        <v>3.8010000000000001E-3</v>
      </c>
      <c r="DH6">
        <v>3</v>
      </c>
      <c r="DI6">
        <v>1570</v>
      </c>
      <c r="DJ6">
        <v>20.8</v>
      </c>
      <c r="DK6">
        <v>1650</v>
      </c>
      <c r="DL6">
        <v>20.8</v>
      </c>
      <c r="DM6">
        <v>1610</v>
      </c>
      <c r="DN6">
        <v>20.7</v>
      </c>
      <c r="DO6">
        <v>1900</v>
      </c>
      <c r="DP6">
        <v>0</v>
      </c>
      <c r="DQ6">
        <v>1840</v>
      </c>
      <c r="DR6">
        <v>26.8</v>
      </c>
      <c r="DS6">
        <v>1400</v>
      </c>
      <c r="DT6">
        <v>24.6</v>
      </c>
      <c r="DU6">
        <v>1330</v>
      </c>
      <c r="DV6">
        <v>25.9</v>
      </c>
      <c r="DW6">
        <v>1450</v>
      </c>
      <c r="DX6">
        <v>18</v>
      </c>
      <c r="DY6">
        <v>1450</v>
      </c>
      <c r="DZ6">
        <v>17.899999999999999</v>
      </c>
      <c r="EA6">
        <v>1430</v>
      </c>
      <c r="EB6">
        <v>17.899999999999999</v>
      </c>
      <c r="EC6">
        <v>1.0534999999999999E-2</v>
      </c>
    </row>
    <row r="7" spans="1:133" x14ac:dyDescent="0.3">
      <c r="A7">
        <v>5</v>
      </c>
      <c r="B7" t="s">
        <v>133</v>
      </c>
      <c r="C7">
        <v>13</v>
      </c>
      <c r="D7">
        <v>18499</v>
      </c>
      <c r="E7">
        <v>7020139</v>
      </c>
      <c r="F7" t="s">
        <v>191</v>
      </c>
      <c r="G7" s="1">
        <v>43379.206250000003</v>
      </c>
      <c r="H7" t="s">
        <v>135</v>
      </c>
      <c r="I7" t="s">
        <v>192</v>
      </c>
      <c r="J7" t="s">
        <v>193</v>
      </c>
      <c r="K7" t="s">
        <v>138</v>
      </c>
      <c r="L7">
        <v>0</v>
      </c>
      <c r="M7">
        <v>0</v>
      </c>
      <c r="N7">
        <v>0</v>
      </c>
      <c r="O7" t="s">
        <v>139</v>
      </c>
      <c r="P7" t="s">
        <v>194</v>
      </c>
      <c r="Q7" t="s">
        <v>195</v>
      </c>
      <c r="R7" t="s">
        <v>195</v>
      </c>
      <c r="S7" t="s">
        <v>194</v>
      </c>
      <c r="T7">
        <v>1</v>
      </c>
      <c r="U7" t="s">
        <v>165</v>
      </c>
      <c r="V7" t="s">
        <v>196</v>
      </c>
      <c r="W7" t="s">
        <v>183</v>
      </c>
      <c r="X7" t="s">
        <v>194</v>
      </c>
      <c r="Y7">
        <v>48</v>
      </c>
      <c r="Z7" t="s">
        <v>147</v>
      </c>
      <c r="AA7" t="s">
        <v>148</v>
      </c>
      <c r="AB7" t="s">
        <v>149</v>
      </c>
      <c r="AC7">
        <v>3.37</v>
      </c>
      <c r="AD7">
        <v>33.316527999999998</v>
      </c>
      <c r="AE7">
        <v>-82.737553000000005</v>
      </c>
      <c r="AF7">
        <v>3</v>
      </c>
      <c r="AG7">
        <v>2</v>
      </c>
      <c r="AH7">
        <v>273</v>
      </c>
      <c r="AI7" t="s">
        <v>150</v>
      </c>
      <c r="AJ7">
        <v>7</v>
      </c>
      <c r="AK7">
        <v>7</v>
      </c>
      <c r="AL7" t="s">
        <v>151</v>
      </c>
      <c r="AM7">
        <v>1919.5</v>
      </c>
      <c r="AN7">
        <v>39.4</v>
      </c>
      <c r="AO7">
        <v>1319.9</v>
      </c>
      <c r="AP7">
        <v>-82.727029000000002</v>
      </c>
      <c r="AQ7">
        <v>33.331504000000002</v>
      </c>
      <c r="AR7">
        <v>-82.725043999999997</v>
      </c>
      <c r="AS7">
        <v>33.334657</v>
      </c>
      <c r="AT7" t="s">
        <v>149</v>
      </c>
      <c r="AU7">
        <v>1</v>
      </c>
      <c r="AV7">
        <v>301</v>
      </c>
      <c r="AW7">
        <v>16</v>
      </c>
      <c r="AX7">
        <v>0</v>
      </c>
      <c r="AY7">
        <v>55</v>
      </c>
      <c r="AZ7">
        <v>3.09</v>
      </c>
      <c r="BA7">
        <v>2.2599999999999998</v>
      </c>
      <c r="BB7">
        <v>479</v>
      </c>
      <c r="BC7">
        <v>474.4</v>
      </c>
      <c r="BD7">
        <v>448.8</v>
      </c>
      <c r="BE7">
        <v>0</v>
      </c>
      <c r="BF7">
        <v>86.5</v>
      </c>
      <c r="BG7">
        <v>0</v>
      </c>
      <c r="BH7" s="2">
        <v>42570</v>
      </c>
      <c r="BI7" t="s">
        <v>152</v>
      </c>
      <c r="BJ7">
        <v>3.8010000000000001E-3</v>
      </c>
      <c r="BK7">
        <v>52149</v>
      </c>
      <c r="BL7">
        <v>52088</v>
      </c>
      <c r="BM7" t="s">
        <v>149</v>
      </c>
      <c r="BN7" t="s">
        <v>153</v>
      </c>
      <c r="BO7">
        <v>1</v>
      </c>
      <c r="BP7">
        <v>1600</v>
      </c>
      <c r="BQ7">
        <v>2</v>
      </c>
      <c r="BR7">
        <v>1</v>
      </c>
      <c r="BS7">
        <v>2</v>
      </c>
      <c r="BT7">
        <v>1</v>
      </c>
      <c r="BU7">
        <v>1</v>
      </c>
      <c r="BV7">
        <v>2</v>
      </c>
      <c r="BW7">
        <v>0</v>
      </c>
      <c r="BX7">
        <v>4</v>
      </c>
      <c r="BY7" t="s">
        <v>154</v>
      </c>
      <c r="BZ7">
        <v>301</v>
      </c>
      <c r="CA7">
        <v>16</v>
      </c>
      <c r="CB7">
        <v>0</v>
      </c>
      <c r="CC7" t="s">
        <v>155</v>
      </c>
      <c r="CD7" t="s">
        <v>155</v>
      </c>
      <c r="CE7">
        <v>0</v>
      </c>
      <c r="CF7">
        <v>55</v>
      </c>
      <c r="CG7">
        <v>1840</v>
      </c>
      <c r="CH7" t="s">
        <v>156</v>
      </c>
      <c r="CI7">
        <v>0</v>
      </c>
      <c r="CJ7">
        <v>1.4955499999999999</v>
      </c>
      <c r="CK7">
        <v>10</v>
      </c>
      <c r="CL7" t="s">
        <v>157</v>
      </c>
      <c r="CM7">
        <v>1840</v>
      </c>
      <c r="CN7">
        <v>528304</v>
      </c>
      <c r="CO7">
        <v>3.99</v>
      </c>
      <c r="CP7">
        <v>5.49</v>
      </c>
      <c r="CQ7">
        <v>528304</v>
      </c>
      <c r="CR7">
        <v>0</v>
      </c>
      <c r="CS7">
        <v>7896.5066029999998</v>
      </c>
      <c r="CT7">
        <v>100</v>
      </c>
      <c r="CU7">
        <v>52110</v>
      </c>
      <c r="CV7">
        <v>4.7395E-2</v>
      </c>
      <c r="CW7">
        <v>0</v>
      </c>
      <c r="CX7">
        <v>3.8010000000000001E-3</v>
      </c>
      <c r="CY7">
        <v>127</v>
      </c>
      <c r="CZ7" t="s">
        <v>168</v>
      </c>
      <c r="DA7" t="s">
        <v>159</v>
      </c>
      <c r="DB7" t="s">
        <v>169</v>
      </c>
      <c r="DC7">
        <v>-82.734538000000001</v>
      </c>
      <c r="DD7">
        <v>33.323816999999998</v>
      </c>
      <c r="DE7">
        <v>33.323816999999998</v>
      </c>
      <c r="DF7">
        <v>-82.734538000000001</v>
      </c>
      <c r="DG7">
        <v>3.8010000000000001E-3</v>
      </c>
      <c r="DH7">
        <v>3</v>
      </c>
      <c r="DI7">
        <v>1570</v>
      </c>
      <c r="DJ7">
        <v>20.8</v>
      </c>
      <c r="DK7">
        <v>1650</v>
      </c>
      <c r="DL7">
        <v>20.8</v>
      </c>
      <c r="DM7">
        <v>1610</v>
      </c>
      <c r="DN7">
        <v>20.7</v>
      </c>
      <c r="DO7">
        <v>1900</v>
      </c>
      <c r="DP7">
        <v>0</v>
      </c>
      <c r="DQ7">
        <v>1840</v>
      </c>
      <c r="DR7">
        <v>26.8</v>
      </c>
      <c r="DS7">
        <v>1400</v>
      </c>
      <c r="DT7">
        <v>24.6</v>
      </c>
      <c r="DU7">
        <v>1330</v>
      </c>
      <c r="DV7">
        <v>25.9</v>
      </c>
      <c r="DW7">
        <v>1450</v>
      </c>
      <c r="DX7">
        <v>18</v>
      </c>
      <c r="DY7">
        <v>1450</v>
      </c>
      <c r="DZ7">
        <v>17.899999999999999</v>
      </c>
      <c r="EA7">
        <v>1430</v>
      </c>
      <c r="EB7">
        <v>17.899999999999999</v>
      </c>
      <c r="EC7">
        <v>1.8304999999999998E-2</v>
      </c>
    </row>
    <row r="8" spans="1:133" x14ac:dyDescent="0.3">
      <c r="A8">
        <v>6</v>
      </c>
      <c r="B8" t="s">
        <v>133</v>
      </c>
      <c r="C8">
        <v>16</v>
      </c>
      <c r="D8">
        <v>22166</v>
      </c>
      <c r="E8">
        <v>6701314</v>
      </c>
      <c r="F8" t="s">
        <v>134</v>
      </c>
      <c r="G8" s="1">
        <v>43227.584027777775</v>
      </c>
      <c r="H8" t="s">
        <v>135</v>
      </c>
      <c r="I8" t="s">
        <v>136</v>
      </c>
      <c r="J8" t="s">
        <v>197</v>
      </c>
      <c r="K8" t="s">
        <v>138</v>
      </c>
      <c r="L8">
        <v>0</v>
      </c>
      <c r="M8">
        <v>0</v>
      </c>
      <c r="N8">
        <v>0</v>
      </c>
      <c r="O8" t="s">
        <v>139</v>
      </c>
      <c r="P8" t="s">
        <v>162</v>
      </c>
      <c r="Q8" t="s">
        <v>198</v>
      </c>
      <c r="R8" t="s">
        <v>198</v>
      </c>
      <c r="S8" t="s">
        <v>182</v>
      </c>
      <c r="T8">
        <v>1</v>
      </c>
      <c r="U8" t="s">
        <v>165</v>
      </c>
      <c r="V8" t="s">
        <v>144</v>
      </c>
      <c r="W8" t="s">
        <v>145</v>
      </c>
      <c r="X8" t="s">
        <v>146</v>
      </c>
      <c r="Y8">
        <v>20</v>
      </c>
      <c r="Z8" t="s">
        <v>199</v>
      </c>
      <c r="AA8" t="s">
        <v>148</v>
      </c>
      <c r="AB8" t="s">
        <v>149</v>
      </c>
      <c r="AC8">
        <v>3.3577750000000002</v>
      </c>
      <c r="AD8">
        <v>33.316353999999997</v>
      </c>
      <c r="AE8">
        <v>-82.737624999999994</v>
      </c>
      <c r="AF8">
        <v>3</v>
      </c>
      <c r="AG8">
        <v>2</v>
      </c>
      <c r="AH8">
        <v>273</v>
      </c>
      <c r="AI8" t="s">
        <v>150</v>
      </c>
      <c r="AJ8">
        <v>7</v>
      </c>
      <c r="AK8">
        <v>7</v>
      </c>
      <c r="AL8" t="s">
        <v>151</v>
      </c>
      <c r="AM8">
        <v>1919.5</v>
      </c>
      <c r="AN8">
        <v>39.4</v>
      </c>
      <c r="AO8">
        <v>1319.9</v>
      </c>
      <c r="AP8">
        <v>-82.727029000000002</v>
      </c>
      <c r="AQ8">
        <v>33.331504000000002</v>
      </c>
      <c r="AR8">
        <v>-82.725043999999997</v>
      </c>
      <c r="AS8">
        <v>33.334657</v>
      </c>
      <c r="AT8" t="s">
        <v>149</v>
      </c>
      <c r="AU8">
        <v>1</v>
      </c>
      <c r="AV8">
        <v>301</v>
      </c>
      <c r="AW8">
        <v>16</v>
      </c>
      <c r="AX8">
        <v>0</v>
      </c>
      <c r="AY8">
        <v>55</v>
      </c>
      <c r="AZ8">
        <v>3.09</v>
      </c>
      <c r="BA8">
        <v>2.2599999999999998</v>
      </c>
      <c r="BB8">
        <v>479</v>
      </c>
      <c r="BC8">
        <v>474.4</v>
      </c>
      <c r="BD8">
        <v>448.8</v>
      </c>
      <c r="BE8">
        <v>0</v>
      </c>
      <c r="BF8">
        <v>86.5</v>
      </c>
      <c r="BG8">
        <v>0</v>
      </c>
      <c r="BH8" s="2">
        <v>42570</v>
      </c>
      <c r="BI8" t="s">
        <v>152</v>
      </c>
      <c r="BJ8">
        <v>3.8010000000000001E-3</v>
      </c>
      <c r="BK8">
        <v>52149</v>
      </c>
      <c r="BL8">
        <v>52088</v>
      </c>
      <c r="BM8" t="s">
        <v>149</v>
      </c>
      <c r="BN8" t="s">
        <v>153</v>
      </c>
      <c r="BO8">
        <v>1</v>
      </c>
      <c r="BP8">
        <v>1600</v>
      </c>
      <c r="BQ8">
        <v>2</v>
      </c>
      <c r="BR8">
        <v>1</v>
      </c>
      <c r="BS8">
        <v>2</v>
      </c>
      <c r="BT8">
        <v>1</v>
      </c>
      <c r="BU8">
        <v>1</v>
      </c>
      <c r="BV8">
        <v>2</v>
      </c>
      <c r="BW8">
        <v>0</v>
      </c>
      <c r="BX8">
        <v>4</v>
      </c>
      <c r="BY8" t="s">
        <v>154</v>
      </c>
      <c r="BZ8">
        <v>301</v>
      </c>
      <c r="CA8">
        <v>16</v>
      </c>
      <c r="CB8">
        <v>0</v>
      </c>
      <c r="CC8" t="s">
        <v>155</v>
      </c>
      <c r="CD8" t="s">
        <v>155</v>
      </c>
      <c r="CE8">
        <v>0</v>
      </c>
      <c r="CF8">
        <v>55</v>
      </c>
      <c r="CG8">
        <v>1840</v>
      </c>
      <c r="CH8" t="s">
        <v>156</v>
      </c>
      <c r="CI8">
        <v>0</v>
      </c>
      <c r="CJ8">
        <v>1.4955499999999999</v>
      </c>
      <c r="CK8">
        <v>10</v>
      </c>
      <c r="CL8" t="s">
        <v>157</v>
      </c>
      <c r="CM8">
        <v>1840</v>
      </c>
      <c r="CN8">
        <v>528304</v>
      </c>
      <c r="CO8">
        <v>3.99</v>
      </c>
      <c r="CP8">
        <v>5.49</v>
      </c>
      <c r="CQ8">
        <v>528304</v>
      </c>
      <c r="CR8">
        <v>0</v>
      </c>
      <c r="CS8">
        <v>7896.5066029999998</v>
      </c>
      <c r="CT8">
        <v>100</v>
      </c>
      <c r="CU8">
        <v>52110</v>
      </c>
      <c r="CV8">
        <v>4.7395E-2</v>
      </c>
      <c r="CW8">
        <v>0</v>
      </c>
      <c r="CX8">
        <v>3.8010000000000001E-3</v>
      </c>
      <c r="CY8">
        <v>127</v>
      </c>
      <c r="CZ8" t="s">
        <v>168</v>
      </c>
      <c r="DA8" t="s">
        <v>159</v>
      </c>
      <c r="DB8" t="s">
        <v>169</v>
      </c>
      <c r="DC8">
        <v>-82.734538000000001</v>
      </c>
      <c r="DD8">
        <v>33.323816999999998</v>
      </c>
      <c r="DE8">
        <v>33.323816999999998</v>
      </c>
      <c r="DF8">
        <v>-82.734538000000001</v>
      </c>
      <c r="DG8">
        <v>3.8010000000000001E-3</v>
      </c>
      <c r="DH8">
        <v>3</v>
      </c>
      <c r="DI8">
        <v>1570</v>
      </c>
      <c r="DJ8">
        <v>20.8</v>
      </c>
      <c r="DK8">
        <v>1650</v>
      </c>
      <c r="DL8">
        <v>20.8</v>
      </c>
      <c r="DM8">
        <v>1610</v>
      </c>
      <c r="DN8">
        <v>20.7</v>
      </c>
      <c r="DO8">
        <v>1900</v>
      </c>
      <c r="DP8">
        <v>0</v>
      </c>
      <c r="DQ8">
        <v>1840</v>
      </c>
      <c r="DR8">
        <v>26.8</v>
      </c>
      <c r="DS8">
        <v>1400</v>
      </c>
      <c r="DT8">
        <v>24.6</v>
      </c>
      <c r="DU8">
        <v>1330</v>
      </c>
      <c r="DV8">
        <v>25.9</v>
      </c>
      <c r="DW8">
        <v>1450</v>
      </c>
      <c r="DX8">
        <v>18</v>
      </c>
      <c r="DY8">
        <v>1450</v>
      </c>
      <c r="DZ8">
        <v>17.899999999999999</v>
      </c>
      <c r="EA8">
        <v>1430</v>
      </c>
      <c r="EB8">
        <v>17.899999999999999</v>
      </c>
      <c r="EC8">
        <v>1.8488999999999998E-2</v>
      </c>
    </row>
    <row r="9" spans="1:133" x14ac:dyDescent="0.3">
      <c r="A9">
        <v>7</v>
      </c>
      <c r="B9" t="s">
        <v>133</v>
      </c>
      <c r="C9">
        <v>18</v>
      </c>
      <c r="D9">
        <v>24163</v>
      </c>
      <c r="E9">
        <v>6600418</v>
      </c>
      <c r="F9" t="s">
        <v>134</v>
      </c>
      <c r="G9" s="1">
        <v>43149.322916666664</v>
      </c>
      <c r="H9" t="s">
        <v>135</v>
      </c>
      <c r="I9" t="s">
        <v>136</v>
      </c>
      <c r="J9" t="s">
        <v>137</v>
      </c>
      <c r="K9" t="s">
        <v>138</v>
      </c>
      <c r="L9">
        <v>0</v>
      </c>
      <c r="M9">
        <v>0</v>
      </c>
      <c r="N9">
        <v>0</v>
      </c>
      <c r="O9" t="s">
        <v>139</v>
      </c>
      <c r="P9" t="s">
        <v>140</v>
      </c>
      <c r="Q9" t="s">
        <v>141</v>
      </c>
      <c r="R9" t="s">
        <v>141</v>
      </c>
      <c r="S9" t="s">
        <v>200</v>
      </c>
      <c r="T9">
        <v>1</v>
      </c>
      <c r="U9" t="s">
        <v>165</v>
      </c>
      <c r="V9" t="s">
        <v>201</v>
      </c>
      <c r="W9" t="s">
        <v>145</v>
      </c>
      <c r="X9" t="s">
        <v>146</v>
      </c>
      <c r="Y9">
        <v>56</v>
      </c>
      <c r="Z9" t="s">
        <v>199</v>
      </c>
      <c r="AA9" t="s">
        <v>148</v>
      </c>
      <c r="AB9" t="s">
        <v>149</v>
      </c>
      <c r="AC9">
        <v>5.4861129999999996</v>
      </c>
      <c r="AD9">
        <v>33.343792000000001</v>
      </c>
      <c r="AE9">
        <v>-82.722588000000002</v>
      </c>
      <c r="AF9">
        <v>3</v>
      </c>
      <c r="AG9">
        <v>2</v>
      </c>
      <c r="AH9">
        <v>273</v>
      </c>
      <c r="AI9" t="s">
        <v>150</v>
      </c>
      <c r="AJ9">
        <v>7</v>
      </c>
      <c r="AK9">
        <v>7</v>
      </c>
      <c r="AL9" t="s">
        <v>151</v>
      </c>
      <c r="AM9">
        <v>1919.5</v>
      </c>
      <c r="AN9">
        <v>39.4</v>
      </c>
      <c r="AO9">
        <v>1319.9</v>
      </c>
      <c r="AP9">
        <v>-82.727029000000002</v>
      </c>
      <c r="AQ9">
        <v>33.331504000000002</v>
      </c>
      <c r="AR9">
        <v>-82.725043999999997</v>
      </c>
      <c r="AS9">
        <v>33.334657</v>
      </c>
      <c r="AT9" t="s">
        <v>149</v>
      </c>
      <c r="AU9">
        <v>1</v>
      </c>
      <c r="AV9">
        <v>301</v>
      </c>
      <c r="AW9">
        <v>16</v>
      </c>
      <c r="AX9">
        <v>0</v>
      </c>
      <c r="AY9">
        <v>55</v>
      </c>
      <c r="AZ9">
        <v>3.09</v>
      </c>
      <c r="BA9">
        <v>2.2599999999999998</v>
      </c>
      <c r="BB9">
        <v>479</v>
      </c>
      <c r="BC9">
        <v>474.4</v>
      </c>
      <c r="BD9">
        <v>448.8</v>
      </c>
      <c r="BE9">
        <v>0</v>
      </c>
      <c r="BF9">
        <v>86.5</v>
      </c>
      <c r="BG9">
        <v>0</v>
      </c>
      <c r="BH9" s="2">
        <v>42570</v>
      </c>
      <c r="BI9" t="s">
        <v>152</v>
      </c>
      <c r="BJ9">
        <v>3.8010000000000001E-3</v>
      </c>
      <c r="BK9">
        <v>52149</v>
      </c>
      <c r="BL9">
        <v>52088</v>
      </c>
      <c r="BM9" t="s">
        <v>149</v>
      </c>
      <c r="BN9" t="s">
        <v>153</v>
      </c>
      <c r="BO9">
        <v>1</v>
      </c>
      <c r="BP9">
        <v>1600</v>
      </c>
      <c r="BQ9">
        <v>2</v>
      </c>
      <c r="BR9">
        <v>1</v>
      </c>
      <c r="BS9">
        <v>2</v>
      </c>
      <c r="BT9">
        <v>1</v>
      </c>
      <c r="BU9">
        <v>1</v>
      </c>
      <c r="BV9">
        <v>2</v>
      </c>
      <c r="BW9">
        <v>0</v>
      </c>
      <c r="BX9">
        <v>4</v>
      </c>
      <c r="BY9" t="s">
        <v>154</v>
      </c>
      <c r="BZ9">
        <v>301</v>
      </c>
      <c r="CA9">
        <v>16</v>
      </c>
      <c r="CB9">
        <v>0</v>
      </c>
      <c r="CC9" t="s">
        <v>155</v>
      </c>
      <c r="CD9" t="s">
        <v>155</v>
      </c>
      <c r="CE9">
        <v>0</v>
      </c>
      <c r="CF9">
        <v>55</v>
      </c>
      <c r="CG9">
        <v>1840</v>
      </c>
      <c r="CH9" t="s">
        <v>156</v>
      </c>
      <c r="CI9">
        <v>0</v>
      </c>
      <c r="CJ9">
        <v>1.4955499999999999</v>
      </c>
      <c r="CK9">
        <v>10</v>
      </c>
      <c r="CL9" t="s">
        <v>157</v>
      </c>
      <c r="CM9">
        <v>1840</v>
      </c>
      <c r="CN9">
        <v>528304</v>
      </c>
      <c r="CO9">
        <v>3.99</v>
      </c>
      <c r="CP9">
        <v>5.49</v>
      </c>
      <c r="CQ9">
        <v>528304</v>
      </c>
      <c r="CR9">
        <v>0</v>
      </c>
      <c r="CS9">
        <v>7896.5066029999998</v>
      </c>
      <c r="CT9">
        <v>100</v>
      </c>
      <c r="CU9">
        <v>52110</v>
      </c>
      <c r="CV9">
        <v>4.7395E-2</v>
      </c>
      <c r="CW9">
        <v>0</v>
      </c>
      <c r="CX9">
        <v>3.8010000000000001E-3</v>
      </c>
      <c r="CY9">
        <v>127</v>
      </c>
      <c r="CZ9" t="s">
        <v>168</v>
      </c>
      <c r="DA9" t="s">
        <v>159</v>
      </c>
      <c r="DB9" t="s">
        <v>169</v>
      </c>
      <c r="DC9">
        <v>-82.734538000000001</v>
      </c>
      <c r="DD9">
        <v>33.323816999999998</v>
      </c>
      <c r="DE9">
        <v>33.323816999999998</v>
      </c>
      <c r="DF9">
        <v>-82.734538000000001</v>
      </c>
      <c r="DG9">
        <v>3.8010000000000001E-3</v>
      </c>
      <c r="DH9">
        <v>3</v>
      </c>
      <c r="DI9">
        <v>1570</v>
      </c>
      <c r="DJ9">
        <v>20.8</v>
      </c>
      <c r="DK9">
        <v>1650</v>
      </c>
      <c r="DL9">
        <v>20.8</v>
      </c>
      <c r="DM9">
        <v>1610</v>
      </c>
      <c r="DN9">
        <v>20.7</v>
      </c>
      <c r="DO9">
        <v>1900</v>
      </c>
      <c r="DP9">
        <v>0</v>
      </c>
      <c r="DQ9">
        <v>1840</v>
      </c>
      <c r="DR9">
        <v>26.8</v>
      </c>
      <c r="DS9">
        <v>1400</v>
      </c>
      <c r="DT9">
        <v>24.6</v>
      </c>
      <c r="DU9">
        <v>1330</v>
      </c>
      <c r="DV9">
        <v>25.9</v>
      </c>
      <c r="DW9">
        <v>1450</v>
      </c>
      <c r="DX9">
        <v>18</v>
      </c>
      <c r="DY9">
        <v>1450</v>
      </c>
      <c r="DZ9">
        <v>17.899999999999999</v>
      </c>
      <c r="EA9">
        <v>1430</v>
      </c>
      <c r="EB9">
        <v>17.899999999999999</v>
      </c>
      <c r="EC9">
        <v>9.4579999999999994E-3</v>
      </c>
    </row>
    <row r="10" spans="1:133" x14ac:dyDescent="0.3">
      <c r="A10">
        <v>8</v>
      </c>
      <c r="B10" t="s">
        <v>133</v>
      </c>
      <c r="C10">
        <v>26</v>
      </c>
      <c r="D10">
        <v>32354</v>
      </c>
      <c r="E10">
        <v>6158276</v>
      </c>
      <c r="F10" t="s">
        <v>134</v>
      </c>
      <c r="G10" s="1">
        <v>42813.7</v>
      </c>
      <c r="H10" t="s">
        <v>135</v>
      </c>
      <c r="I10" t="s">
        <v>136</v>
      </c>
      <c r="J10" t="s">
        <v>137</v>
      </c>
      <c r="K10" t="s">
        <v>202</v>
      </c>
      <c r="L10">
        <v>0</v>
      </c>
      <c r="M10">
        <v>0</v>
      </c>
      <c r="N10">
        <v>0</v>
      </c>
      <c r="O10" t="s">
        <v>203</v>
      </c>
      <c r="P10" t="s">
        <v>140</v>
      </c>
      <c r="Q10" t="s">
        <v>204</v>
      </c>
      <c r="R10" t="s">
        <v>205</v>
      </c>
      <c r="S10" t="s">
        <v>206</v>
      </c>
      <c r="T10">
        <v>2</v>
      </c>
      <c r="U10" t="s">
        <v>175</v>
      </c>
      <c r="V10" t="s">
        <v>207</v>
      </c>
      <c r="W10" t="s">
        <v>145</v>
      </c>
      <c r="X10" t="s">
        <v>146</v>
      </c>
      <c r="Y10" t="s">
        <v>208</v>
      </c>
      <c r="Z10" t="s">
        <v>147</v>
      </c>
      <c r="AA10" t="s">
        <v>190</v>
      </c>
      <c r="AB10" t="s">
        <v>149</v>
      </c>
      <c r="AC10">
        <v>3.69</v>
      </c>
      <c r="AD10">
        <v>33.320979000000001</v>
      </c>
      <c r="AE10">
        <v>-82.735712000000007</v>
      </c>
      <c r="AF10">
        <v>3</v>
      </c>
      <c r="AG10">
        <v>2</v>
      </c>
      <c r="AH10">
        <v>273</v>
      </c>
      <c r="AI10" t="s">
        <v>150</v>
      </c>
      <c r="AJ10">
        <v>7</v>
      </c>
      <c r="AK10">
        <v>7</v>
      </c>
      <c r="AL10" t="s">
        <v>151</v>
      </c>
      <c r="AM10">
        <v>1919.5</v>
      </c>
      <c r="AN10">
        <v>39.4</v>
      </c>
      <c r="AO10">
        <v>1319.9</v>
      </c>
      <c r="AP10">
        <v>-82.727029000000002</v>
      </c>
      <c r="AQ10">
        <v>33.331504000000002</v>
      </c>
      <c r="AR10">
        <v>-82.725043999999997</v>
      </c>
      <c r="AS10">
        <v>33.334657</v>
      </c>
      <c r="AT10" t="s">
        <v>149</v>
      </c>
      <c r="AU10">
        <v>1</v>
      </c>
      <c r="AV10">
        <v>301</v>
      </c>
      <c r="AW10">
        <v>16</v>
      </c>
      <c r="AX10">
        <v>0</v>
      </c>
      <c r="AY10">
        <v>55</v>
      </c>
      <c r="AZ10">
        <v>3.09</v>
      </c>
      <c r="BA10">
        <v>2.2599999999999998</v>
      </c>
      <c r="BB10">
        <v>479</v>
      </c>
      <c r="BC10">
        <v>474.4</v>
      </c>
      <c r="BD10">
        <v>448.8</v>
      </c>
      <c r="BE10">
        <v>0</v>
      </c>
      <c r="BF10">
        <v>86.5</v>
      </c>
      <c r="BG10">
        <v>0</v>
      </c>
      <c r="BH10" s="2">
        <v>42570</v>
      </c>
      <c r="BI10" t="s">
        <v>152</v>
      </c>
      <c r="BJ10">
        <v>3.8010000000000001E-3</v>
      </c>
      <c r="BK10">
        <v>52149</v>
      </c>
      <c r="BL10">
        <v>52088</v>
      </c>
      <c r="BM10" t="s">
        <v>149</v>
      </c>
      <c r="BN10" t="s">
        <v>153</v>
      </c>
      <c r="BO10">
        <v>1</v>
      </c>
      <c r="BP10">
        <v>1600</v>
      </c>
      <c r="BQ10">
        <v>2</v>
      </c>
      <c r="BR10">
        <v>1</v>
      </c>
      <c r="BS10">
        <v>2</v>
      </c>
      <c r="BT10">
        <v>1</v>
      </c>
      <c r="BU10">
        <v>1</v>
      </c>
      <c r="BV10">
        <v>2</v>
      </c>
      <c r="BW10">
        <v>0</v>
      </c>
      <c r="BX10">
        <v>4</v>
      </c>
      <c r="BY10" t="s">
        <v>154</v>
      </c>
      <c r="BZ10">
        <v>301</v>
      </c>
      <c r="CA10">
        <v>16</v>
      </c>
      <c r="CB10">
        <v>0</v>
      </c>
      <c r="CC10" t="s">
        <v>155</v>
      </c>
      <c r="CD10" t="s">
        <v>155</v>
      </c>
      <c r="CE10">
        <v>0</v>
      </c>
      <c r="CF10">
        <v>55</v>
      </c>
      <c r="CG10">
        <v>1840</v>
      </c>
      <c r="CH10" t="s">
        <v>156</v>
      </c>
      <c r="CI10">
        <v>0</v>
      </c>
      <c r="CJ10">
        <v>1.4955499999999999</v>
      </c>
      <c r="CK10">
        <v>10</v>
      </c>
      <c r="CL10" t="s">
        <v>157</v>
      </c>
      <c r="CM10">
        <v>1840</v>
      </c>
      <c r="CN10">
        <v>528304</v>
      </c>
      <c r="CO10">
        <v>3.99</v>
      </c>
      <c r="CP10">
        <v>5.49</v>
      </c>
      <c r="CQ10">
        <v>528304</v>
      </c>
      <c r="CR10">
        <v>0</v>
      </c>
      <c r="CS10">
        <v>7896.5066029999998</v>
      </c>
      <c r="CT10">
        <v>100</v>
      </c>
      <c r="CU10">
        <v>52110</v>
      </c>
      <c r="CV10">
        <v>4.7395E-2</v>
      </c>
      <c r="CW10">
        <v>0</v>
      </c>
      <c r="CX10">
        <v>3.8010000000000001E-3</v>
      </c>
      <c r="CY10">
        <v>127</v>
      </c>
      <c r="CZ10" t="s">
        <v>168</v>
      </c>
      <c r="DA10" t="s">
        <v>159</v>
      </c>
      <c r="DB10" t="s">
        <v>169</v>
      </c>
      <c r="DC10">
        <v>-82.734538000000001</v>
      </c>
      <c r="DD10">
        <v>33.323816999999998</v>
      </c>
      <c r="DE10">
        <v>33.323816999999998</v>
      </c>
      <c r="DF10">
        <v>-82.734538000000001</v>
      </c>
      <c r="DG10">
        <v>3.8010000000000001E-3</v>
      </c>
      <c r="DH10">
        <v>3</v>
      </c>
      <c r="DI10">
        <v>1570</v>
      </c>
      <c r="DJ10">
        <v>20.8</v>
      </c>
      <c r="DK10">
        <v>1650</v>
      </c>
      <c r="DL10">
        <v>20.8</v>
      </c>
      <c r="DM10">
        <v>1610</v>
      </c>
      <c r="DN10">
        <v>20.7</v>
      </c>
      <c r="DO10">
        <v>1900</v>
      </c>
      <c r="DP10">
        <v>0</v>
      </c>
      <c r="DQ10">
        <v>1840</v>
      </c>
      <c r="DR10">
        <v>26.8</v>
      </c>
      <c r="DS10">
        <v>1400</v>
      </c>
      <c r="DT10">
        <v>24.6</v>
      </c>
      <c r="DU10">
        <v>1330</v>
      </c>
      <c r="DV10">
        <v>25.9</v>
      </c>
      <c r="DW10">
        <v>1450</v>
      </c>
      <c r="DX10">
        <v>18</v>
      </c>
      <c r="DY10">
        <v>1450</v>
      </c>
      <c r="DZ10">
        <v>17.899999999999999</v>
      </c>
      <c r="EA10">
        <v>1430</v>
      </c>
      <c r="EB10">
        <v>17.899999999999999</v>
      </c>
      <c r="EC10">
        <v>1.3646E-2</v>
      </c>
    </row>
    <row r="11" spans="1:133" x14ac:dyDescent="0.3">
      <c r="A11">
        <v>9</v>
      </c>
      <c r="B11" t="s">
        <v>133</v>
      </c>
      <c r="C11">
        <v>30</v>
      </c>
      <c r="D11">
        <v>44832</v>
      </c>
      <c r="E11">
        <v>5491540</v>
      </c>
      <c r="F11" t="s">
        <v>134</v>
      </c>
      <c r="G11" s="1">
        <v>42307.429861111108</v>
      </c>
      <c r="H11" t="s">
        <v>135</v>
      </c>
      <c r="I11" t="s">
        <v>136</v>
      </c>
      <c r="J11" t="s">
        <v>137</v>
      </c>
      <c r="K11" t="s">
        <v>138</v>
      </c>
      <c r="L11">
        <v>0</v>
      </c>
      <c r="M11">
        <v>0</v>
      </c>
      <c r="N11">
        <v>0</v>
      </c>
      <c r="O11" t="s">
        <v>209</v>
      </c>
      <c r="P11" t="s">
        <v>172</v>
      </c>
      <c r="Q11" t="s">
        <v>173</v>
      </c>
      <c r="R11" t="s">
        <v>173</v>
      </c>
      <c r="S11" t="s">
        <v>186</v>
      </c>
      <c r="T11">
        <v>2</v>
      </c>
      <c r="U11" t="s">
        <v>175</v>
      </c>
      <c r="V11" t="s">
        <v>207</v>
      </c>
      <c r="W11" t="s">
        <v>145</v>
      </c>
      <c r="X11" t="s">
        <v>146</v>
      </c>
      <c r="Y11" t="s">
        <v>210</v>
      </c>
      <c r="Z11" t="s">
        <v>211</v>
      </c>
      <c r="AA11" t="s">
        <v>190</v>
      </c>
      <c r="AB11" t="s">
        <v>149</v>
      </c>
      <c r="AC11">
        <v>4.7437829999999996</v>
      </c>
      <c r="AD11">
        <v>33.333339000000002</v>
      </c>
      <c r="AE11">
        <v>-82.725508000000005</v>
      </c>
      <c r="AF11">
        <v>3</v>
      </c>
      <c r="AG11">
        <v>2</v>
      </c>
      <c r="AH11">
        <v>273</v>
      </c>
      <c r="AI11" t="s">
        <v>150</v>
      </c>
      <c r="AJ11">
        <v>7</v>
      </c>
      <c r="AK11">
        <v>7</v>
      </c>
      <c r="AL11" t="s">
        <v>151</v>
      </c>
      <c r="AM11">
        <v>1919.5</v>
      </c>
      <c r="AN11">
        <v>39.4</v>
      </c>
      <c r="AO11">
        <v>1319.9</v>
      </c>
      <c r="AP11">
        <v>-82.727029000000002</v>
      </c>
      <c r="AQ11">
        <v>33.331504000000002</v>
      </c>
      <c r="AR11">
        <v>-82.725043999999997</v>
      </c>
      <c r="AS11">
        <v>33.334657</v>
      </c>
      <c r="AT11" t="s">
        <v>149</v>
      </c>
      <c r="AU11">
        <v>1</v>
      </c>
      <c r="AV11">
        <v>301</v>
      </c>
      <c r="AW11">
        <v>16</v>
      </c>
      <c r="AX11">
        <v>0</v>
      </c>
      <c r="AY11">
        <v>55</v>
      </c>
      <c r="AZ11">
        <v>3.09</v>
      </c>
      <c r="BA11">
        <v>2.2599999999999998</v>
      </c>
      <c r="BB11">
        <v>479</v>
      </c>
      <c r="BC11">
        <v>474.4</v>
      </c>
      <c r="BD11">
        <v>448.8</v>
      </c>
      <c r="BE11">
        <v>0</v>
      </c>
      <c r="BF11">
        <v>86.5</v>
      </c>
      <c r="BG11">
        <v>0</v>
      </c>
      <c r="BH11" s="2">
        <v>42570</v>
      </c>
      <c r="BI11" t="s">
        <v>152</v>
      </c>
      <c r="BJ11">
        <v>3.8010000000000001E-3</v>
      </c>
      <c r="BK11">
        <v>52149</v>
      </c>
      <c r="BL11">
        <v>52088</v>
      </c>
      <c r="BM11" t="s">
        <v>149</v>
      </c>
      <c r="BN11" t="s">
        <v>153</v>
      </c>
      <c r="BO11">
        <v>1</v>
      </c>
      <c r="BP11">
        <v>1600</v>
      </c>
      <c r="BQ11">
        <v>2</v>
      </c>
      <c r="BR11">
        <v>1</v>
      </c>
      <c r="BS11">
        <v>2</v>
      </c>
      <c r="BT11">
        <v>1</v>
      </c>
      <c r="BU11">
        <v>1</v>
      </c>
      <c r="BV11">
        <v>2</v>
      </c>
      <c r="BW11">
        <v>0</v>
      </c>
      <c r="BX11">
        <v>4</v>
      </c>
      <c r="BY11" t="s">
        <v>154</v>
      </c>
      <c r="BZ11">
        <v>301</v>
      </c>
      <c r="CA11">
        <v>16</v>
      </c>
      <c r="CB11">
        <v>0</v>
      </c>
      <c r="CC11" t="s">
        <v>155</v>
      </c>
      <c r="CD11" t="s">
        <v>155</v>
      </c>
      <c r="CE11">
        <v>0</v>
      </c>
      <c r="CF11">
        <v>55</v>
      </c>
      <c r="CG11">
        <v>1840</v>
      </c>
      <c r="CH11" t="s">
        <v>156</v>
      </c>
      <c r="CI11">
        <v>0</v>
      </c>
      <c r="CJ11">
        <v>1.4955499999999999</v>
      </c>
      <c r="CK11">
        <v>10</v>
      </c>
      <c r="CL11" t="s">
        <v>157</v>
      </c>
      <c r="CM11">
        <v>1840</v>
      </c>
      <c r="CN11">
        <v>528304</v>
      </c>
      <c r="CO11">
        <v>3.99</v>
      </c>
      <c r="CP11">
        <v>5.49</v>
      </c>
      <c r="CQ11">
        <v>528304</v>
      </c>
      <c r="CR11">
        <v>0</v>
      </c>
      <c r="CS11">
        <v>7896.5066029999998</v>
      </c>
      <c r="CT11">
        <v>100</v>
      </c>
      <c r="CU11">
        <v>52110</v>
      </c>
      <c r="CV11">
        <v>4.7395E-2</v>
      </c>
      <c r="CW11">
        <v>0</v>
      </c>
      <c r="CX11">
        <v>3.8010000000000001E-3</v>
      </c>
      <c r="CY11">
        <v>127</v>
      </c>
      <c r="CZ11" t="s">
        <v>168</v>
      </c>
      <c r="DA11" t="s">
        <v>159</v>
      </c>
      <c r="DB11" t="s">
        <v>169</v>
      </c>
      <c r="DC11">
        <v>-82.734538000000001</v>
      </c>
      <c r="DD11">
        <v>33.323816999999998</v>
      </c>
      <c r="DE11">
        <v>33.323816999999998</v>
      </c>
      <c r="DF11">
        <v>-82.734538000000001</v>
      </c>
      <c r="DG11">
        <v>3.8010000000000001E-3</v>
      </c>
      <c r="DH11">
        <v>3</v>
      </c>
      <c r="DI11">
        <v>1570</v>
      </c>
      <c r="DJ11">
        <v>20.8</v>
      </c>
      <c r="DK11">
        <v>1650</v>
      </c>
      <c r="DL11">
        <v>20.8</v>
      </c>
      <c r="DM11">
        <v>1610</v>
      </c>
      <c r="DN11">
        <v>20.7</v>
      </c>
      <c r="DO11">
        <v>1900</v>
      </c>
      <c r="DP11">
        <v>0</v>
      </c>
      <c r="DQ11">
        <v>1840</v>
      </c>
      <c r="DR11">
        <v>26.8</v>
      </c>
      <c r="DS11">
        <v>1400</v>
      </c>
      <c r="DT11">
        <v>24.6</v>
      </c>
      <c r="DU11">
        <v>1330</v>
      </c>
      <c r="DV11">
        <v>25.9</v>
      </c>
      <c r="DW11">
        <v>1450</v>
      </c>
      <c r="DX11">
        <v>18</v>
      </c>
      <c r="DY11">
        <v>1450</v>
      </c>
      <c r="DZ11">
        <v>17.899999999999999</v>
      </c>
      <c r="EA11">
        <v>1430</v>
      </c>
      <c r="EB11">
        <v>17.899999999999999</v>
      </c>
      <c r="EC11">
        <v>0</v>
      </c>
    </row>
    <row r="12" spans="1:133" x14ac:dyDescent="0.3">
      <c r="A12">
        <v>10</v>
      </c>
      <c r="B12" t="s">
        <v>133</v>
      </c>
      <c r="C12">
        <v>32</v>
      </c>
      <c r="D12">
        <v>46246</v>
      </c>
      <c r="E12">
        <v>5415746</v>
      </c>
      <c r="F12" t="s">
        <v>134</v>
      </c>
      <c r="G12" s="1">
        <v>42248.510416666664</v>
      </c>
      <c r="H12" t="s">
        <v>135</v>
      </c>
      <c r="I12" t="s">
        <v>136</v>
      </c>
      <c r="J12" t="s">
        <v>137</v>
      </c>
      <c r="K12" t="s">
        <v>180</v>
      </c>
      <c r="L12">
        <v>0</v>
      </c>
      <c r="M12">
        <v>0</v>
      </c>
      <c r="N12">
        <v>1</v>
      </c>
      <c r="O12" t="s">
        <v>139</v>
      </c>
      <c r="P12" t="s">
        <v>162</v>
      </c>
      <c r="Q12" t="s">
        <v>141</v>
      </c>
      <c r="R12" t="s">
        <v>141</v>
      </c>
      <c r="S12" t="s">
        <v>200</v>
      </c>
      <c r="T12">
        <v>1</v>
      </c>
      <c r="U12" t="s">
        <v>165</v>
      </c>
      <c r="V12" t="s">
        <v>144</v>
      </c>
      <c r="W12" t="s">
        <v>145</v>
      </c>
      <c r="X12" t="s">
        <v>146</v>
      </c>
      <c r="Y12">
        <v>58</v>
      </c>
      <c r="Z12" t="s">
        <v>212</v>
      </c>
      <c r="AA12" t="s">
        <v>213</v>
      </c>
      <c r="AB12" t="s">
        <v>149</v>
      </c>
      <c r="AC12">
        <v>5.4862450000000003</v>
      </c>
      <c r="AD12">
        <v>33.343792999999998</v>
      </c>
      <c r="AE12">
        <v>-82.722587000000004</v>
      </c>
      <c r="AF12">
        <v>3</v>
      </c>
      <c r="AG12">
        <v>2</v>
      </c>
      <c r="AH12">
        <v>273</v>
      </c>
      <c r="AI12" t="s">
        <v>150</v>
      </c>
      <c r="AJ12">
        <v>7</v>
      </c>
      <c r="AK12">
        <v>7</v>
      </c>
      <c r="AL12" t="s">
        <v>151</v>
      </c>
      <c r="AM12">
        <v>1919.5</v>
      </c>
      <c r="AN12">
        <v>39.4</v>
      </c>
      <c r="AO12">
        <v>1319.9</v>
      </c>
      <c r="AP12">
        <v>-82.727029000000002</v>
      </c>
      <c r="AQ12">
        <v>33.331504000000002</v>
      </c>
      <c r="AR12">
        <v>-82.725043999999997</v>
      </c>
      <c r="AS12">
        <v>33.334657</v>
      </c>
      <c r="AT12" t="s">
        <v>149</v>
      </c>
      <c r="AU12">
        <v>1</v>
      </c>
      <c r="AV12">
        <v>301</v>
      </c>
      <c r="AW12">
        <v>16</v>
      </c>
      <c r="AX12">
        <v>0</v>
      </c>
      <c r="AY12">
        <v>55</v>
      </c>
      <c r="AZ12">
        <v>3.09</v>
      </c>
      <c r="BA12">
        <v>2.2599999999999998</v>
      </c>
      <c r="BB12">
        <v>479</v>
      </c>
      <c r="BC12">
        <v>474.4</v>
      </c>
      <c r="BD12">
        <v>448.8</v>
      </c>
      <c r="BE12">
        <v>0</v>
      </c>
      <c r="BF12">
        <v>86.5</v>
      </c>
      <c r="BG12">
        <v>0</v>
      </c>
      <c r="BH12" s="2">
        <v>42570</v>
      </c>
      <c r="BI12" t="s">
        <v>152</v>
      </c>
      <c r="BJ12">
        <v>3.8010000000000001E-3</v>
      </c>
      <c r="BK12">
        <v>52149</v>
      </c>
      <c r="BL12">
        <v>52088</v>
      </c>
      <c r="BM12" t="s">
        <v>149</v>
      </c>
      <c r="BN12" t="s">
        <v>153</v>
      </c>
      <c r="BO12">
        <v>1</v>
      </c>
      <c r="BP12">
        <v>1600</v>
      </c>
      <c r="BQ12">
        <v>2</v>
      </c>
      <c r="BR12">
        <v>1</v>
      </c>
      <c r="BS12">
        <v>2</v>
      </c>
      <c r="BT12">
        <v>1</v>
      </c>
      <c r="BU12">
        <v>1</v>
      </c>
      <c r="BV12">
        <v>2</v>
      </c>
      <c r="BW12">
        <v>0</v>
      </c>
      <c r="BX12">
        <v>4</v>
      </c>
      <c r="BY12" t="s">
        <v>154</v>
      </c>
      <c r="BZ12">
        <v>301</v>
      </c>
      <c r="CA12">
        <v>16</v>
      </c>
      <c r="CB12">
        <v>0</v>
      </c>
      <c r="CC12" t="s">
        <v>155</v>
      </c>
      <c r="CD12" t="s">
        <v>155</v>
      </c>
      <c r="CE12">
        <v>0</v>
      </c>
      <c r="CF12">
        <v>55</v>
      </c>
      <c r="CG12">
        <v>1840</v>
      </c>
      <c r="CH12" t="s">
        <v>156</v>
      </c>
      <c r="CI12">
        <v>0</v>
      </c>
      <c r="CJ12">
        <v>1.4955499999999999</v>
      </c>
      <c r="CK12">
        <v>10</v>
      </c>
      <c r="CL12" t="s">
        <v>157</v>
      </c>
      <c r="CM12">
        <v>1840</v>
      </c>
      <c r="CN12">
        <v>528304</v>
      </c>
      <c r="CO12">
        <v>3.99</v>
      </c>
      <c r="CP12">
        <v>5.49</v>
      </c>
      <c r="CQ12">
        <v>528304</v>
      </c>
      <c r="CR12">
        <v>0</v>
      </c>
      <c r="CS12">
        <v>7896.5066029999998</v>
      </c>
      <c r="CT12">
        <v>100</v>
      </c>
      <c r="CU12">
        <v>52110</v>
      </c>
      <c r="CV12">
        <v>4.7395E-2</v>
      </c>
      <c r="CW12">
        <v>0</v>
      </c>
      <c r="CX12">
        <v>3.8010000000000001E-3</v>
      </c>
      <c r="CY12">
        <v>127</v>
      </c>
      <c r="CZ12" t="s">
        <v>168</v>
      </c>
      <c r="DA12" t="s">
        <v>159</v>
      </c>
      <c r="DB12" t="s">
        <v>169</v>
      </c>
      <c r="DC12">
        <v>-82.734538000000001</v>
      </c>
      <c r="DD12">
        <v>33.323816999999998</v>
      </c>
      <c r="DE12">
        <v>33.323816999999998</v>
      </c>
      <c r="DF12">
        <v>-82.734538000000001</v>
      </c>
      <c r="DG12">
        <v>3.8010000000000001E-3</v>
      </c>
      <c r="DH12">
        <v>3</v>
      </c>
      <c r="DI12">
        <v>1570</v>
      </c>
      <c r="DJ12">
        <v>20.8</v>
      </c>
      <c r="DK12">
        <v>1650</v>
      </c>
      <c r="DL12">
        <v>20.8</v>
      </c>
      <c r="DM12">
        <v>1610</v>
      </c>
      <c r="DN12">
        <v>20.7</v>
      </c>
      <c r="DO12">
        <v>1900</v>
      </c>
      <c r="DP12">
        <v>0</v>
      </c>
      <c r="DQ12">
        <v>1840</v>
      </c>
      <c r="DR12">
        <v>26.8</v>
      </c>
      <c r="DS12">
        <v>1400</v>
      </c>
      <c r="DT12">
        <v>24.6</v>
      </c>
      <c r="DU12">
        <v>1330</v>
      </c>
      <c r="DV12">
        <v>25.9</v>
      </c>
      <c r="DW12">
        <v>1450</v>
      </c>
      <c r="DX12">
        <v>18</v>
      </c>
      <c r="DY12">
        <v>1450</v>
      </c>
      <c r="DZ12">
        <v>17.899999999999999</v>
      </c>
      <c r="EA12">
        <v>1430</v>
      </c>
      <c r="EB12">
        <v>17.899999999999999</v>
      </c>
      <c r="EC12">
        <v>9.4590000000000004E-3</v>
      </c>
    </row>
    <row r="13" spans="1:133" x14ac:dyDescent="0.3">
      <c r="A13">
        <v>11</v>
      </c>
      <c r="B13" t="s">
        <v>133</v>
      </c>
      <c r="C13">
        <v>33</v>
      </c>
      <c r="D13">
        <v>47522</v>
      </c>
      <c r="E13">
        <v>5345006</v>
      </c>
      <c r="F13" t="s">
        <v>134</v>
      </c>
      <c r="G13" s="1">
        <v>42186.679861111108</v>
      </c>
      <c r="H13" t="s">
        <v>135</v>
      </c>
      <c r="I13" t="s">
        <v>136</v>
      </c>
      <c r="J13" t="s">
        <v>137</v>
      </c>
      <c r="K13" t="s">
        <v>202</v>
      </c>
      <c r="L13">
        <v>0</v>
      </c>
      <c r="M13">
        <v>0</v>
      </c>
      <c r="N13">
        <v>0</v>
      </c>
      <c r="O13" t="s">
        <v>171</v>
      </c>
      <c r="P13" t="s">
        <v>172</v>
      </c>
      <c r="Q13" t="s">
        <v>173</v>
      </c>
      <c r="R13" t="s">
        <v>173</v>
      </c>
      <c r="S13" t="s">
        <v>186</v>
      </c>
      <c r="T13">
        <v>2</v>
      </c>
      <c r="U13" t="s">
        <v>214</v>
      </c>
      <c r="V13" t="s">
        <v>176</v>
      </c>
      <c r="W13" t="s">
        <v>145</v>
      </c>
      <c r="X13" t="s">
        <v>146</v>
      </c>
      <c r="Y13" t="s">
        <v>215</v>
      </c>
      <c r="Z13" t="s">
        <v>216</v>
      </c>
      <c r="AA13" t="s">
        <v>217</v>
      </c>
      <c r="AB13" t="s">
        <v>149</v>
      </c>
      <c r="AC13">
        <v>5.4619720000000003</v>
      </c>
      <c r="AD13">
        <v>33.343463999999997</v>
      </c>
      <c r="AE13">
        <v>-82.722733000000005</v>
      </c>
      <c r="AF13">
        <v>3</v>
      </c>
      <c r="AG13">
        <v>2</v>
      </c>
      <c r="AH13">
        <v>273</v>
      </c>
      <c r="AI13" t="s">
        <v>150</v>
      </c>
      <c r="AJ13">
        <v>7</v>
      </c>
      <c r="AK13">
        <v>7</v>
      </c>
      <c r="AL13" t="s">
        <v>151</v>
      </c>
      <c r="AM13">
        <v>1919.5</v>
      </c>
      <c r="AN13">
        <v>39.4</v>
      </c>
      <c r="AO13">
        <v>1319.9</v>
      </c>
      <c r="AP13">
        <v>-82.727029000000002</v>
      </c>
      <c r="AQ13">
        <v>33.331504000000002</v>
      </c>
      <c r="AR13">
        <v>-82.725043999999997</v>
      </c>
      <c r="AS13">
        <v>33.334657</v>
      </c>
      <c r="AT13" t="s">
        <v>149</v>
      </c>
      <c r="AU13">
        <v>1</v>
      </c>
      <c r="AV13">
        <v>301</v>
      </c>
      <c r="AW13">
        <v>16</v>
      </c>
      <c r="AX13">
        <v>0</v>
      </c>
      <c r="AY13">
        <v>55</v>
      </c>
      <c r="AZ13">
        <v>3.09</v>
      </c>
      <c r="BA13">
        <v>2.2599999999999998</v>
      </c>
      <c r="BB13">
        <v>479</v>
      </c>
      <c r="BC13">
        <v>474.4</v>
      </c>
      <c r="BD13">
        <v>448.8</v>
      </c>
      <c r="BE13">
        <v>0</v>
      </c>
      <c r="BF13">
        <v>86.5</v>
      </c>
      <c r="BG13">
        <v>0</v>
      </c>
      <c r="BH13" s="2">
        <v>42570</v>
      </c>
      <c r="BI13" t="s">
        <v>152</v>
      </c>
      <c r="BJ13">
        <v>3.8010000000000001E-3</v>
      </c>
      <c r="BK13">
        <v>52149</v>
      </c>
      <c r="BL13">
        <v>52088</v>
      </c>
      <c r="BM13" t="s">
        <v>149</v>
      </c>
      <c r="BN13" t="s">
        <v>153</v>
      </c>
      <c r="BO13">
        <v>1</v>
      </c>
      <c r="BP13">
        <v>1600</v>
      </c>
      <c r="BQ13">
        <v>2</v>
      </c>
      <c r="BR13">
        <v>1</v>
      </c>
      <c r="BS13">
        <v>2</v>
      </c>
      <c r="BT13">
        <v>1</v>
      </c>
      <c r="BU13">
        <v>1</v>
      </c>
      <c r="BV13">
        <v>2</v>
      </c>
      <c r="BW13">
        <v>0</v>
      </c>
      <c r="BX13">
        <v>4</v>
      </c>
      <c r="BY13" t="s">
        <v>154</v>
      </c>
      <c r="BZ13">
        <v>301</v>
      </c>
      <c r="CA13">
        <v>16</v>
      </c>
      <c r="CB13">
        <v>0</v>
      </c>
      <c r="CC13" t="s">
        <v>155</v>
      </c>
      <c r="CD13" t="s">
        <v>155</v>
      </c>
      <c r="CE13">
        <v>0</v>
      </c>
      <c r="CF13">
        <v>55</v>
      </c>
      <c r="CG13">
        <v>1840</v>
      </c>
      <c r="CH13" t="s">
        <v>156</v>
      </c>
      <c r="CI13">
        <v>0</v>
      </c>
      <c r="CJ13">
        <v>1.4955499999999999</v>
      </c>
      <c r="CK13">
        <v>10</v>
      </c>
      <c r="CL13" t="s">
        <v>157</v>
      </c>
      <c r="CM13">
        <v>1840</v>
      </c>
      <c r="CN13">
        <v>528304</v>
      </c>
      <c r="CO13">
        <v>3.99</v>
      </c>
      <c r="CP13">
        <v>5.49</v>
      </c>
      <c r="CQ13">
        <v>528304</v>
      </c>
      <c r="CR13">
        <v>0</v>
      </c>
      <c r="CS13">
        <v>7896.5066029999998</v>
      </c>
      <c r="CT13">
        <v>100</v>
      </c>
      <c r="CU13">
        <v>52110</v>
      </c>
      <c r="CV13">
        <v>4.7395E-2</v>
      </c>
      <c r="CW13">
        <v>0</v>
      </c>
      <c r="CX13">
        <v>3.8010000000000001E-3</v>
      </c>
      <c r="CY13">
        <v>127</v>
      </c>
      <c r="CZ13" t="s">
        <v>168</v>
      </c>
      <c r="DA13" t="s">
        <v>159</v>
      </c>
      <c r="DB13" t="s">
        <v>169</v>
      </c>
      <c r="DC13">
        <v>-82.734538000000001</v>
      </c>
      <c r="DD13">
        <v>33.323816999999998</v>
      </c>
      <c r="DE13">
        <v>33.323816999999998</v>
      </c>
      <c r="DF13">
        <v>-82.734538000000001</v>
      </c>
      <c r="DG13">
        <v>3.8010000000000001E-3</v>
      </c>
      <c r="DH13">
        <v>3</v>
      </c>
      <c r="DI13">
        <v>1570</v>
      </c>
      <c r="DJ13">
        <v>20.8</v>
      </c>
      <c r="DK13">
        <v>1650</v>
      </c>
      <c r="DL13">
        <v>20.8</v>
      </c>
      <c r="DM13">
        <v>1610</v>
      </c>
      <c r="DN13">
        <v>20.7</v>
      </c>
      <c r="DO13">
        <v>1900</v>
      </c>
      <c r="DP13">
        <v>0</v>
      </c>
      <c r="DQ13">
        <v>1840</v>
      </c>
      <c r="DR13">
        <v>26.8</v>
      </c>
      <c r="DS13">
        <v>1400</v>
      </c>
      <c r="DT13">
        <v>24.6</v>
      </c>
      <c r="DU13">
        <v>1330</v>
      </c>
      <c r="DV13">
        <v>25.9</v>
      </c>
      <c r="DW13">
        <v>1450</v>
      </c>
      <c r="DX13">
        <v>18</v>
      </c>
      <c r="DY13">
        <v>1450</v>
      </c>
      <c r="DZ13">
        <v>17.899999999999999</v>
      </c>
      <c r="EA13">
        <v>1430</v>
      </c>
      <c r="EB13">
        <v>17.899999999999999</v>
      </c>
      <c r="EC13">
        <v>9.103E-3</v>
      </c>
    </row>
    <row r="14" spans="1:133" x14ac:dyDescent="0.3">
      <c r="A14">
        <v>12</v>
      </c>
      <c r="B14" t="s">
        <v>133</v>
      </c>
      <c r="C14">
        <v>34</v>
      </c>
      <c r="D14">
        <v>47592</v>
      </c>
      <c r="E14">
        <v>5342646</v>
      </c>
      <c r="F14" t="s">
        <v>134</v>
      </c>
      <c r="G14" s="1">
        <v>42183.492361111108</v>
      </c>
      <c r="H14" t="s">
        <v>135</v>
      </c>
      <c r="I14" t="s">
        <v>136</v>
      </c>
      <c r="J14" t="s">
        <v>137</v>
      </c>
      <c r="K14" t="s">
        <v>202</v>
      </c>
      <c r="L14">
        <v>0</v>
      </c>
      <c r="M14">
        <v>0</v>
      </c>
      <c r="N14">
        <v>0</v>
      </c>
      <c r="O14" t="s">
        <v>139</v>
      </c>
      <c r="P14" t="s">
        <v>140</v>
      </c>
      <c r="Q14" t="s">
        <v>218</v>
      </c>
      <c r="R14" t="s">
        <v>181</v>
      </c>
      <c r="S14" t="s">
        <v>142</v>
      </c>
      <c r="T14">
        <v>1</v>
      </c>
      <c r="U14" t="s">
        <v>165</v>
      </c>
      <c r="V14" t="s">
        <v>196</v>
      </c>
      <c r="W14" t="s">
        <v>145</v>
      </c>
      <c r="X14" t="s">
        <v>146</v>
      </c>
      <c r="Y14">
        <v>28</v>
      </c>
      <c r="Z14" t="s">
        <v>199</v>
      </c>
      <c r="AA14" t="s">
        <v>219</v>
      </c>
      <c r="AB14" t="s">
        <v>149</v>
      </c>
      <c r="AC14">
        <v>5.882574</v>
      </c>
      <c r="AD14">
        <v>33.348782999999997</v>
      </c>
      <c r="AE14">
        <v>-82.719205000000002</v>
      </c>
      <c r="AF14">
        <v>3</v>
      </c>
      <c r="AG14">
        <v>2</v>
      </c>
      <c r="AH14">
        <v>273</v>
      </c>
      <c r="AI14" t="s">
        <v>150</v>
      </c>
      <c r="AJ14">
        <v>7</v>
      </c>
      <c r="AK14">
        <v>7</v>
      </c>
      <c r="AL14" t="s">
        <v>151</v>
      </c>
      <c r="AM14">
        <v>1919.5</v>
      </c>
      <c r="AN14">
        <v>39.4</v>
      </c>
      <c r="AO14">
        <v>1319.9</v>
      </c>
      <c r="AP14">
        <v>-82.727029000000002</v>
      </c>
      <c r="AQ14">
        <v>33.331504000000002</v>
      </c>
      <c r="AR14">
        <v>-82.725043999999997</v>
      </c>
      <c r="AS14">
        <v>33.334657</v>
      </c>
      <c r="AT14" t="s">
        <v>149</v>
      </c>
      <c r="AU14">
        <v>1</v>
      </c>
      <c r="AV14">
        <v>301</v>
      </c>
      <c r="AW14">
        <v>16</v>
      </c>
      <c r="AX14">
        <v>0</v>
      </c>
      <c r="AY14">
        <v>55</v>
      </c>
      <c r="AZ14">
        <v>3.09</v>
      </c>
      <c r="BA14">
        <v>2.2599999999999998</v>
      </c>
      <c r="BB14">
        <v>479</v>
      </c>
      <c r="BC14">
        <v>474.4</v>
      </c>
      <c r="BD14">
        <v>448.8</v>
      </c>
      <c r="BE14">
        <v>0</v>
      </c>
      <c r="BF14">
        <v>86.5</v>
      </c>
      <c r="BG14">
        <v>0</v>
      </c>
      <c r="BH14" s="2">
        <v>42570</v>
      </c>
      <c r="BI14" t="s">
        <v>152</v>
      </c>
      <c r="BJ14">
        <v>3.8010000000000001E-3</v>
      </c>
      <c r="BK14">
        <v>52149</v>
      </c>
      <c r="BL14">
        <v>52088</v>
      </c>
      <c r="BM14" t="s">
        <v>149</v>
      </c>
      <c r="BN14" t="s">
        <v>153</v>
      </c>
      <c r="BO14">
        <v>1</v>
      </c>
      <c r="BP14">
        <v>1600</v>
      </c>
      <c r="BQ14">
        <v>2</v>
      </c>
      <c r="BR14">
        <v>1</v>
      </c>
      <c r="BS14">
        <v>2</v>
      </c>
      <c r="BT14">
        <v>1</v>
      </c>
      <c r="BU14">
        <v>1</v>
      </c>
      <c r="BV14">
        <v>2</v>
      </c>
      <c r="BW14">
        <v>0</v>
      </c>
      <c r="BX14">
        <v>4</v>
      </c>
      <c r="BY14" t="s">
        <v>154</v>
      </c>
      <c r="BZ14">
        <v>301</v>
      </c>
      <c r="CA14">
        <v>16</v>
      </c>
      <c r="CB14">
        <v>0</v>
      </c>
      <c r="CC14" t="s">
        <v>155</v>
      </c>
      <c r="CD14" t="s">
        <v>155</v>
      </c>
      <c r="CE14">
        <v>0</v>
      </c>
      <c r="CF14">
        <v>55</v>
      </c>
      <c r="CG14">
        <v>1840</v>
      </c>
      <c r="CH14" t="s">
        <v>156</v>
      </c>
      <c r="CI14">
        <v>0</v>
      </c>
      <c r="CJ14">
        <v>1.4955499999999999</v>
      </c>
      <c r="CK14">
        <v>10</v>
      </c>
      <c r="CL14" t="s">
        <v>157</v>
      </c>
      <c r="CM14">
        <v>1840</v>
      </c>
      <c r="CN14">
        <v>528304</v>
      </c>
      <c r="CO14">
        <v>3.99</v>
      </c>
      <c r="CP14">
        <v>5.49</v>
      </c>
      <c r="CQ14">
        <v>528304</v>
      </c>
      <c r="CR14">
        <v>0</v>
      </c>
      <c r="CS14">
        <v>7896.5066029999998</v>
      </c>
      <c r="CT14">
        <v>100</v>
      </c>
      <c r="CU14">
        <v>52110</v>
      </c>
      <c r="CV14">
        <v>4.7395E-2</v>
      </c>
      <c r="CW14">
        <v>0</v>
      </c>
      <c r="CX14">
        <v>3.8010000000000001E-3</v>
      </c>
      <c r="CY14">
        <v>127</v>
      </c>
      <c r="CZ14" t="s">
        <v>168</v>
      </c>
      <c r="DA14" t="s">
        <v>159</v>
      </c>
      <c r="DB14" t="s">
        <v>169</v>
      </c>
      <c r="DC14">
        <v>-82.734538000000001</v>
      </c>
      <c r="DD14">
        <v>33.323816999999998</v>
      </c>
      <c r="DE14">
        <v>33.323816999999998</v>
      </c>
      <c r="DF14">
        <v>-82.734538000000001</v>
      </c>
      <c r="DG14">
        <v>3.8010000000000001E-3</v>
      </c>
      <c r="DH14">
        <v>3</v>
      </c>
      <c r="DI14">
        <v>1570</v>
      </c>
      <c r="DJ14">
        <v>20.8</v>
      </c>
      <c r="DK14">
        <v>1650</v>
      </c>
      <c r="DL14">
        <v>20.8</v>
      </c>
      <c r="DM14">
        <v>1610</v>
      </c>
      <c r="DN14">
        <v>20.7</v>
      </c>
      <c r="DO14">
        <v>1900</v>
      </c>
      <c r="DP14">
        <v>0</v>
      </c>
      <c r="DQ14">
        <v>1840</v>
      </c>
      <c r="DR14">
        <v>26.8</v>
      </c>
      <c r="DS14">
        <v>1400</v>
      </c>
      <c r="DT14">
        <v>24.6</v>
      </c>
      <c r="DU14">
        <v>1330</v>
      </c>
      <c r="DV14">
        <v>25.9</v>
      </c>
      <c r="DW14">
        <v>1450</v>
      </c>
      <c r="DX14">
        <v>18</v>
      </c>
      <c r="DY14">
        <v>1450</v>
      </c>
      <c r="DZ14">
        <v>17.899999999999999</v>
      </c>
      <c r="EA14">
        <v>1430</v>
      </c>
      <c r="EB14">
        <v>17.899999999999999</v>
      </c>
      <c r="EC14">
        <v>1.5283E-2</v>
      </c>
    </row>
    <row r="15" spans="1:133" x14ac:dyDescent="0.3">
      <c r="A15">
        <v>13</v>
      </c>
      <c r="B15" t="s">
        <v>133</v>
      </c>
      <c r="C15">
        <v>36</v>
      </c>
      <c r="D15">
        <v>50421</v>
      </c>
      <c r="E15">
        <v>5195497</v>
      </c>
      <c r="F15" t="s">
        <v>134</v>
      </c>
      <c r="G15" s="1">
        <v>42057.580555555556</v>
      </c>
      <c r="H15" t="s">
        <v>135</v>
      </c>
      <c r="I15" t="s">
        <v>136</v>
      </c>
      <c r="J15" t="s">
        <v>220</v>
      </c>
      <c r="K15" t="s">
        <v>138</v>
      </c>
      <c r="L15">
        <v>0</v>
      </c>
      <c r="M15">
        <v>0</v>
      </c>
      <c r="N15">
        <v>0</v>
      </c>
      <c r="O15" t="s">
        <v>139</v>
      </c>
      <c r="P15" t="s">
        <v>162</v>
      </c>
      <c r="Q15" t="s">
        <v>221</v>
      </c>
      <c r="R15" t="s">
        <v>222</v>
      </c>
      <c r="S15" t="s">
        <v>200</v>
      </c>
      <c r="T15">
        <v>1</v>
      </c>
      <c r="U15" t="s">
        <v>143</v>
      </c>
      <c r="V15" t="s">
        <v>201</v>
      </c>
      <c r="W15" t="s">
        <v>145</v>
      </c>
      <c r="X15" t="s">
        <v>223</v>
      </c>
      <c r="Y15">
        <v>43</v>
      </c>
      <c r="Z15" t="s">
        <v>199</v>
      </c>
      <c r="AA15" t="s">
        <v>148</v>
      </c>
      <c r="AB15" t="s">
        <v>149</v>
      </c>
      <c r="AC15">
        <v>5.3416880000000004</v>
      </c>
      <c r="AD15">
        <v>33.341785000000002</v>
      </c>
      <c r="AE15">
        <v>-82.723259999999996</v>
      </c>
      <c r="AF15">
        <v>3</v>
      </c>
      <c r="AG15">
        <v>2</v>
      </c>
      <c r="AH15">
        <v>273</v>
      </c>
      <c r="AI15" t="s">
        <v>150</v>
      </c>
      <c r="AJ15">
        <v>7</v>
      </c>
      <c r="AK15">
        <v>7</v>
      </c>
      <c r="AL15" t="s">
        <v>151</v>
      </c>
      <c r="AM15">
        <v>1919.5</v>
      </c>
      <c r="AN15">
        <v>39.4</v>
      </c>
      <c r="AO15">
        <v>1319.9</v>
      </c>
      <c r="AP15">
        <v>-82.727029000000002</v>
      </c>
      <c r="AQ15">
        <v>33.331504000000002</v>
      </c>
      <c r="AR15">
        <v>-82.725043999999997</v>
      </c>
      <c r="AS15">
        <v>33.334657</v>
      </c>
      <c r="AT15" t="s">
        <v>149</v>
      </c>
      <c r="AU15">
        <v>1</v>
      </c>
      <c r="AV15">
        <v>301</v>
      </c>
      <c r="AW15">
        <v>16</v>
      </c>
      <c r="AX15">
        <v>0</v>
      </c>
      <c r="AY15">
        <v>55</v>
      </c>
      <c r="AZ15">
        <v>3.09</v>
      </c>
      <c r="BA15">
        <v>2.2599999999999998</v>
      </c>
      <c r="BB15">
        <v>479</v>
      </c>
      <c r="BC15">
        <v>474.4</v>
      </c>
      <c r="BD15">
        <v>448.8</v>
      </c>
      <c r="BE15">
        <v>0</v>
      </c>
      <c r="BF15">
        <v>86.5</v>
      </c>
      <c r="BG15">
        <v>0</v>
      </c>
      <c r="BH15" s="2">
        <v>42570</v>
      </c>
      <c r="BI15" t="s">
        <v>152</v>
      </c>
      <c r="BJ15">
        <v>3.8010000000000001E-3</v>
      </c>
      <c r="BK15">
        <v>52149</v>
      </c>
      <c r="BL15">
        <v>52088</v>
      </c>
      <c r="BM15" t="s">
        <v>149</v>
      </c>
      <c r="BN15" t="s">
        <v>153</v>
      </c>
      <c r="BO15">
        <v>1</v>
      </c>
      <c r="BP15">
        <v>1600</v>
      </c>
      <c r="BQ15">
        <v>2</v>
      </c>
      <c r="BR15">
        <v>1</v>
      </c>
      <c r="BS15">
        <v>2</v>
      </c>
      <c r="BT15">
        <v>1</v>
      </c>
      <c r="BU15">
        <v>1</v>
      </c>
      <c r="BV15">
        <v>2</v>
      </c>
      <c r="BW15">
        <v>0</v>
      </c>
      <c r="BX15">
        <v>4</v>
      </c>
      <c r="BY15" t="s">
        <v>154</v>
      </c>
      <c r="BZ15">
        <v>301</v>
      </c>
      <c r="CA15">
        <v>16</v>
      </c>
      <c r="CB15">
        <v>0</v>
      </c>
      <c r="CC15" t="s">
        <v>155</v>
      </c>
      <c r="CD15" t="s">
        <v>155</v>
      </c>
      <c r="CE15">
        <v>0</v>
      </c>
      <c r="CF15">
        <v>55</v>
      </c>
      <c r="CG15">
        <v>1840</v>
      </c>
      <c r="CH15" t="s">
        <v>156</v>
      </c>
      <c r="CI15">
        <v>0</v>
      </c>
      <c r="CJ15">
        <v>1.4955499999999999</v>
      </c>
      <c r="CK15">
        <v>10</v>
      </c>
      <c r="CL15" t="s">
        <v>157</v>
      </c>
      <c r="CM15">
        <v>1840</v>
      </c>
      <c r="CN15">
        <v>528304</v>
      </c>
      <c r="CO15">
        <v>3.99</v>
      </c>
      <c r="CP15">
        <v>5.49</v>
      </c>
      <c r="CQ15">
        <v>528304</v>
      </c>
      <c r="CR15">
        <v>0</v>
      </c>
      <c r="CS15">
        <v>7896.5066029999998</v>
      </c>
      <c r="CT15">
        <v>100</v>
      </c>
      <c r="CU15">
        <v>52110</v>
      </c>
      <c r="CV15">
        <v>4.7395E-2</v>
      </c>
      <c r="CW15">
        <v>0</v>
      </c>
      <c r="CX15">
        <v>3.8010000000000001E-3</v>
      </c>
      <c r="CY15">
        <v>127</v>
      </c>
      <c r="CZ15" t="s">
        <v>168</v>
      </c>
      <c r="DA15" t="s">
        <v>159</v>
      </c>
      <c r="DB15" t="s">
        <v>169</v>
      </c>
      <c r="DC15">
        <v>-82.734538000000001</v>
      </c>
      <c r="DD15">
        <v>33.323816999999998</v>
      </c>
      <c r="DE15">
        <v>33.323816999999998</v>
      </c>
      <c r="DF15">
        <v>-82.734538000000001</v>
      </c>
      <c r="DG15">
        <v>3.8010000000000001E-3</v>
      </c>
      <c r="DH15">
        <v>3</v>
      </c>
      <c r="DI15">
        <v>1570</v>
      </c>
      <c r="DJ15">
        <v>20.8</v>
      </c>
      <c r="DK15">
        <v>1650</v>
      </c>
      <c r="DL15">
        <v>20.8</v>
      </c>
      <c r="DM15">
        <v>1610</v>
      </c>
      <c r="DN15">
        <v>20.7</v>
      </c>
      <c r="DO15">
        <v>1900</v>
      </c>
      <c r="DP15">
        <v>0</v>
      </c>
      <c r="DQ15">
        <v>1840</v>
      </c>
      <c r="DR15">
        <v>26.8</v>
      </c>
      <c r="DS15">
        <v>1400</v>
      </c>
      <c r="DT15">
        <v>24.6</v>
      </c>
      <c r="DU15">
        <v>1330</v>
      </c>
      <c r="DV15">
        <v>25.9</v>
      </c>
      <c r="DW15">
        <v>1450</v>
      </c>
      <c r="DX15">
        <v>18</v>
      </c>
      <c r="DY15">
        <v>1450</v>
      </c>
      <c r="DZ15">
        <v>17.899999999999999</v>
      </c>
      <c r="EA15">
        <v>1430</v>
      </c>
      <c r="EB15">
        <v>17.899999999999999</v>
      </c>
      <c r="EC15">
        <v>7.3460000000000001E-3</v>
      </c>
    </row>
    <row r="16" spans="1:133" x14ac:dyDescent="0.3">
      <c r="A16">
        <v>14</v>
      </c>
      <c r="B16" t="s">
        <v>133</v>
      </c>
      <c r="C16">
        <v>39</v>
      </c>
      <c r="D16">
        <v>52278</v>
      </c>
      <c r="E16">
        <v>5072000</v>
      </c>
      <c r="F16" t="s">
        <v>134</v>
      </c>
      <c r="G16" s="1">
        <v>41975.245833333334</v>
      </c>
      <c r="H16" t="s">
        <v>135</v>
      </c>
      <c r="I16" t="s">
        <v>136</v>
      </c>
      <c r="J16" t="s">
        <v>224</v>
      </c>
      <c r="K16" t="s">
        <v>202</v>
      </c>
      <c r="L16">
        <v>0</v>
      </c>
      <c r="M16">
        <v>0</v>
      </c>
      <c r="N16">
        <v>0</v>
      </c>
      <c r="O16" t="s">
        <v>225</v>
      </c>
      <c r="P16" t="s">
        <v>162</v>
      </c>
      <c r="Q16" t="s">
        <v>221</v>
      </c>
      <c r="R16" t="s">
        <v>226</v>
      </c>
      <c r="S16" t="s">
        <v>227</v>
      </c>
      <c r="T16">
        <v>1</v>
      </c>
      <c r="U16" t="s">
        <v>165</v>
      </c>
      <c r="V16" t="s">
        <v>144</v>
      </c>
      <c r="W16" t="s">
        <v>145</v>
      </c>
      <c r="X16" t="s">
        <v>146</v>
      </c>
      <c r="Y16">
        <v>65</v>
      </c>
      <c r="Z16" t="s">
        <v>167</v>
      </c>
      <c r="AA16" t="s">
        <v>148</v>
      </c>
      <c r="AB16" t="s">
        <v>149</v>
      </c>
      <c r="AC16">
        <v>5.4857680000000002</v>
      </c>
      <c r="AD16">
        <v>33.343786999999999</v>
      </c>
      <c r="AE16">
        <v>-82.722589999999997</v>
      </c>
      <c r="AF16">
        <v>3</v>
      </c>
      <c r="AG16">
        <v>2</v>
      </c>
      <c r="AH16">
        <v>273</v>
      </c>
      <c r="AI16" t="s">
        <v>150</v>
      </c>
      <c r="AJ16">
        <v>7</v>
      </c>
      <c r="AK16">
        <v>7</v>
      </c>
      <c r="AL16" t="s">
        <v>151</v>
      </c>
      <c r="AM16">
        <v>1919.5</v>
      </c>
      <c r="AN16">
        <v>39.4</v>
      </c>
      <c r="AO16">
        <v>1319.9</v>
      </c>
      <c r="AP16">
        <v>-82.727029000000002</v>
      </c>
      <c r="AQ16">
        <v>33.331504000000002</v>
      </c>
      <c r="AR16">
        <v>-82.725043999999997</v>
      </c>
      <c r="AS16">
        <v>33.334657</v>
      </c>
      <c r="AT16" t="s">
        <v>149</v>
      </c>
      <c r="AU16">
        <v>1</v>
      </c>
      <c r="AV16">
        <v>301</v>
      </c>
      <c r="AW16">
        <v>16</v>
      </c>
      <c r="AX16">
        <v>0</v>
      </c>
      <c r="AY16">
        <v>55</v>
      </c>
      <c r="AZ16">
        <v>3.09</v>
      </c>
      <c r="BA16">
        <v>2.2599999999999998</v>
      </c>
      <c r="BB16">
        <v>479</v>
      </c>
      <c r="BC16">
        <v>474.4</v>
      </c>
      <c r="BD16">
        <v>448.8</v>
      </c>
      <c r="BE16">
        <v>0</v>
      </c>
      <c r="BF16">
        <v>86.5</v>
      </c>
      <c r="BG16">
        <v>0</v>
      </c>
      <c r="BH16" s="2">
        <v>42570</v>
      </c>
      <c r="BI16" t="s">
        <v>152</v>
      </c>
      <c r="BJ16">
        <v>3.8010000000000001E-3</v>
      </c>
      <c r="BK16">
        <v>52149</v>
      </c>
      <c r="BL16">
        <v>52088</v>
      </c>
      <c r="BM16" t="s">
        <v>149</v>
      </c>
      <c r="BN16" t="s">
        <v>153</v>
      </c>
      <c r="BO16">
        <v>1</v>
      </c>
      <c r="BP16">
        <v>1600</v>
      </c>
      <c r="BQ16">
        <v>2</v>
      </c>
      <c r="BR16">
        <v>1</v>
      </c>
      <c r="BS16">
        <v>2</v>
      </c>
      <c r="BT16">
        <v>1</v>
      </c>
      <c r="BU16">
        <v>1</v>
      </c>
      <c r="BV16">
        <v>2</v>
      </c>
      <c r="BW16">
        <v>0</v>
      </c>
      <c r="BX16">
        <v>4</v>
      </c>
      <c r="BY16" t="s">
        <v>154</v>
      </c>
      <c r="BZ16">
        <v>301</v>
      </c>
      <c r="CA16">
        <v>16</v>
      </c>
      <c r="CB16">
        <v>0</v>
      </c>
      <c r="CC16" t="s">
        <v>155</v>
      </c>
      <c r="CD16" t="s">
        <v>155</v>
      </c>
      <c r="CE16">
        <v>0</v>
      </c>
      <c r="CF16">
        <v>55</v>
      </c>
      <c r="CG16">
        <v>1840</v>
      </c>
      <c r="CH16" t="s">
        <v>156</v>
      </c>
      <c r="CI16">
        <v>0</v>
      </c>
      <c r="CJ16">
        <v>1.4955499999999999</v>
      </c>
      <c r="CK16">
        <v>10</v>
      </c>
      <c r="CL16" t="s">
        <v>157</v>
      </c>
      <c r="CM16">
        <v>1840</v>
      </c>
      <c r="CN16">
        <v>528304</v>
      </c>
      <c r="CO16">
        <v>3.99</v>
      </c>
      <c r="CP16">
        <v>5.49</v>
      </c>
      <c r="CQ16">
        <v>528304</v>
      </c>
      <c r="CR16">
        <v>0</v>
      </c>
      <c r="CS16">
        <v>7896.5066029999998</v>
      </c>
      <c r="CT16">
        <v>100</v>
      </c>
      <c r="CU16">
        <v>52110</v>
      </c>
      <c r="CV16">
        <v>4.7395E-2</v>
      </c>
      <c r="CW16">
        <v>0</v>
      </c>
      <c r="CX16">
        <v>3.8010000000000001E-3</v>
      </c>
      <c r="CY16">
        <v>127</v>
      </c>
      <c r="CZ16" t="s">
        <v>168</v>
      </c>
      <c r="DA16" t="s">
        <v>159</v>
      </c>
      <c r="DB16" t="s">
        <v>169</v>
      </c>
      <c r="DC16">
        <v>-82.734538000000001</v>
      </c>
      <c r="DD16">
        <v>33.323816999999998</v>
      </c>
      <c r="DE16">
        <v>33.323816999999998</v>
      </c>
      <c r="DF16">
        <v>-82.734538000000001</v>
      </c>
      <c r="DG16">
        <v>3.8010000000000001E-3</v>
      </c>
      <c r="DH16">
        <v>3</v>
      </c>
      <c r="DI16">
        <v>1570</v>
      </c>
      <c r="DJ16">
        <v>20.8</v>
      </c>
      <c r="DK16">
        <v>1650</v>
      </c>
      <c r="DL16">
        <v>20.8</v>
      </c>
      <c r="DM16">
        <v>1610</v>
      </c>
      <c r="DN16">
        <v>20.7</v>
      </c>
      <c r="DO16">
        <v>1900</v>
      </c>
      <c r="DP16">
        <v>0</v>
      </c>
      <c r="DQ16">
        <v>1840</v>
      </c>
      <c r="DR16">
        <v>26.8</v>
      </c>
      <c r="DS16">
        <v>1400</v>
      </c>
      <c r="DT16">
        <v>24.6</v>
      </c>
      <c r="DU16">
        <v>1330</v>
      </c>
      <c r="DV16">
        <v>25.9</v>
      </c>
      <c r="DW16">
        <v>1450</v>
      </c>
      <c r="DX16">
        <v>18</v>
      </c>
      <c r="DY16">
        <v>1450</v>
      </c>
      <c r="DZ16">
        <v>17.899999999999999</v>
      </c>
      <c r="EA16">
        <v>1430</v>
      </c>
      <c r="EB16">
        <v>17.899999999999999</v>
      </c>
      <c r="EC16">
        <v>9.4520000000000003E-3</v>
      </c>
    </row>
    <row r="17" spans="1:133" x14ac:dyDescent="0.3">
      <c r="A17">
        <v>15</v>
      </c>
      <c r="B17" t="s">
        <v>133</v>
      </c>
      <c r="C17">
        <v>42</v>
      </c>
      <c r="D17">
        <v>58487</v>
      </c>
      <c r="E17">
        <v>4734481</v>
      </c>
      <c r="F17" t="s">
        <v>134</v>
      </c>
      <c r="G17" s="1">
        <v>41682</v>
      </c>
      <c r="H17" t="s">
        <v>135</v>
      </c>
      <c r="I17" t="s">
        <v>136</v>
      </c>
      <c r="J17" t="s">
        <v>137</v>
      </c>
      <c r="K17" t="s">
        <v>138</v>
      </c>
      <c r="L17">
        <v>0</v>
      </c>
      <c r="M17">
        <v>0</v>
      </c>
      <c r="N17">
        <v>0</v>
      </c>
      <c r="O17" t="s">
        <v>139</v>
      </c>
      <c r="P17" t="s">
        <v>162</v>
      </c>
      <c r="Q17" t="s">
        <v>221</v>
      </c>
      <c r="R17" t="s">
        <v>163</v>
      </c>
      <c r="S17" t="s">
        <v>228</v>
      </c>
      <c r="T17">
        <v>1</v>
      </c>
      <c r="U17" t="s">
        <v>143</v>
      </c>
      <c r="V17" t="s">
        <v>201</v>
      </c>
      <c r="W17" t="s">
        <v>145</v>
      </c>
      <c r="X17" t="s">
        <v>229</v>
      </c>
      <c r="Y17">
        <v>20</v>
      </c>
      <c r="Z17" t="s">
        <v>199</v>
      </c>
      <c r="AA17" t="s">
        <v>148</v>
      </c>
      <c r="AB17" t="s">
        <v>149</v>
      </c>
      <c r="AC17">
        <v>5.2889999999999997</v>
      </c>
      <c r="AD17">
        <v>33.341034000000001</v>
      </c>
      <c r="AE17">
        <v>-82.723445999999996</v>
      </c>
      <c r="AF17">
        <v>3</v>
      </c>
      <c r="AG17">
        <v>2</v>
      </c>
      <c r="AH17">
        <v>273</v>
      </c>
      <c r="AI17" t="s">
        <v>150</v>
      </c>
      <c r="AJ17">
        <v>7</v>
      </c>
      <c r="AK17">
        <v>7</v>
      </c>
      <c r="AL17" t="s">
        <v>151</v>
      </c>
      <c r="AM17">
        <v>1919.5</v>
      </c>
      <c r="AN17">
        <v>39.4</v>
      </c>
      <c r="AO17">
        <v>1319.9</v>
      </c>
      <c r="AP17">
        <v>-82.727029000000002</v>
      </c>
      <c r="AQ17">
        <v>33.331504000000002</v>
      </c>
      <c r="AR17">
        <v>-82.725043999999997</v>
      </c>
      <c r="AS17">
        <v>33.334657</v>
      </c>
      <c r="AT17" t="s">
        <v>149</v>
      </c>
      <c r="AU17">
        <v>1</v>
      </c>
      <c r="AV17">
        <v>301</v>
      </c>
      <c r="AW17">
        <v>16</v>
      </c>
      <c r="AX17">
        <v>0</v>
      </c>
      <c r="AY17">
        <v>55</v>
      </c>
      <c r="AZ17">
        <v>3.09</v>
      </c>
      <c r="BA17">
        <v>2.2599999999999998</v>
      </c>
      <c r="BB17">
        <v>479</v>
      </c>
      <c r="BC17">
        <v>474.4</v>
      </c>
      <c r="BD17">
        <v>448.8</v>
      </c>
      <c r="BE17">
        <v>0</v>
      </c>
      <c r="BF17">
        <v>86.5</v>
      </c>
      <c r="BG17">
        <v>0</v>
      </c>
      <c r="BH17" s="2">
        <v>42570</v>
      </c>
      <c r="BI17" t="s">
        <v>152</v>
      </c>
      <c r="BJ17">
        <v>3.8010000000000001E-3</v>
      </c>
      <c r="BK17">
        <v>52149</v>
      </c>
      <c r="BL17">
        <v>52088</v>
      </c>
      <c r="BM17" t="s">
        <v>149</v>
      </c>
      <c r="BN17" t="s">
        <v>153</v>
      </c>
      <c r="BO17">
        <v>1</v>
      </c>
      <c r="BP17">
        <v>1600</v>
      </c>
      <c r="BQ17">
        <v>2</v>
      </c>
      <c r="BR17">
        <v>1</v>
      </c>
      <c r="BS17">
        <v>2</v>
      </c>
      <c r="BT17">
        <v>1</v>
      </c>
      <c r="BU17">
        <v>1</v>
      </c>
      <c r="BV17">
        <v>2</v>
      </c>
      <c r="BW17">
        <v>0</v>
      </c>
      <c r="BX17">
        <v>4</v>
      </c>
      <c r="BY17" t="s">
        <v>154</v>
      </c>
      <c r="BZ17">
        <v>301</v>
      </c>
      <c r="CA17">
        <v>16</v>
      </c>
      <c r="CB17">
        <v>0</v>
      </c>
      <c r="CC17" t="s">
        <v>155</v>
      </c>
      <c r="CD17" t="s">
        <v>155</v>
      </c>
      <c r="CE17">
        <v>0</v>
      </c>
      <c r="CF17">
        <v>55</v>
      </c>
      <c r="CG17">
        <v>1840</v>
      </c>
      <c r="CH17" t="s">
        <v>156</v>
      </c>
      <c r="CI17">
        <v>0</v>
      </c>
      <c r="CJ17">
        <v>1.4955499999999999</v>
      </c>
      <c r="CK17">
        <v>10</v>
      </c>
      <c r="CL17" t="s">
        <v>157</v>
      </c>
      <c r="CM17">
        <v>1840</v>
      </c>
      <c r="CN17">
        <v>528304</v>
      </c>
      <c r="CO17">
        <v>3.99</v>
      </c>
      <c r="CP17">
        <v>5.49</v>
      </c>
      <c r="CQ17">
        <v>528304</v>
      </c>
      <c r="CR17">
        <v>0</v>
      </c>
      <c r="CS17">
        <v>7896.5066029999998</v>
      </c>
      <c r="CT17">
        <v>100</v>
      </c>
      <c r="CU17">
        <v>52110</v>
      </c>
      <c r="CV17">
        <v>4.7395E-2</v>
      </c>
      <c r="CW17">
        <v>0</v>
      </c>
      <c r="CX17">
        <v>3.8010000000000001E-3</v>
      </c>
      <c r="CY17">
        <v>127</v>
      </c>
      <c r="CZ17" t="s">
        <v>168</v>
      </c>
      <c r="DA17" t="s">
        <v>159</v>
      </c>
      <c r="DB17" t="s">
        <v>169</v>
      </c>
      <c r="DC17">
        <v>-82.734538000000001</v>
      </c>
      <c r="DD17">
        <v>33.323816999999998</v>
      </c>
      <c r="DE17">
        <v>33.323816999999998</v>
      </c>
      <c r="DF17">
        <v>-82.734538000000001</v>
      </c>
      <c r="DG17">
        <v>3.8010000000000001E-3</v>
      </c>
      <c r="DH17">
        <v>3</v>
      </c>
      <c r="DI17">
        <v>1570</v>
      </c>
      <c r="DJ17">
        <v>20.8</v>
      </c>
      <c r="DK17">
        <v>1650</v>
      </c>
      <c r="DL17">
        <v>20.8</v>
      </c>
      <c r="DM17">
        <v>1610</v>
      </c>
      <c r="DN17">
        <v>20.7</v>
      </c>
      <c r="DO17">
        <v>1900</v>
      </c>
      <c r="DP17">
        <v>0</v>
      </c>
      <c r="DQ17">
        <v>1840</v>
      </c>
      <c r="DR17">
        <v>26.8</v>
      </c>
      <c r="DS17">
        <v>1400</v>
      </c>
      <c r="DT17">
        <v>24.6</v>
      </c>
      <c r="DU17">
        <v>1330</v>
      </c>
      <c r="DV17">
        <v>25.9</v>
      </c>
      <c r="DW17">
        <v>1450</v>
      </c>
      <c r="DX17">
        <v>18</v>
      </c>
      <c r="DY17">
        <v>1450</v>
      </c>
      <c r="DZ17">
        <v>17.899999999999999</v>
      </c>
      <c r="EA17">
        <v>1430</v>
      </c>
      <c r="EB17">
        <v>17.899999999999999</v>
      </c>
      <c r="EC17">
        <v>6.5719999999999997E-3</v>
      </c>
    </row>
    <row r="18" spans="1:133" x14ac:dyDescent="0.3">
      <c r="A18">
        <v>16</v>
      </c>
      <c r="B18" t="s">
        <v>133</v>
      </c>
      <c r="C18">
        <v>45</v>
      </c>
      <c r="D18">
        <v>66238</v>
      </c>
      <c r="E18">
        <v>4333563</v>
      </c>
      <c r="F18" t="s">
        <v>134</v>
      </c>
      <c r="G18" s="1">
        <v>41292.61041666667</v>
      </c>
      <c r="H18" t="s">
        <v>135</v>
      </c>
      <c r="I18" t="s">
        <v>136</v>
      </c>
      <c r="J18" t="s">
        <v>230</v>
      </c>
      <c r="K18" t="s">
        <v>180</v>
      </c>
      <c r="L18">
        <v>0</v>
      </c>
      <c r="M18">
        <v>0</v>
      </c>
      <c r="N18">
        <v>1</v>
      </c>
      <c r="O18" t="s">
        <v>203</v>
      </c>
      <c r="P18" t="s">
        <v>140</v>
      </c>
      <c r="Q18" t="s">
        <v>221</v>
      </c>
      <c r="R18" t="s">
        <v>141</v>
      </c>
      <c r="S18" t="s">
        <v>142</v>
      </c>
      <c r="T18">
        <v>1</v>
      </c>
      <c r="U18" t="s">
        <v>165</v>
      </c>
      <c r="V18" t="s">
        <v>201</v>
      </c>
      <c r="W18" t="s">
        <v>145</v>
      </c>
      <c r="X18" t="s">
        <v>146</v>
      </c>
      <c r="Y18">
        <v>23</v>
      </c>
      <c r="Z18" t="s">
        <v>167</v>
      </c>
      <c r="AA18" t="s">
        <v>148</v>
      </c>
      <c r="AB18" t="s">
        <v>149</v>
      </c>
      <c r="AC18">
        <v>4.5532209999999997</v>
      </c>
      <c r="AD18">
        <v>33.331139</v>
      </c>
      <c r="AE18">
        <v>-82.727440999999999</v>
      </c>
      <c r="AF18">
        <v>3</v>
      </c>
      <c r="AG18">
        <v>2</v>
      </c>
      <c r="AH18">
        <v>273</v>
      </c>
      <c r="AI18" t="s">
        <v>150</v>
      </c>
      <c r="AJ18">
        <v>7</v>
      </c>
      <c r="AK18">
        <v>7</v>
      </c>
      <c r="AL18" t="s">
        <v>151</v>
      </c>
      <c r="AM18">
        <v>1919.5</v>
      </c>
      <c r="AN18">
        <v>39.4</v>
      </c>
      <c r="AO18">
        <v>1319.9</v>
      </c>
      <c r="AP18">
        <v>-82.727029000000002</v>
      </c>
      <c r="AQ18">
        <v>33.331504000000002</v>
      </c>
      <c r="AR18">
        <v>-82.725043999999997</v>
      </c>
      <c r="AS18">
        <v>33.334657</v>
      </c>
      <c r="AT18" t="s">
        <v>149</v>
      </c>
      <c r="AU18">
        <v>1</v>
      </c>
      <c r="AV18">
        <v>301</v>
      </c>
      <c r="AW18">
        <v>16</v>
      </c>
      <c r="AX18">
        <v>0</v>
      </c>
      <c r="AY18">
        <v>55</v>
      </c>
      <c r="AZ18">
        <v>3.09</v>
      </c>
      <c r="BA18">
        <v>2.2599999999999998</v>
      </c>
      <c r="BB18">
        <v>479</v>
      </c>
      <c r="BC18">
        <v>474.4</v>
      </c>
      <c r="BD18">
        <v>448.8</v>
      </c>
      <c r="BE18">
        <v>0</v>
      </c>
      <c r="BF18">
        <v>86.5</v>
      </c>
      <c r="BG18">
        <v>0</v>
      </c>
      <c r="BH18" s="2">
        <v>42570</v>
      </c>
      <c r="BI18" t="s">
        <v>152</v>
      </c>
      <c r="BJ18">
        <v>3.8010000000000001E-3</v>
      </c>
      <c r="BK18">
        <v>52149</v>
      </c>
      <c r="BL18">
        <v>52088</v>
      </c>
      <c r="BM18" t="s">
        <v>149</v>
      </c>
      <c r="BN18" t="s">
        <v>153</v>
      </c>
      <c r="BO18">
        <v>1</v>
      </c>
      <c r="BP18">
        <v>1600</v>
      </c>
      <c r="BQ18">
        <v>2</v>
      </c>
      <c r="BR18">
        <v>1</v>
      </c>
      <c r="BS18">
        <v>2</v>
      </c>
      <c r="BT18">
        <v>1</v>
      </c>
      <c r="BU18">
        <v>1</v>
      </c>
      <c r="BV18">
        <v>2</v>
      </c>
      <c r="BW18">
        <v>0</v>
      </c>
      <c r="BX18">
        <v>4</v>
      </c>
      <c r="BY18" t="s">
        <v>154</v>
      </c>
      <c r="BZ18">
        <v>301</v>
      </c>
      <c r="CA18">
        <v>16</v>
      </c>
      <c r="CB18">
        <v>0</v>
      </c>
      <c r="CC18" t="s">
        <v>155</v>
      </c>
      <c r="CD18" t="s">
        <v>155</v>
      </c>
      <c r="CE18">
        <v>0</v>
      </c>
      <c r="CF18">
        <v>55</v>
      </c>
      <c r="CG18">
        <v>1840</v>
      </c>
      <c r="CH18" t="s">
        <v>156</v>
      </c>
      <c r="CI18">
        <v>0</v>
      </c>
      <c r="CJ18">
        <v>1.4955499999999999</v>
      </c>
      <c r="CK18">
        <v>10</v>
      </c>
      <c r="CL18" t="s">
        <v>157</v>
      </c>
      <c r="CM18">
        <v>1840</v>
      </c>
      <c r="CN18">
        <v>528304</v>
      </c>
      <c r="CO18">
        <v>3.99</v>
      </c>
      <c r="CP18">
        <v>5.49</v>
      </c>
      <c r="CQ18">
        <v>528304</v>
      </c>
      <c r="CR18">
        <v>0</v>
      </c>
      <c r="CS18">
        <v>7896.5066029999998</v>
      </c>
      <c r="CT18">
        <v>100</v>
      </c>
      <c r="CU18">
        <v>52110</v>
      </c>
      <c r="CV18">
        <v>4.7395E-2</v>
      </c>
      <c r="CW18">
        <v>0</v>
      </c>
      <c r="CX18">
        <v>3.8010000000000001E-3</v>
      </c>
      <c r="CY18">
        <v>127</v>
      </c>
      <c r="CZ18" t="s">
        <v>168</v>
      </c>
      <c r="DA18" t="s">
        <v>159</v>
      </c>
      <c r="DB18" t="s">
        <v>169</v>
      </c>
      <c r="DC18">
        <v>-82.734538000000001</v>
      </c>
      <c r="DD18">
        <v>33.323816999999998</v>
      </c>
      <c r="DE18">
        <v>33.323816999999998</v>
      </c>
      <c r="DF18">
        <v>-82.734538000000001</v>
      </c>
      <c r="DG18">
        <v>3.8010000000000001E-3</v>
      </c>
      <c r="DH18">
        <v>3</v>
      </c>
      <c r="DI18">
        <v>1570</v>
      </c>
      <c r="DJ18">
        <v>20.8</v>
      </c>
      <c r="DK18">
        <v>1650</v>
      </c>
      <c r="DL18">
        <v>20.8</v>
      </c>
      <c r="DM18">
        <v>1610</v>
      </c>
      <c r="DN18">
        <v>20.7</v>
      </c>
      <c r="DO18">
        <v>1900</v>
      </c>
      <c r="DP18">
        <v>0</v>
      </c>
      <c r="DQ18">
        <v>1840</v>
      </c>
      <c r="DR18">
        <v>26.8</v>
      </c>
      <c r="DS18">
        <v>1400</v>
      </c>
      <c r="DT18">
        <v>24.6</v>
      </c>
      <c r="DU18">
        <v>1330</v>
      </c>
      <c r="DV18">
        <v>25.9</v>
      </c>
      <c r="DW18">
        <v>1450</v>
      </c>
      <c r="DX18">
        <v>18</v>
      </c>
      <c r="DY18">
        <v>1450</v>
      </c>
      <c r="DZ18">
        <v>17.899999999999999</v>
      </c>
      <c r="EA18">
        <v>1430</v>
      </c>
      <c r="EB18">
        <v>17.899999999999999</v>
      </c>
      <c r="EC18">
        <v>5.5199999999999997E-4</v>
      </c>
    </row>
    <row r="19" spans="1:133" x14ac:dyDescent="0.3">
      <c r="A19">
        <v>17</v>
      </c>
      <c r="B19" t="s">
        <v>133</v>
      </c>
      <c r="C19">
        <v>4</v>
      </c>
      <c r="D19">
        <v>9220</v>
      </c>
      <c r="E19">
        <v>7412522</v>
      </c>
      <c r="F19" t="s">
        <v>231</v>
      </c>
      <c r="G19" s="1">
        <v>43765.165277777778</v>
      </c>
      <c r="H19" t="s">
        <v>135</v>
      </c>
      <c r="I19" t="s">
        <v>232</v>
      </c>
      <c r="J19" t="s">
        <v>233</v>
      </c>
      <c r="K19" t="s">
        <v>138</v>
      </c>
      <c r="L19">
        <v>0</v>
      </c>
      <c r="M19">
        <v>0</v>
      </c>
      <c r="N19">
        <v>0</v>
      </c>
      <c r="O19" t="s">
        <v>139</v>
      </c>
      <c r="P19" t="s">
        <v>234</v>
      </c>
      <c r="Q19" t="s">
        <v>235</v>
      </c>
      <c r="R19" t="s">
        <v>235</v>
      </c>
      <c r="S19" t="s">
        <v>236</v>
      </c>
      <c r="T19">
        <v>1</v>
      </c>
      <c r="U19" t="s">
        <v>165</v>
      </c>
      <c r="V19" t="s">
        <v>196</v>
      </c>
      <c r="W19" t="s">
        <v>183</v>
      </c>
      <c r="X19" t="s">
        <v>223</v>
      </c>
      <c r="Y19">
        <v>25</v>
      </c>
      <c r="Z19" t="s">
        <v>156</v>
      </c>
      <c r="AA19" t="s">
        <v>148</v>
      </c>
      <c r="AB19" t="s">
        <v>237</v>
      </c>
      <c r="AC19">
        <v>0.28000000000000003</v>
      </c>
      <c r="AD19">
        <v>33.403022999999997</v>
      </c>
      <c r="AE19">
        <v>-82.670057999999997</v>
      </c>
      <c r="AF19">
        <v>4</v>
      </c>
      <c r="AG19">
        <v>5</v>
      </c>
      <c r="AH19">
        <v>274</v>
      </c>
      <c r="AI19" t="s">
        <v>150</v>
      </c>
      <c r="AJ19">
        <v>8</v>
      </c>
      <c r="AK19">
        <v>8</v>
      </c>
      <c r="AL19" t="s">
        <v>151</v>
      </c>
      <c r="AM19">
        <v>1995</v>
      </c>
      <c r="AN19">
        <v>39.200000000000003</v>
      </c>
      <c r="AO19">
        <v>1365.6</v>
      </c>
      <c r="AP19">
        <v>-82.683487999999997</v>
      </c>
      <c r="AQ19">
        <v>33.382964999999999</v>
      </c>
      <c r="AR19">
        <v>-82.681257000000002</v>
      </c>
      <c r="AS19">
        <v>33.386145999999997</v>
      </c>
      <c r="AT19" t="s">
        <v>149</v>
      </c>
      <c r="AU19">
        <v>1</v>
      </c>
      <c r="AV19">
        <v>301</v>
      </c>
      <c r="AW19">
        <v>16</v>
      </c>
      <c r="AX19">
        <v>0</v>
      </c>
      <c r="AY19">
        <v>55</v>
      </c>
      <c r="AZ19">
        <v>1.92</v>
      </c>
      <c r="BA19">
        <v>1.66</v>
      </c>
      <c r="BB19">
        <v>475.4</v>
      </c>
      <c r="BC19">
        <v>473.4</v>
      </c>
      <c r="BD19">
        <v>475.4</v>
      </c>
      <c r="BE19">
        <v>0</v>
      </c>
      <c r="BF19">
        <v>86.9</v>
      </c>
      <c r="BG19">
        <v>0</v>
      </c>
      <c r="BH19" s="2">
        <v>42570</v>
      </c>
      <c r="BI19" t="s">
        <v>152</v>
      </c>
      <c r="BJ19">
        <v>3.9610000000000001E-3</v>
      </c>
      <c r="BK19">
        <v>52157</v>
      </c>
      <c r="BL19">
        <v>52096</v>
      </c>
      <c r="BM19" t="s">
        <v>149</v>
      </c>
      <c r="BN19" t="s">
        <v>153</v>
      </c>
      <c r="BO19">
        <v>1</v>
      </c>
      <c r="BP19">
        <v>1600</v>
      </c>
      <c r="BQ19">
        <v>2</v>
      </c>
      <c r="BR19">
        <v>1</v>
      </c>
      <c r="BS19">
        <v>2</v>
      </c>
      <c r="BT19">
        <v>1</v>
      </c>
      <c r="BU19">
        <v>1</v>
      </c>
      <c r="BV19">
        <v>2</v>
      </c>
      <c r="BW19">
        <v>0</v>
      </c>
      <c r="BX19">
        <v>4</v>
      </c>
      <c r="BY19" t="s">
        <v>154</v>
      </c>
      <c r="BZ19">
        <v>301</v>
      </c>
      <c r="CA19">
        <v>16</v>
      </c>
      <c r="CB19">
        <v>0</v>
      </c>
      <c r="CC19" t="s">
        <v>155</v>
      </c>
      <c r="CD19" t="s">
        <v>155</v>
      </c>
      <c r="CE19">
        <v>0</v>
      </c>
      <c r="CF19">
        <v>55</v>
      </c>
      <c r="CG19">
        <v>2680</v>
      </c>
      <c r="CH19" t="s">
        <v>156</v>
      </c>
      <c r="CI19">
        <v>0</v>
      </c>
      <c r="CJ19">
        <v>0.82673399999999997</v>
      </c>
      <c r="CK19">
        <v>10</v>
      </c>
      <c r="CL19" t="s">
        <v>157</v>
      </c>
      <c r="CM19">
        <v>2680</v>
      </c>
      <c r="CN19">
        <v>528312</v>
      </c>
      <c r="CO19">
        <v>9.2200000000000006</v>
      </c>
      <c r="CP19">
        <v>10.050000000000001</v>
      </c>
      <c r="CQ19">
        <v>528312</v>
      </c>
      <c r="CR19">
        <v>0</v>
      </c>
      <c r="CS19">
        <v>4365.155761</v>
      </c>
      <c r="CT19">
        <v>100</v>
      </c>
      <c r="CU19">
        <v>52118</v>
      </c>
      <c r="CV19">
        <v>2.6852000000000001E-2</v>
      </c>
      <c r="CW19">
        <v>0</v>
      </c>
      <c r="CX19">
        <v>3.9610000000000001E-3</v>
      </c>
      <c r="CY19">
        <v>128</v>
      </c>
      <c r="CZ19" t="s">
        <v>238</v>
      </c>
      <c r="DA19" t="s">
        <v>159</v>
      </c>
      <c r="DB19" t="s">
        <v>239</v>
      </c>
      <c r="DC19">
        <v>-82.684426999999999</v>
      </c>
      <c r="DD19">
        <v>33.382195000000003</v>
      </c>
      <c r="DE19">
        <v>33.382195000000003</v>
      </c>
      <c r="DF19">
        <v>-82.684426999999999</v>
      </c>
      <c r="DG19">
        <v>3.9610000000000001E-3</v>
      </c>
      <c r="DH19">
        <v>4</v>
      </c>
      <c r="DI19">
        <v>1560</v>
      </c>
      <c r="DJ19">
        <v>25.8</v>
      </c>
      <c r="DK19">
        <v>1650</v>
      </c>
      <c r="DL19">
        <v>25.8</v>
      </c>
      <c r="DM19">
        <v>2720</v>
      </c>
      <c r="DN19">
        <v>19.2</v>
      </c>
      <c r="DO19">
        <v>2710</v>
      </c>
      <c r="DP19">
        <v>19.2</v>
      </c>
      <c r="DQ19">
        <v>2680</v>
      </c>
      <c r="DR19">
        <v>20.3</v>
      </c>
      <c r="DS19">
        <v>2570</v>
      </c>
      <c r="DT19">
        <v>20.3</v>
      </c>
      <c r="DU19">
        <v>2270</v>
      </c>
      <c r="DV19">
        <v>15.1</v>
      </c>
      <c r="DW19">
        <v>2270</v>
      </c>
      <c r="DX19">
        <v>15.1</v>
      </c>
      <c r="DY19">
        <v>2400</v>
      </c>
      <c r="DZ19">
        <v>15</v>
      </c>
      <c r="EA19">
        <v>2410</v>
      </c>
      <c r="EB19">
        <v>15</v>
      </c>
      <c r="EC19">
        <v>2.0253E-2</v>
      </c>
    </row>
    <row r="20" spans="1:133" x14ac:dyDescent="0.3">
      <c r="A20">
        <v>18</v>
      </c>
      <c r="B20" t="s">
        <v>133</v>
      </c>
      <c r="C20">
        <v>5</v>
      </c>
      <c r="D20">
        <v>10006</v>
      </c>
      <c r="E20">
        <v>7728025</v>
      </c>
      <c r="F20" t="s">
        <v>134</v>
      </c>
      <c r="G20" s="1">
        <v>43730.392361111109</v>
      </c>
      <c r="H20" t="s">
        <v>135</v>
      </c>
      <c r="I20" t="s">
        <v>232</v>
      </c>
      <c r="J20" t="s">
        <v>240</v>
      </c>
      <c r="K20" t="s">
        <v>138</v>
      </c>
      <c r="L20">
        <v>0</v>
      </c>
      <c r="M20">
        <v>0</v>
      </c>
      <c r="N20">
        <v>0</v>
      </c>
      <c r="O20" t="s">
        <v>203</v>
      </c>
      <c r="P20" t="s">
        <v>241</v>
      </c>
      <c r="Q20" t="s">
        <v>173</v>
      </c>
      <c r="R20" t="s">
        <v>173</v>
      </c>
      <c r="S20" t="s">
        <v>194</v>
      </c>
      <c r="T20">
        <v>2</v>
      </c>
      <c r="U20" t="s">
        <v>175</v>
      </c>
      <c r="V20" t="s">
        <v>242</v>
      </c>
      <c r="W20" t="s">
        <v>145</v>
      </c>
      <c r="X20" t="s">
        <v>146</v>
      </c>
      <c r="Y20" t="s">
        <v>243</v>
      </c>
      <c r="Z20" t="s">
        <v>147</v>
      </c>
      <c r="AA20" t="s">
        <v>179</v>
      </c>
      <c r="AB20" t="s">
        <v>237</v>
      </c>
      <c r="AC20">
        <v>0.28000000000000003</v>
      </c>
      <c r="AD20">
        <v>33.403024000000002</v>
      </c>
      <c r="AE20">
        <v>-82.670057999999997</v>
      </c>
      <c r="AF20">
        <v>4</v>
      </c>
      <c r="AG20">
        <v>5</v>
      </c>
      <c r="AH20">
        <v>274</v>
      </c>
      <c r="AI20" t="s">
        <v>150</v>
      </c>
      <c r="AJ20">
        <v>8</v>
      </c>
      <c r="AK20">
        <v>8</v>
      </c>
      <c r="AL20" t="s">
        <v>151</v>
      </c>
      <c r="AM20">
        <v>1995</v>
      </c>
      <c r="AN20">
        <v>39.200000000000003</v>
      </c>
      <c r="AO20">
        <v>1365.6</v>
      </c>
      <c r="AP20">
        <v>-82.683487999999997</v>
      </c>
      <c r="AQ20">
        <v>33.382964999999999</v>
      </c>
      <c r="AR20">
        <v>-82.681257000000002</v>
      </c>
      <c r="AS20">
        <v>33.386145999999997</v>
      </c>
      <c r="AT20" t="s">
        <v>149</v>
      </c>
      <c r="AU20">
        <v>1</v>
      </c>
      <c r="AV20">
        <v>301</v>
      </c>
      <c r="AW20">
        <v>16</v>
      </c>
      <c r="AX20">
        <v>0</v>
      </c>
      <c r="AY20">
        <v>55</v>
      </c>
      <c r="AZ20">
        <v>1.92</v>
      </c>
      <c r="BA20">
        <v>1.66</v>
      </c>
      <c r="BB20">
        <v>475.4</v>
      </c>
      <c r="BC20">
        <v>473.4</v>
      </c>
      <c r="BD20">
        <v>475.4</v>
      </c>
      <c r="BE20">
        <v>0</v>
      </c>
      <c r="BF20">
        <v>86.9</v>
      </c>
      <c r="BG20">
        <v>0</v>
      </c>
      <c r="BH20" s="2">
        <v>42570</v>
      </c>
      <c r="BI20" t="s">
        <v>152</v>
      </c>
      <c r="BJ20">
        <v>3.9610000000000001E-3</v>
      </c>
      <c r="BK20">
        <v>52157</v>
      </c>
      <c r="BL20">
        <v>52096</v>
      </c>
      <c r="BM20" t="s">
        <v>149</v>
      </c>
      <c r="BN20" t="s">
        <v>153</v>
      </c>
      <c r="BO20">
        <v>1</v>
      </c>
      <c r="BP20">
        <v>1600</v>
      </c>
      <c r="BQ20">
        <v>2</v>
      </c>
      <c r="BR20">
        <v>1</v>
      </c>
      <c r="BS20">
        <v>2</v>
      </c>
      <c r="BT20">
        <v>1</v>
      </c>
      <c r="BU20">
        <v>1</v>
      </c>
      <c r="BV20">
        <v>2</v>
      </c>
      <c r="BW20">
        <v>0</v>
      </c>
      <c r="BX20">
        <v>4</v>
      </c>
      <c r="BY20" t="s">
        <v>154</v>
      </c>
      <c r="BZ20">
        <v>301</v>
      </c>
      <c r="CA20">
        <v>16</v>
      </c>
      <c r="CB20">
        <v>0</v>
      </c>
      <c r="CC20" t="s">
        <v>155</v>
      </c>
      <c r="CD20" t="s">
        <v>155</v>
      </c>
      <c r="CE20">
        <v>0</v>
      </c>
      <c r="CF20">
        <v>55</v>
      </c>
      <c r="CG20">
        <v>2680</v>
      </c>
      <c r="CH20" t="s">
        <v>156</v>
      </c>
      <c r="CI20">
        <v>0</v>
      </c>
      <c r="CJ20">
        <v>0.82673399999999997</v>
      </c>
      <c r="CK20">
        <v>10</v>
      </c>
      <c r="CL20" t="s">
        <v>157</v>
      </c>
      <c r="CM20">
        <v>2680</v>
      </c>
      <c r="CN20">
        <v>528312</v>
      </c>
      <c r="CO20">
        <v>9.2200000000000006</v>
      </c>
      <c r="CP20">
        <v>10.050000000000001</v>
      </c>
      <c r="CQ20">
        <v>528312</v>
      </c>
      <c r="CR20">
        <v>0</v>
      </c>
      <c r="CS20">
        <v>4365.155761</v>
      </c>
      <c r="CT20">
        <v>100</v>
      </c>
      <c r="CU20">
        <v>52118</v>
      </c>
      <c r="CV20">
        <v>2.6852000000000001E-2</v>
      </c>
      <c r="CW20">
        <v>0</v>
      </c>
      <c r="CX20">
        <v>3.9610000000000001E-3</v>
      </c>
      <c r="CY20">
        <v>128</v>
      </c>
      <c r="CZ20" t="s">
        <v>238</v>
      </c>
      <c r="DA20" t="s">
        <v>159</v>
      </c>
      <c r="DB20" t="s">
        <v>239</v>
      </c>
      <c r="DC20">
        <v>-82.684426999999999</v>
      </c>
      <c r="DD20">
        <v>33.382195000000003</v>
      </c>
      <c r="DE20">
        <v>33.382195000000003</v>
      </c>
      <c r="DF20">
        <v>-82.684426999999999</v>
      </c>
      <c r="DG20">
        <v>3.9610000000000001E-3</v>
      </c>
      <c r="DH20">
        <v>4</v>
      </c>
      <c r="DI20">
        <v>1560</v>
      </c>
      <c r="DJ20">
        <v>25.8</v>
      </c>
      <c r="DK20">
        <v>1650</v>
      </c>
      <c r="DL20">
        <v>25.8</v>
      </c>
      <c r="DM20">
        <v>2720</v>
      </c>
      <c r="DN20">
        <v>19.2</v>
      </c>
      <c r="DO20">
        <v>2710</v>
      </c>
      <c r="DP20">
        <v>19.2</v>
      </c>
      <c r="DQ20">
        <v>2680</v>
      </c>
      <c r="DR20">
        <v>20.3</v>
      </c>
      <c r="DS20">
        <v>2570</v>
      </c>
      <c r="DT20">
        <v>20.3</v>
      </c>
      <c r="DU20">
        <v>2270</v>
      </c>
      <c r="DV20">
        <v>15.1</v>
      </c>
      <c r="DW20">
        <v>2270</v>
      </c>
      <c r="DX20">
        <v>15.1</v>
      </c>
      <c r="DY20">
        <v>2400</v>
      </c>
      <c r="DZ20">
        <v>15</v>
      </c>
      <c r="EA20">
        <v>2410</v>
      </c>
      <c r="EB20">
        <v>15</v>
      </c>
      <c r="EC20">
        <v>2.0254000000000001E-2</v>
      </c>
    </row>
    <row r="21" spans="1:133" x14ac:dyDescent="0.3">
      <c r="A21">
        <v>19</v>
      </c>
      <c r="B21" t="s">
        <v>133</v>
      </c>
      <c r="C21">
        <v>7</v>
      </c>
      <c r="D21">
        <v>12987</v>
      </c>
      <c r="E21">
        <v>7208492</v>
      </c>
      <c r="F21" t="s">
        <v>134</v>
      </c>
      <c r="G21" s="1">
        <v>43599.338194444441</v>
      </c>
      <c r="H21" t="s">
        <v>135</v>
      </c>
      <c r="I21" t="s">
        <v>136</v>
      </c>
      <c r="J21" t="s">
        <v>137</v>
      </c>
      <c r="K21" t="s">
        <v>138</v>
      </c>
      <c r="L21">
        <v>0</v>
      </c>
      <c r="M21">
        <v>0</v>
      </c>
      <c r="N21">
        <v>0</v>
      </c>
      <c r="O21" t="s">
        <v>244</v>
      </c>
      <c r="P21" t="s">
        <v>241</v>
      </c>
      <c r="Q21" t="s">
        <v>173</v>
      </c>
      <c r="R21" t="s">
        <v>173</v>
      </c>
      <c r="S21" t="s">
        <v>245</v>
      </c>
      <c r="T21">
        <v>2</v>
      </c>
      <c r="U21" t="s">
        <v>246</v>
      </c>
      <c r="V21" t="s">
        <v>242</v>
      </c>
      <c r="W21" t="s">
        <v>145</v>
      </c>
      <c r="X21" t="s">
        <v>146</v>
      </c>
      <c r="Y21" t="s">
        <v>247</v>
      </c>
      <c r="Z21" t="s">
        <v>211</v>
      </c>
      <c r="AA21" t="s">
        <v>248</v>
      </c>
      <c r="AB21" t="s">
        <v>149</v>
      </c>
      <c r="AC21">
        <v>7.806</v>
      </c>
      <c r="AD21">
        <v>33.369290999999997</v>
      </c>
      <c r="AE21">
        <v>-82.696901999999994</v>
      </c>
      <c r="AF21">
        <v>4</v>
      </c>
      <c r="AG21">
        <v>5</v>
      </c>
      <c r="AH21">
        <v>274</v>
      </c>
      <c r="AI21" t="s">
        <v>150</v>
      </c>
      <c r="AJ21">
        <v>8</v>
      </c>
      <c r="AK21">
        <v>8</v>
      </c>
      <c r="AL21" t="s">
        <v>151</v>
      </c>
      <c r="AM21">
        <v>1995</v>
      </c>
      <c r="AN21">
        <v>39.200000000000003</v>
      </c>
      <c r="AO21">
        <v>1365.6</v>
      </c>
      <c r="AP21">
        <v>-82.683487999999997</v>
      </c>
      <c r="AQ21">
        <v>33.382964999999999</v>
      </c>
      <c r="AR21">
        <v>-82.681257000000002</v>
      </c>
      <c r="AS21">
        <v>33.386145999999997</v>
      </c>
      <c r="AT21" t="s">
        <v>149</v>
      </c>
      <c r="AU21">
        <v>1</v>
      </c>
      <c r="AV21">
        <v>301</v>
      </c>
      <c r="AW21">
        <v>16</v>
      </c>
      <c r="AX21">
        <v>0</v>
      </c>
      <c r="AY21">
        <v>55</v>
      </c>
      <c r="AZ21">
        <v>1.92</v>
      </c>
      <c r="BA21">
        <v>1.66</v>
      </c>
      <c r="BB21">
        <v>475.4</v>
      </c>
      <c r="BC21">
        <v>473.4</v>
      </c>
      <c r="BD21">
        <v>475.4</v>
      </c>
      <c r="BE21">
        <v>0</v>
      </c>
      <c r="BF21">
        <v>86.9</v>
      </c>
      <c r="BG21">
        <v>0</v>
      </c>
      <c r="BH21" s="2">
        <v>42570</v>
      </c>
      <c r="BI21" t="s">
        <v>152</v>
      </c>
      <c r="BJ21">
        <v>3.9610000000000001E-3</v>
      </c>
      <c r="BK21">
        <v>52157</v>
      </c>
      <c r="BL21">
        <v>52096</v>
      </c>
      <c r="BM21" t="s">
        <v>149</v>
      </c>
      <c r="BN21" t="s">
        <v>153</v>
      </c>
      <c r="BO21">
        <v>1</v>
      </c>
      <c r="BP21">
        <v>1600</v>
      </c>
      <c r="BQ21">
        <v>2</v>
      </c>
      <c r="BR21">
        <v>1</v>
      </c>
      <c r="BS21">
        <v>2</v>
      </c>
      <c r="BT21">
        <v>1</v>
      </c>
      <c r="BU21">
        <v>1</v>
      </c>
      <c r="BV21">
        <v>2</v>
      </c>
      <c r="BW21">
        <v>0</v>
      </c>
      <c r="BX21">
        <v>4</v>
      </c>
      <c r="BY21" t="s">
        <v>154</v>
      </c>
      <c r="BZ21">
        <v>301</v>
      </c>
      <c r="CA21">
        <v>16</v>
      </c>
      <c r="CB21">
        <v>0</v>
      </c>
      <c r="CC21" t="s">
        <v>155</v>
      </c>
      <c r="CD21" t="s">
        <v>155</v>
      </c>
      <c r="CE21">
        <v>0</v>
      </c>
      <c r="CF21">
        <v>55</v>
      </c>
      <c r="CG21">
        <v>2680</v>
      </c>
      <c r="CH21" t="s">
        <v>156</v>
      </c>
      <c r="CI21">
        <v>0</v>
      </c>
      <c r="CJ21">
        <v>0.82673399999999997</v>
      </c>
      <c r="CK21">
        <v>10</v>
      </c>
      <c r="CL21" t="s">
        <v>157</v>
      </c>
      <c r="CM21">
        <v>2680</v>
      </c>
      <c r="CN21">
        <v>528312</v>
      </c>
      <c r="CO21">
        <v>9.2200000000000006</v>
      </c>
      <c r="CP21">
        <v>10.050000000000001</v>
      </c>
      <c r="CQ21">
        <v>528312</v>
      </c>
      <c r="CR21">
        <v>0</v>
      </c>
      <c r="CS21">
        <v>4365.155761</v>
      </c>
      <c r="CT21">
        <v>100</v>
      </c>
      <c r="CU21">
        <v>52118</v>
      </c>
      <c r="CV21">
        <v>2.6852000000000001E-2</v>
      </c>
      <c r="CW21">
        <v>0</v>
      </c>
      <c r="CX21">
        <v>3.9610000000000001E-3</v>
      </c>
      <c r="CY21">
        <v>128</v>
      </c>
      <c r="CZ21" t="s">
        <v>238</v>
      </c>
      <c r="DA21" t="s">
        <v>159</v>
      </c>
      <c r="DB21" t="s">
        <v>239</v>
      </c>
      <c r="DC21">
        <v>-82.684426999999999</v>
      </c>
      <c r="DD21">
        <v>33.382195000000003</v>
      </c>
      <c r="DE21">
        <v>33.382195000000003</v>
      </c>
      <c r="DF21">
        <v>-82.684426999999999</v>
      </c>
      <c r="DG21">
        <v>3.9610000000000001E-3</v>
      </c>
      <c r="DH21">
        <v>4</v>
      </c>
      <c r="DI21">
        <v>1560</v>
      </c>
      <c r="DJ21">
        <v>25.8</v>
      </c>
      <c r="DK21">
        <v>1650</v>
      </c>
      <c r="DL21">
        <v>25.8</v>
      </c>
      <c r="DM21">
        <v>2720</v>
      </c>
      <c r="DN21">
        <v>19.2</v>
      </c>
      <c r="DO21">
        <v>2710</v>
      </c>
      <c r="DP21">
        <v>19.2</v>
      </c>
      <c r="DQ21">
        <v>2680</v>
      </c>
      <c r="DR21">
        <v>20.3</v>
      </c>
      <c r="DS21">
        <v>2570</v>
      </c>
      <c r="DT21">
        <v>20.3</v>
      </c>
      <c r="DU21">
        <v>2270</v>
      </c>
      <c r="DV21">
        <v>15.1</v>
      </c>
      <c r="DW21">
        <v>2270</v>
      </c>
      <c r="DX21">
        <v>15.1</v>
      </c>
      <c r="DY21">
        <v>2400</v>
      </c>
      <c r="DZ21">
        <v>15</v>
      </c>
      <c r="EA21">
        <v>2410</v>
      </c>
      <c r="EB21">
        <v>15</v>
      </c>
      <c r="EC21">
        <v>1.9157E-2</v>
      </c>
    </row>
    <row r="22" spans="1:133" x14ac:dyDescent="0.3">
      <c r="A22">
        <v>20</v>
      </c>
      <c r="B22" t="s">
        <v>133</v>
      </c>
      <c r="C22">
        <v>9</v>
      </c>
      <c r="D22">
        <v>15008</v>
      </c>
      <c r="E22">
        <v>7092726</v>
      </c>
      <c r="F22" t="s">
        <v>231</v>
      </c>
      <c r="G22" s="1">
        <v>43517.009027777778</v>
      </c>
      <c r="H22" t="s">
        <v>135</v>
      </c>
      <c r="I22" t="s">
        <v>232</v>
      </c>
      <c r="J22" t="s">
        <v>240</v>
      </c>
      <c r="K22" t="s">
        <v>138</v>
      </c>
      <c r="L22">
        <v>0</v>
      </c>
      <c r="M22">
        <v>0</v>
      </c>
      <c r="N22">
        <v>0</v>
      </c>
      <c r="O22" t="s">
        <v>185</v>
      </c>
      <c r="P22" t="s">
        <v>241</v>
      </c>
      <c r="Q22" t="s">
        <v>173</v>
      </c>
      <c r="R22" t="s">
        <v>173</v>
      </c>
      <c r="S22" t="s">
        <v>194</v>
      </c>
      <c r="T22">
        <v>2</v>
      </c>
      <c r="U22" t="s">
        <v>249</v>
      </c>
      <c r="V22" t="s">
        <v>250</v>
      </c>
      <c r="W22" t="s">
        <v>251</v>
      </c>
      <c r="X22" t="s">
        <v>223</v>
      </c>
      <c r="Y22" t="s">
        <v>252</v>
      </c>
      <c r="Z22" t="s">
        <v>253</v>
      </c>
      <c r="AA22" t="s">
        <v>179</v>
      </c>
      <c r="AB22" t="s">
        <v>237</v>
      </c>
      <c r="AC22">
        <v>0.28000000000000003</v>
      </c>
      <c r="AD22">
        <v>33.403019999999998</v>
      </c>
      <c r="AE22">
        <v>-82.670053999999993</v>
      </c>
      <c r="AF22">
        <v>4</v>
      </c>
      <c r="AG22">
        <v>5</v>
      </c>
      <c r="AH22">
        <v>274</v>
      </c>
      <c r="AI22" t="s">
        <v>150</v>
      </c>
      <c r="AJ22">
        <v>8</v>
      </c>
      <c r="AK22">
        <v>8</v>
      </c>
      <c r="AL22" t="s">
        <v>151</v>
      </c>
      <c r="AM22">
        <v>1995</v>
      </c>
      <c r="AN22">
        <v>39.200000000000003</v>
      </c>
      <c r="AO22">
        <v>1365.6</v>
      </c>
      <c r="AP22">
        <v>-82.683487999999997</v>
      </c>
      <c r="AQ22">
        <v>33.382964999999999</v>
      </c>
      <c r="AR22">
        <v>-82.681257000000002</v>
      </c>
      <c r="AS22">
        <v>33.386145999999997</v>
      </c>
      <c r="AT22" t="s">
        <v>149</v>
      </c>
      <c r="AU22">
        <v>1</v>
      </c>
      <c r="AV22">
        <v>301</v>
      </c>
      <c r="AW22">
        <v>16</v>
      </c>
      <c r="AX22">
        <v>0</v>
      </c>
      <c r="AY22">
        <v>55</v>
      </c>
      <c r="AZ22">
        <v>1.92</v>
      </c>
      <c r="BA22">
        <v>1.66</v>
      </c>
      <c r="BB22">
        <v>475.4</v>
      </c>
      <c r="BC22">
        <v>473.4</v>
      </c>
      <c r="BD22">
        <v>475.4</v>
      </c>
      <c r="BE22">
        <v>0</v>
      </c>
      <c r="BF22">
        <v>86.9</v>
      </c>
      <c r="BG22">
        <v>0</v>
      </c>
      <c r="BH22" s="2">
        <v>42570</v>
      </c>
      <c r="BI22" t="s">
        <v>152</v>
      </c>
      <c r="BJ22">
        <v>3.9610000000000001E-3</v>
      </c>
      <c r="BK22">
        <v>52157</v>
      </c>
      <c r="BL22">
        <v>52096</v>
      </c>
      <c r="BM22" t="s">
        <v>149</v>
      </c>
      <c r="BN22" t="s">
        <v>153</v>
      </c>
      <c r="BO22">
        <v>1</v>
      </c>
      <c r="BP22">
        <v>1600</v>
      </c>
      <c r="BQ22">
        <v>2</v>
      </c>
      <c r="BR22">
        <v>1</v>
      </c>
      <c r="BS22">
        <v>2</v>
      </c>
      <c r="BT22">
        <v>1</v>
      </c>
      <c r="BU22">
        <v>1</v>
      </c>
      <c r="BV22">
        <v>2</v>
      </c>
      <c r="BW22">
        <v>0</v>
      </c>
      <c r="BX22">
        <v>4</v>
      </c>
      <c r="BY22" t="s">
        <v>154</v>
      </c>
      <c r="BZ22">
        <v>301</v>
      </c>
      <c r="CA22">
        <v>16</v>
      </c>
      <c r="CB22">
        <v>0</v>
      </c>
      <c r="CC22" t="s">
        <v>155</v>
      </c>
      <c r="CD22" t="s">
        <v>155</v>
      </c>
      <c r="CE22">
        <v>0</v>
      </c>
      <c r="CF22">
        <v>55</v>
      </c>
      <c r="CG22">
        <v>2680</v>
      </c>
      <c r="CH22" t="s">
        <v>156</v>
      </c>
      <c r="CI22">
        <v>0</v>
      </c>
      <c r="CJ22">
        <v>0.82673399999999997</v>
      </c>
      <c r="CK22">
        <v>10</v>
      </c>
      <c r="CL22" t="s">
        <v>157</v>
      </c>
      <c r="CM22">
        <v>2680</v>
      </c>
      <c r="CN22">
        <v>528312</v>
      </c>
      <c r="CO22">
        <v>9.2200000000000006</v>
      </c>
      <c r="CP22">
        <v>10.050000000000001</v>
      </c>
      <c r="CQ22">
        <v>528312</v>
      </c>
      <c r="CR22">
        <v>0</v>
      </c>
      <c r="CS22">
        <v>4365.155761</v>
      </c>
      <c r="CT22">
        <v>100</v>
      </c>
      <c r="CU22">
        <v>52118</v>
      </c>
      <c r="CV22">
        <v>2.6852000000000001E-2</v>
      </c>
      <c r="CW22">
        <v>0</v>
      </c>
      <c r="CX22">
        <v>3.9610000000000001E-3</v>
      </c>
      <c r="CY22">
        <v>128</v>
      </c>
      <c r="CZ22" t="s">
        <v>238</v>
      </c>
      <c r="DA22" t="s">
        <v>159</v>
      </c>
      <c r="DB22" t="s">
        <v>239</v>
      </c>
      <c r="DC22">
        <v>-82.684426999999999</v>
      </c>
      <c r="DD22">
        <v>33.382195000000003</v>
      </c>
      <c r="DE22">
        <v>33.382195000000003</v>
      </c>
      <c r="DF22">
        <v>-82.684426999999999</v>
      </c>
      <c r="DG22">
        <v>3.9610000000000001E-3</v>
      </c>
      <c r="DH22">
        <v>4</v>
      </c>
      <c r="DI22">
        <v>1560</v>
      </c>
      <c r="DJ22">
        <v>25.8</v>
      </c>
      <c r="DK22">
        <v>1650</v>
      </c>
      <c r="DL22">
        <v>25.8</v>
      </c>
      <c r="DM22">
        <v>2720</v>
      </c>
      <c r="DN22">
        <v>19.2</v>
      </c>
      <c r="DO22">
        <v>2710</v>
      </c>
      <c r="DP22">
        <v>19.2</v>
      </c>
      <c r="DQ22">
        <v>2680</v>
      </c>
      <c r="DR22">
        <v>20.3</v>
      </c>
      <c r="DS22">
        <v>2570</v>
      </c>
      <c r="DT22">
        <v>20.3</v>
      </c>
      <c r="DU22">
        <v>2270</v>
      </c>
      <c r="DV22">
        <v>15.1</v>
      </c>
      <c r="DW22">
        <v>2270</v>
      </c>
      <c r="DX22">
        <v>15.1</v>
      </c>
      <c r="DY22">
        <v>2400</v>
      </c>
      <c r="DZ22">
        <v>15</v>
      </c>
      <c r="EA22">
        <v>2410</v>
      </c>
      <c r="EB22">
        <v>15</v>
      </c>
      <c r="EC22">
        <v>2.0253E-2</v>
      </c>
    </row>
    <row r="23" spans="1:133" x14ac:dyDescent="0.3">
      <c r="A23">
        <v>21</v>
      </c>
      <c r="B23" t="s">
        <v>133</v>
      </c>
      <c r="C23">
        <v>10</v>
      </c>
      <c r="D23">
        <v>15256</v>
      </c>
      <c r="E23">
        <v>7613787</v>
      </c>
      <c r="F23" t="s">
        <v>191</v>
      </c>
      <c r="G23" s="1">
        <v>43507.3125</v>
      </c>
      <c r="H23" t="s">
        <v>135</v>
      </c>
      <c r="I23" t="s">
        <v>136</v>
      </c>
      <c r="J23" t="s">
        <v>254</v>
      </c>
      <c r="K23" t="s">
        <v>138</v>
      </c>
      <c r="L23">
        <v>0</v>
      </c>
      <c r="M23">
        <v>0</v>
      </c>
      <c r="N23">
        <v>0</v>
      </c>
      <c r="O23" t="s">
        <v>194</v>
      </c>
      <c r="P23" t="s">
        <v>194</v>
      </c>
      <c r="Q23" t="s">
        <v>194</v>
      </c>
      <c r="R23" t="s">
        <v>156</v>
      </c>
      <c r="S23" t="s">
        <v>194</v>
      </c>
      <c r="T23">
        <v>1</v>
      </c>
      <c r="U23" t="s">
        <v>156</v>
      </c>
      <c r="V23" t="s">
        <v>255</v>
      </c>
      <c r="W23" t="s">
        <v>256</v>
      </c>
      <c r="X23" t="s">
        <v>194</v>
      </c>
      <c r="Y23">
        <v>43</v>
      </c>
      <c r="Z23" t="s">
        <v>199</v>
      </c>
      <c r="AA23" t="s">
        <v>156</v>
      </c>
      <c r="AB23" t="s">
        <v>149</v>
      </c>
      <c r="AC23">
        <v>7.6437119999999998</v>
      </c>
      <c r="AD23">
        <v>33.367345</v>
      </c>
      <c r="AE23">
        <v>-82.698474000000004</v>
      </c>
      <c r="AF23">
        <v>4</v>
      </c>
      <c r="AG23">
        <v>5</v>
      </c>
      <c r="AH23">
        <v>274</v>
      </c>
      <c r="AI23" t="s">
        <v>150</v>
      </c>
      <c r="AJ23">
        <v>8</v>
      </c>
      <c r="AK23">
        <v>8</v>
      </c>
      <c r="AL23" t="s">
        <v>151</v>
      </c>
      <c r="AM23">
        <v>1995</v>
      </c>
      <c r="AN23">
        <v>39.200000000000003</v>
      </c>
      <c r="AO23">
        <v>1365.6</v>
      </c>
      <c r="AP23">
        <v>-82.683487999999997</v>
      </c>
      <c r="AQ23">
        <v>33.382964999999999</v>
      </c>
      <c r="AR23">
        <v>-82.681257000000002</v>
      </c>
      <c r="AS23">
        <v>33.386145999999997</v>
      </c>
      <c r="AT23" t="s">
        <v>149</v>
      </c>
      <c r="AU23">
        <v>1</v>
      </c>
      <c r="AV23">
        <v>301</v>
      </c>
      <c r="AW23">
        <v>16</v>
      </c>
      <c r="AX23">
        <v>0</v>
      </c>
      <c r="AY23">
        <v>55</v>
      </c>
      <c r="AZ23">
        <v>1.92</v>
      </c>
      <c r="BA23">
        <v>1.66</v>
      </c>
      <c r="BB23">
        <v>475.4</v>
      </c>
      <c r="BC23">
        <v>473.4</v>
      </c>
      <c r="BD23">
        <v>475.4</v>
      </c>
      <c r="BE23">
        <v>0</v>
      </c>
      <c r="BF23">
        <v>86.9</v>
      </c>
      <c r="BG23">
        <v>0</v>
      </c>
      <c r="BH23" s="2">
        <v>42570</v>
      </c>
      <c r="BI23" t="s">
        <v>152</v>
      </c>
      <c r="BJ23">
        <v>3.9610000000000001E-3</v>
      </c>
      <c r="BK23">
        <v>52157</v>
      </c>
      <c r="BL23">
        <v>52096</v>
      </c>
      <c r="BM23" t="s">
        <v>149</v>
      </c>
      <c r="BN23" t="s">
        <v>153</v>
      </c>
      <c r="BO23">
        <v>1</v>
      </c>
      <c r="BP23">
        <v>1600</v>
      </c>
      <c r="BQ23">
        <v>2</v>
      </c>
      <c r="BR23">
        <v>1</v>
      </c>
      <c r="BS23">
        <v>2</v>
      </c>
      <c r="BT23">
        <v>1</v>
      </c>
      <c r="BU23">
        <v>1</v>
      </c>
      <c r="BV23">
        <v>2</v>
      </c>
      <c r="BW23">
        <v>0</v>
      </c>
      <c r="BX23">
        <v>4</v>
      </c>
      <c r="BY23" t="s">
        <v>154</v>
      </c>
      <c r="BZ23">
        <v>301</v>
      </c>
      <c r="CA23">
        <v>16</v>
      </c>
      <c r="CB23">
        <v>0</v>
      </c>
      <c r="CC23" t="s">
        <v>155</v>
      </c>
      <c r="CD23" t="s">
        <v>155</v>
      </c>
      <c r="CE23">
        <v>0</v>
      </c>
      <c r="CF23">
        <v>55</v>
      </c>
      <c r="CG23">
        <v>2680</v>
      </c>
      <c r="CH23" t="s">
        <v>156</v>
      </c>
      <c r="CI23">
        <v>0</v>
      </c>
      <c r="CJ23">
        <v>0.82673399999999997</v>
      </c>
      <c r="CK23">
        <v>10</v>
      </c>
      <c r="CL23" t="s">
        <v>157</v>
      </c>
      <c r="CM23">
        <v>2680</v>
      </c>
      <c r="CN23">
        <v>528312</v>
      </c>
      <c r="CO23">
        <v>9.2200000000000006</v>
      </c>
      <c r="CP23">
        <v>10.050000000000001</v>
      </c>
      <c r="CQ23">
        <v>528312</v>
      </c>
      <c r="CR23">
        <v>0</v>
      </c>
      <c r="CS23">
        <v>4365.155761</v>
      </c>
      <c r="CT23">
        <v>100</v>
      </c>
      <c r="CU23">
        <v>52118</v>
      </c>
      <c r="CV23">
        <v>2.6852000000000001E-2</v>
      </c>
      <c r="CW23">
        <v>0</v>
      </c>
      <c r="CX23">
        <v>3.9610000000000001E-3</v>
      </c>
      <c r="CY23">
        <v>128</v>
      </c>
      <c r="CZ23" t="s">
        <v>238</v>
      </c>
      <c r="DA23" t="s">
        <v>159</v>
      </c>
      <c r="DB23" t="s">
        <v>239</v>
      </c>
      <c r="DC23">
        <v>-82.684426999999999</v>
      </c>
      <c r="DD23">
        <v>33.382195000000003</v>
      </c>
      <c r="DE23">
        <v>33.382195000000003</v>
      </c>
      <c r="DF23">
        <v>-82.684426999999999</v>
      </c>
      <c r="DG23">
        <v>3.9610000000000001E-3</v>
      </c>
      <c r="DH23">
        <v>4</v>
      </c>
      <c r="DI23">
        <v>1560</v>
      </c>
      <c r="DJ23">
        <v>25.8</v>
      </c>
      <c r="DK23">
        <v>1650</v>
      </c>
      <c r="DL23">
        <v>25.8</v>
      </c>
      <c r="DM23">
        <v>2720</v>
      </c>
      <c r="DN23">
        <v>19.2</v>
      </c>
      <c r="DO23">
        <v>2710</v>
      </c>
      <c r="DP23">
        <v>19.2</v>
      </c>
      <c r="DQ23">
        <v>2680</v>
      </c>
      <c r="DR23">
        <v>20.3</v>
      </c>
      <c r="DS23">
        <v>2570</v>
      </c>
      <c r="DT23">
        <v>20.3</v>
      </c>
      <c r="DU23">
        <v>2270</v>
      </c>
      <c r="DV23">
        <v>15.1</v>
      </c>
      <c r="DW23">
        <v>2270</v>
      </c>
      <c r="DX23">
        <v>15.1</v>
      </c>
      <c r="DY23">
        <v>2400</v>
      </c>
      <c r="DZ23">
        <v>15</v>
      </c>
      <c r="EA23">
        <v>2410</v>
      </c>
      <c r="EB23">
        <v>15</v>
      </c>
      <c r="EC23">
        <v>2.1648000000000001E-2</v>
      </c>
    </row>
    <row r="24" spans="1:133" x14ac:dyDescent="0.3">
      <c r="A24">
        <v>22</v>
      </c>
      <c r="B24" t="s">
        <v>133</v>
      </c>
      <c r="C24">
        <v>12</v>
      </c>
      <c r="D24">
        <v>17193</v>
      </c>
      <c r="E24">
        <v>6980198</v>
      </c>
      <c r="F24" t="s">
        <v>231</v>
      </c>
      <c r="G24" s="1">
        <v>43430.702777777777</v>
      </c>
      <c r="H24" t="s">
        <v>135</v>
      </c>
      <c r="I24" t="s">
        <v>136</v>
      </c>
      <c r="J24" t="s">
        <v>257</v>
      </c>
      <c r="K24" t="s">
        <v>138</v>
      </c>
      <c r="L24">
        <v>0</v>
      </c>
      <c r="M24">
        <v>0</v>
      </c>
      <c r="N24">
        <v>0</v>
      </c>
      <c r="O24" t="s">
        <v>185</v>
      </c>
      <c r="P24" t="s">
        <v>241</v>
      </c>
      <c r="Q24" t="s">
        <v>173</v>
      </c>
      <c r="R24" t="s">
        <v>173</v>
      </c>
      <c r="S24" t="s">
        <v>194</v>
      </c>
      <c r="T24">
        <v>2</v>
      </c>
      <c r="U24" t="s">
        <v>249</v>
      </c>
      <c r="V24" t="s">
        <v>258</v>
      </c>
      <c r="W24" t="s">
        <v>145</v>
      </c>
      <c r="X24" t="s">
        <v>146</v>
      </c>
      <c r="Y24" t="s">
        <v>259</v>
      </c>
      <c r="Z24" t="s">
        <v>147</v>
      </c>
      <c r="AA24" t="s">
        <v>260</v>
      </c>
      <c r="AB24" t="s">
        <v>149</v>
      </c>
      <c r="AC24">
        <v>10.619</v>
      </c>
      <c r="AD24">
        <v>33.402876999999997</v>
      </c>
      <c r="AE24">
        <v>-82.670178000000007</v>
      </c>
      <c r="AF24">
        <v>4</v>
      </c>
      <c r="AG24">
        <v>5</v>
      </c>
      <c r="AH24">
        <v>274</v>
      </c>
      <c r="AI24" t="s">
        <v>150</v>
      </c>
      <c r="AJ24">
        <v>8</v>
      </c>
      <c r="AK24">
        <v>8</v>
      </c>
      <c r="AL24" t="s">
        <v>151</v>
      </c>
      <c r="AM24">
        <v>1995</v>
      </c>
      <c r="AN24">
        <v>39.200000000000003</v>
      </c>
      <c r="AO24">
        <v>1365.6</v>
      </c>
      <c r="AP24">
        <v>-82.683487999999997</v>
      </c>
      <c r="AQ24">
        <v>33.382964999999999</v>
      </c>
      <c r="AR24">
        <v>-82.681257000000002</v>
      </c>
      <c r="AS24">
        <v>33.386145999999997</v>
      </c>
      <c r="AT24" t="s">
        <v>149</v>
      </c>
      <c r="AU24">
        <v>1</v>
      </c>
      <c r="AV24">
        <v>301</v>
      </c>
      <c r="AW24">
        <v>16</v>
      </c>
      <c r="AX24">
        <v>0</v>
      </c>
      <c r="AY24">
        <v>55</v>
      </c>
      <c r="AZ24">
        <v>1.92</v>
      </c>
      <c r="BA24">
        <v>1.66</v>
      </c>
      <c r="BB24">
        <v>475.4</v>
      </c>
      <c r="BC24">
        <v>473.4</v>
      </c>
      <c r="BD24">
        <v>475.4</v>
      </c>
      <c r="BE24">
        <v>0</v>
      </c>
      <c r="BF24">
        <v>86.9</v>
      </c>
      <c r="BG24">
        <v>0</v>
      </c>
      <c r="BH24" s="2">
        <v>42570</v>
      </c>
      <c r="BI24" t="s">
        <v>152</v>
      </c>
      <c r="BJ24">
        <v>3.9610000000000001E-3</v>
      </c>
      <c r="BK24">
        <v>52157</v>
      </c>
      <c r="BL24">
        <v>52096</v>
      </c>
      <c r="BM24" t="s">
        <v>149</v>
      </c>
      <c r="BN24" t="s">
        <v>153</v>
      </c>
      <c r="BO24">
        <v>1</v>
      </c>
      <c r="BP24">
        <v>1600</v>
      </c>
      <c r="BQ24">
        <v>2</v>
      </c>
      <c r="BR24">
        <v>1</v>
      </c>
      <c r="BS24">
        <v>2</v>
      </c>
      <c r="BT24">
        <v>1</v>
      </c>
      <c r="BU24">
        <v>1</v>
      </c>
      <c r="BV24">
        <v>2</v>
      </c>
      <c r="BW24">
        <v>0</v>
      </c>
      <c r="BX24">
        <v>4</v>
      </c>
      <c r="BY24" t="s">
        <v>154</v>
      </c>
      <c r="BZ24">
        <v>301</v>
      </c>
      <c r="CA24">
        <v>16</v>
      </c>
      <c r="CB24">
        <v>0</v>
      </c>
      <c r="CC24" t="s">
        <v>155</v>
      </c>
      <c r="CD24" t="s">
        <v>155</v>
      </c>
      <c r="CE24">
        <v>0</v>
      </c>
      <c r="CF24">
        <v>55</v>
      </c>
      <c r="CG24">
        <v>2680</v>
      </c>
      <c r="CH24" t="s">
        <v>156</v>
      </c>
      <c r="CI24">
        <v>0</v>
      </c>
      <c r="CJ24">
        <v>0.82673399999999997</v>
      </c>
      <c r="CK24">
        <v>10</v>
      </c>
      <c r="CL24" t="s">
        <v>157</v>
      </c>
      <c r="CM24">
        <v>2680</v>
      </c>
      <c r="CN24">
        <v>528312</v>
      </c>
      <c r="CO24">
        <v>9.2200000000000006</v>
      </c>
      <c r="CP24">
        <v>10.050000000000001</v>
      </c>
      <c r="CQ24">
        <v>528312</v>
      </c>
      <c r="CR24">
        <v>0</v>
      </c>
      <c r="CS24">
        <v>4365.155761</v>
      </c>
      <c r="CT24">
        <v>100</v>
      </c>
      <c r="CU24">
        <v>52118</v>
      </c>
      <c r="CV24">
        <v>2.6852000000000001E-2</v>
      </c>
      <c r="CW24">
        <v>0</v>
      </c>
      <c r="CX24">
        <v>3.9610000000000001E-3</v>
      </c>
      <c r="CY24">
        <v>128</v>
      </c>
      <c r="CZ24" t="s">
        <v>238</v>
      </c>
      <c r="DA24" t="s">
        <v>159</v>
      </c>
      <c r="DB24" t="s">
        <v>239</v>
      </c>
      <c r="DC24">
        <v>-82.684426999999999</v>
      </c>
      <c r="DD24">
        <v>33.382195000000003</v>
      </c>
      <c r="DE24">
        <v>33.382195000000003</v>
      </c>
      <c r="DF24">
        <v>-82.684426999999999</v>
      </c>
      <c r="DG24">
        <v>3.9610000000000001E-3</v>
      </c>
      <c r="DH24">
        <v>4</v>
      </c>
      <c r="DI24">
        <v>1560</v>
      </c>
      <c r="DJ24">
        <v>25.8</v>
      </c>
      <c r="DK24">
        <v>1650</v>
      </c>
      <c r="DL24">
        <v>25.8</v>
      </c>
      <c r="DM24">
        <v>2720</v>
      </c>
      <c r="DN24">
        <v>19.2</v>
      </c>
      <c r="DO24">
        <v>2710</v>
      </c>
      <c r="DP24">
        <v>19.2</v>
      </c>
      <c r="DQ24">
        <v>2680</v>
      </c>
      <c r="DR24">
        <v>20.3</v>
      </c>
      <c r="DS24">
        <v>2570</v>
      </c>
      <c r="DT24">
        <v>20.3</v>
      </c>
      <c r="DU24">
        <v>2270</v>
      </c>
      <c r="DV24">
        <v>15.1</v>
      </c>
      <c r="DW24">
        <v>2270</v>
      </c>
      <c r="DX24">
        <v>15.1</v>
      </c>
      <c r="DY24">
        <v>2400</v>
      </c>
      <c r="DZ24">
        <v>15</v>
      </c>
      <c r="EA24">
        <v>2410</v>
      </c>
      <c r="EB24">
        <v>15</v>
      </c>
      <c r="EC24">
        <v>2.0065E-2</v>
      </c>
    </row>
    <row r="25" spans="1:133" x14ac:dyDescent="0.3">
      <c r="A25">
        <v>23</v>
      </c>
      <c r="B25" t="s">
        <v>133</v>
      </c>
      <c r="C25">
        <v>14</v>
      </c>
      <c r="D25">
        <v>19909</v>
      </c>
      <c r="E25">
        <v>6835155</v>
      </c>
      <c r="F25" t="s">
        <v>231</v>
      </c>
      <c r="G25" s="1">
        <v>43323.527777777781</v>
      </c>
      <c r="H25" t="s">
        <v>135</v>
      </c>
      <c r="I25" t="s">
        <v>232</v>
      </c>
      <c r="J25" t="s">
        <v>261</v>
      </c>
      <c r="K25" t="s">
        <v>138</v>
      </c>
      <c r="L25">
        <v>0</v>
      </c>
      <c r="M25">
        <v>0</v>
      </c>
      <c r="N25">
        <v>0</v>
      </c>
      <c r="O25" t="s">
        <v>209</v>
      </c>
      <c r="P25" t="s">
        <v>241</v>
      </c>
      <c r="Q25" t="s">
        <v>262</v>
      </c>
      <c r="R25" t="s">
        <v>263</v>
      </c>
      <c r="S25" t="s">
        <v>264</v>
      </c>
      <c r="T25">
        <v>2</v>
      </c>
      <c r="U25" t="s">
        <v>249</v>
      </c>
      <c r="V25" t="s">
        <v>258</v>
      </c>
      <c r="W25" t="s">
        <v>145</v>
      </c>
      <c r="X25" t="s">
        <v>146</v>
      </c>
      <c r="Y25" t="s">
        <v>265</v>
      </c>
      <c r="Z25" t="s">
        <v>147</v>
      </c>
      <c r="AA25" t="s">
        <v>179</v>
      </c>
      <c r="AB25" t="s">
        <v>237</v>
      </c>
      <c r="AC25">
        <v>0.28000000000000003</v>
      </c>
      <c r="AD25">
        <v>33.403022</v>
      </c>
      <c r="AE25">
        <v>-82.670056000000002</v>
      </c>
      <c r="AF25">
        <v>4</v>
      </c>
      <c r="AG25">
        <v>5</v>
      </c>
      <c r="AH25">
        <v>274</v>
      </c>
      <c r="AI25" t="s">
        <v>150</v>
      </c>
      <c r="AJ25">
        <v>8</v>
      </c>
      <c r="AK25">
        <v>8</v>
      </c>
      <c r="AL25" t="s">
        <v>151</v>
      </c>
      <c r="AM25">
        <v>1995</v>
      </c>
      <c r="AN25">
        <v>39.200000000000003</v>
      </c>
      <c r="AO25">
        <v>1365.6</v>
      </c>
      <c r="AP25">
        <v>-82.683487999999997</v>
      </c>
      <c r="AQ25">
        <v>33.382964999999999</v>
      </c>
      <c r="AR25">
        <v>-82.681257000000002</v>
      </c>
      <c r="AS25">
        <v>33.386145999999997</v>
      </c>
      <c r="AT25" t="s">
        <v>149</v>
      </c>
      <c r="AU25">
        <v>1</v>
      </c>
      <c r="AV25">
        <v>301</v>
      </c>
      <c r="AW25">
        <v>16</v>
      </c>
      <c r="AX25">
        <v>0</v>
      </c>
      <c r="AY25">
        <v>55</v>
      </c>
      <c r="AZ25">
        <v>1.92</v>
      </c>
      <c r="BA25">
        <v>1.66</v>
      </c>
      <c r="BB25">
        <v>475.4</v>
      </c>
      <c r="BC25">
        <v>473.4</v>
      </c>
      <c r="BD25">
        <v>475.4</v>
      </c>
      <c r="BE25">
        <v>0</v>
      </c>
      <c r="BF25">
        <v>86.9</v>
      </c>
      <c r="BG25">
        <v>0</v>
      </c>
      <c r="BH25" s="2">
        <v>42570</v>
      </c>
      <c r="BI25" t="s">
        <v>152</v>
      </c>
      <c r="BJ25">
        <v>3.9610000000000001E-3</v>
      </c>
      <c r="BK25">
        <v>52157</v>
      </c>
      <c r="BL25">
        <v>52096</v>
      </c>
      <c r="BM25" t="s">
        <v>149</v>
      </c>
      <c r="BN25" t="s">
        <v>153</v>
      </c>
      <c r="BO25">
        <v>1</v>
      </c>
      <c r="BP25">
        <v>1600</v>
      </c>
      <c r="BQ25">
        <v>2</v>
      </c>
      <c r="BR25">
        <v>1</v>
      </c>
      <c r="BS25">
        <v>2</v>
      </c>
      <c r="BT25">
        <v>1</v>
      </c>
      <c r="BU25">
        <v>1</v>
      </c>
      <c r="BV25">
        <v>2</v>
      </c>
      <c r="BW25">
        <v>0</v>
      </c>
      <c r="BX25">
        <v>4</v>
      </c>
      <c r="BY25" t="s">
        <v>154</v>
      </c>
      <c r="BZ25">
        <v>301</v>
      </c>
      <c r="CA25">
        <v>16</v>
      </c>
      <c r="CB25">
        <v>0</v>
      </c>
      <c r="CC25" t="s">
        <v>155</v>
      </c>
      <c r="CD25" t="s">
        <v>155</v>
      </c>
      <c r="CE25">
        <v>0</v>
      </c>
      <c r="CF25">
        <v>55</v>
      </c>
      <c r="CG25">
        <v>2680</v>
      </c>
      <c r="CH25" t="s">
        <v>156</v>
      </c>
      <c r="CI25">
        <v>0</v>
      </c>
      <c r="CJ25">
        <v>0.82673399999999997</v>
      </c>
      <c r="CK25">
        <v>10</v>
      </c>
      <c r="CL25" t="s">
        <v>157</v>
      </c>
      <c r="CM25">
        <v>2680</v>
      </c>
      <c r="CN25">
        <v>528312</v>
      </c>
      <c r="CO25">
        <v>9.2200000000000006</v>
      </c>
      <c r="CP25">
        <v>10.050000000000001</v>
      </c>
      <c r="CQ25">
        <v>528312</v>
      </c>
      <c r="CR25">
        <v>0</v>
      </c>
      <c r="CS25">
        <v>4365.155761</v>
      </c>
      <c r="CT25">
        <v>100</v>
      </c>
      <c r="CU25">
        <v>52118</v>
      </c>
      <c r="CV25">
        <v>2.6852000000000001E-2</v>
      </c>
      <c r="CW25">
        <v>0</v>
      </c>
      <c r="CX25">
        <v>3.9610000000000001E-3</v>
      </c>
      <c r="CY25">
        <v>128</v>
      </c>
      <c r="CZ25" t="s">
        <v>238</v>
      </c>
      <c r="DA25" t="s">
        <v>159</v>
      </c>
      <c r="DB25" t="s">
        <v>239</v>
      </c>
      <c r="DC25">
        <v>-82.684426999999999</v>
      </c>
      <c r="DD25">
        <v>33.382195000000003</v>
      </c>
      <c r="DE25">
        <v>33.382195000000003</v>
      </c>
      <c r="DF25">
        <v>-82.684426999999999</v>
      </c>
      <c r="DG25">
        <v>3.9610000000000001E-3</v>
      </c>
      <c r="DH25">
        <v>4</v>
      </c>
      <c r="DI25">
        <v>1560</v>
      </c>
      <c r="DJ25">
        <v>25.8</v>
      </c>
      <c r="DK25">
        <v>1650</v>
      </c>
      <c r="DL25">
        <v>25.8</v>
      </c>
      <c r="DM25">
        <v>2720</v>
      </c>
      <c r="DN25">
        <v>19.2</v>
      </c>
      <c r="DO25">
        <v>2710</v>
      </c>
      <c r="DP25">
        <v>19.2</v>
      </c>
      <c r="DQ25">
        <v>2680</v>
      </c>
      <c r="DR25">
        <v>20.3</v>
      </c>
      <c r="DS25">
        <v>2570</v>
      </c>
      <c r="DT25">
        <v>20.3</v>
      </c>
      <c r="DU25">
        <v>2270</v>
      </c>
      <c r="DV25">
        <v>15.1</v>
      </c>
      <c r="DW25">
        <v>2270</v>
      </c>
      <c r="DX25">
        <v>15.1</v>
      </c>
      <c r="DY25">
        <v>2400</v>
      </c>
      <c r="DZ25">
        <v>15</v>
      </c>
      <c r="EA25">
        <v>2410</v>
      </c>
      <c r="EB25">
        <v>15</v>
      </c>
      <c r="EC25">
        <v>2.0253E-2</v>
      </c>
    </row>
    <row r="26" spans="1:133" x14ac:dyDescent="0.3">
      <c r="A26">
        <v>24</v>
      </c>
      <c r="B26" t="s">
        <v>133</v>
      </c>
      <c r="C26">
        <v>15</v>
      </c>
      <c r="D26">
        <v>20384</v>
      </c>
      <c r="E26">
        <v>6801676</v>
      </c>
      <c r="F26" t="s">
        <v>134</v>
      </c>
      <c r="G26" s="1">
        <v>43303.489583333336</v>
      </c>
      <c r="H26" t="s">
        <v>135</v>
      </c>
      <c r="I26" t="s">
        <v>266</v>
      </c>
      <c r="J26" t="s">
        <v>137</v>
      </c>
      <c r="K26" t="s">
        <v>138</v>
      </c>
      <c r="L26">
        <v>0</v>
      </c>
      <c r="M26">
        <v>0</v>
      </c>
      <c r="N26">
        <v>0</v>
      </c>
      <c r="O26" t="s">
        <v>139</v>
      </c>
      <c r="P26" t="s">
        <v>162</v>
      </c>
      <c r="Q26" t="s">
        <v>226</v>
      </c>
      <c r="R26" t="s">
        <v>267</v>
      </c>
      <c r="S26" t="s">
        <v>164</v>
      </c>
      <c r="T26">
        <v>1</v>
      </c>
      <c r="U26" t="s">
        <v>165</v>
      </c>
      <c r="V26" t="s">
        <v>201</v>
      </c>
      <c r="W26" t="s">
        <v>145</v>
      </c>
      <c r="X26" t="s">
        <v>146</v>
      </c>
      <c r="Y26">
        <v>65</v>
      </c>
      <c r="Z26" t="s">
        <v>199</v>
      </c>
      <c r="AA26" t="s">
        <v>148</v>
      </c>
      <c r="AB26" t="s">
        <v>237</v>
      </c>
      <c r="AC26">
        <v>0.22206300000000001</v>
      </c>
      <c r="AD26">
        <v>33.403722999999999</v>
      </c>
      <c r="AE26">
        <v>-82.670620999999997</v>
      </c>
      <c r="AF26">
        <v>4</v>
      </c>
      <c r="AG26">
        <v>5</v>
      </c>
      <c r="AH26">
        <v>274</v>
      </c>
      <c r="AI26" t="s">
        <v>150</v>
      </c>
      <c r="AJ26">
        <v>8</v>
      </c>
      <c r="AK26">
        <v>8</v>
      </c>
      <c r="AL26" t="s">
        <v>151</v>
      </c>
      <c r="AM26">
        <v>1995</v>
      </c>
      <c r="AN26">
        <v>39.200000000000003</v>
      </c>
      <c r="AO26">
        <v>1365.6</v>
      </c>
      <c r="AP26">
        <v>-82.683487999999997</v>
      </c>
      <c r="AQ26">
        <v>33.382964999999999</v>
      </c>
      <c r="AR26">
        <v>-82.681257000000002</v>
      </c>
      <c r="AS26">
        <v>33.386145999999997</v>
      </c>
      <c r="AT26" t="s">
        <v>149</v>
      </c>
      <c r="AU26">
        <v>1</v>
      </c>
      <c r="AV26">
        <v>301</v>
      </c>
      <c r="AW26">
        <v>16</v>
      </c>
      <c r="AX26">
        <v>0</v>
      </c>
      <c r="AY26">
        <v>55</v>
      </c>
      <c r="AZ26">
        <v>1.92</v>
      </c>
      <c r="BA26">
        <v>1.66</v>
      </c>
      <c r="BB26">
        <v>475.4</v>
      </c>
      <c r="BC26">
        <v>473.4</v>
      </c>
      <c r="BD26">
        <v>475.4</v>
      </c>
      <c r="BE26">
        <v>0</v>
      </c>
      <c r="BF26">
        <v>86.9</v>
      </c>
      <c r="BG26">
        <v>0</v>
      </c>
      <c r="BH26" s="2">
        <v>42570</v>
      </c>
      <c r="BI26" t="s">
        <v>152</v>
      </c>
      <c r="BJ26">
        <v>3.9610000000000001E-3</v>
      </c>
      <c r="BK26">
        <v>52157</v>
      </c>
      <c r="BL26">
        <v>52096</v>
      </c>
      <c r="BM26" t="s">
        <v>149</v>
      </c>
      <c r="BN26" t="s">
        <v>153</v>
      </c>
      <c r="BO26">
        <v>1</v>
      </c>
      <c r="BP26">
        <v>1600</v>
      </c>
      <c r="BQ26">
        <v>2</v>
      </c>
      <c r="BR26">
        <v>1</v>
      </c>
      <c r="BS26">
        <v>2</v>
      </c>
      <c r="BT26">
        <v>1</v>
      </c>
      <c r="BU26">
        <v>1</v>
      </c>
      <c r="BV26">
        <v>2</v>
      </c>
      <c r="BW26">
        <v>0</v>
      </c>
      <c r="BX26">
        <v>4</v>
      </c>
      <c r="BY26" t="s">
        <v>154</v>
      </c>
      <c r="BZ26">
        <v>301</v>
      </c>
      <c r="CA26">
        <v>16</v>
      </c>
      <c r="CB26">
        <v>0</v>
      </c>
      <c r="CC26" t="s">
        <v>155</v>
      </c>
      <c r="CD26" t="s">
        <v>155</v>
      </c>
      <c r="CE26">
        <v>0</v>
      </c>
      <c r="CF26">
        <v>55</v>
      </c>
      <c r="CG26">
        <v>2680</v>
      </c>
      <c r="CH26" t="s">
        <v>156</v>
      </c>
      <c r="CI26">
        <v>0</v>
      </c>
      <c r="CJ26">
        <v>0.82673399999999997</v>
      </c>
      <c r="CK26">
        <v>10</v>
      </c>
      <c r="CL26" t="s">
        <v>157</v>
      </c>
      <c r="CM26">
        <v>2680</v>
      </c>
      <c r="CN26">
        <v>528312</v>
      </c>
      <c r="CO26">
        <v>9.2200000000000006</v>
      </c>
      <c r="CP26">
        <v>10.050000000000001</v>
      </c>
      <c r="CQ26">
        <v>528312</v>
      </c>
      <c r="CR26">
        <v>0</v>
      </c>
      <c r="CS26">
        <v>4365.155761</v>
      </c>
      <c r="CT26">
        <v>100</v>
      </c>
      <c r="CU26">
        <v>52118</v>
      </c>
      <c r="CV26">
        <v>2.6852000000000001E-2</v>
      </c>
      <c r="CW26">
        <v>0</v>
      </c>
      <c r="CX26">
        <v>3.9610000000000001E-3</v>
      </c>
      <c r="CY26">
        <v>128</v>
      </c>
      <c r="CZ26" t="s">
        <v>238</v>
      </c>
      <c r="DA26" t="s">
        <v>159</v>
      </c>
      <c r="DB26" t="s">
        <v>239</v>
      </c>
      <c r="DC26">
        <v>-82.684426999999999</v>
      </c>
      <c r="DD26">
        <v>33.382195000000003</v>
      </c>
      <c r="DE26">
        <v>33.382195000000003</v>
      </c>
      <c r="DF26">
        <v>-82.684426999999999</v>
      </c>
      <c r="DG26">
        <v>3.9610000000000001E-3</v>
      </c>
      <c r="DH26">
        <v>4</v>
      </c>
      <c r="DI26">
        <v>1560</v>
      </c>
      <c r="DJ26">
        <v>25.8</v>
      </c>
      <c r="DK26">
        <v>1650</v>
      </c>
      <c r="DL26">
        <v>25.8</v>
      </c>
      <c r="DM26">
        <v>2720</v>
      </c>
      <c r="DN26">
        <v>19.2</v>
      </c>
      <c r="DO26">
        <v>2710</v>
      </c>
      <c r="DP26">
        <v>19.2</v>
      </c>
      <c r="DQ26">
        <v>2680</v>
      </c>
      <c r="DR26">
        <v>20.3</v>
      </c>
      <c r="DS26">
        <v>2570</v>
      </c>
      <c r="DT26">
        <v>20.3</v>
      </c>
      <c r="DU26">
        <v>2270</v>
      </c>
      <c r="DV26">
        <v>15.1</v>
      </c>
      <c r="DW26">
        <v>2270</v>
      </c>
      <c r="DX26">
        <v>15.1</v>
      </c>
      <c r="DY26">
        <v>2400</v>
      </c>
      <c r="DZ26">
        <v>15</v>
      </c>
      <c r="EA26">
        <v>2410</v>
      </c>
      <c r="EB26">
        <v>15</v>
      </c>
      <c r="EC26">
        <v>2.0542999999999999E-2</v>
      </c>
    </row>
    <row r="27" spans="1:133" x14ac:dyDescent="0.3">
      <c r="A27">
        <v>25</v>
      </c>
      <c r="B27" t="s">
        <v>133</v>
      </c>
      <c r="C27">
        <v>17</v>
      </c>
      <c r="D27">
        <v>22338</v>
      </c>
      <c r="E27">
        <v>6694612</v>
      </c>
      <c r="F27" t="s">
        <v>231</v>
      </c>
      <c r="G27" s="1">
        <v>43219.78402777778</v>
      </c>
      <c r="H27" t="s">
        <v>135</v>
      </c>
      <c r="I27" t="s">
        <v>232</v>
      </c>
      <c r="J27" t="s">
        <v>137</v>
      </c>
      <c r="K27" t="s">
        <v>138</v>
      </c>
      <c r="L27">
        <v>0</v>
      </c>
      <c r="M27">
        <v>0</v>
      </c>
      <c r="N27">
        <v>0</v>
      </c>
      <c r="O27" t="s">
        <v>185</v>
      </c>
      <c r="P27" t="s">
        <v>194</v>
      </c>
      <c r="Q27" t="s">
        <v>173</v>
      </c>
      <c r="R27" t="s">
        <v>173</v>
      </c>
      <c r="S27" t="s">
        <v>268</v>
      </c>
      <c r="T27">
        <v>2</v>
      </c>
      <c r="U27" t="s">
        <v>249</v>
      </c>
      <c r="V27" t="s">
        <v>269</v>
      </c>
      <c r="W27" t="s">
        <v>145</v>
      </c>
      <c r="X27" t="s">
        <v>146</v>
      </c>
      <c r="Y27" t="s">
        <v>270</v>
      </c>
      <c r="Z27" t="s">
        <v>147</v>
      </c>
      <c r="AA27" t="s">
        <v>271</v>
      </c>
      <c r="AB27" t="s">
        <v>237</v>
      </c>
      <c r="AC27">
        <v>0.28000000000000003</v>
      </c>
      <c r="AD27">
        <v>33.403022999999997</v>
      </c>
      <c r="AE27">
        <v>-82.670057</v>
      </c>
      <c r="AF27">
        <v>4</v>
      </c>
      <c r="AG27">
        <v>5</v>
      </c>
      <c r="AH27">
        <v>274</v>
      </c>
      <c r="AI27" t="s">
        <v>150</v>
      </c>
      <c r="AJ27">
        <v>8</v>
      </c>
      <c r="AK27">
        <v>8</v>
      </c>
      <c r="AL27" t="s">
        <v>151</v>
      </c>
      <c r="AM27">
        <v>1995</v>
      </c>
      <c r="AN27">
        <v>39.200000000000003</v>
      </c>
      <c r="AO27">
        <v>1365.6</v>
      </c>
      <c r="AP27">
        <v>-82.683487999999997</v>
      </c>
      <c r="AQ27">
        <v>33.382964999999999</v>
      </c>
      <c r="AR27">
        <v>-82.681257000000002</v>
      </c>
      <c r="AS27">
        <v>33.386145999999997</v>
      </c>
      <c r="AT27" t="s">
        <v>149</v>
      </c>
      <c r="AU27">
        <v>1</v>
      </c>
      <c r="AV27">
        <v>301</v>
      </c>
      <c r="AW27">
        <v>16</v>
      </c>
      <c r="AX27">
        <v>0</v>
      </c>
      <c r="AY27">
        <v>55</v>
      </c>
      <c r="AZ27">
        <v>1.92</v>
      </c>
      <c r="BA27">
        <v>1.66</v>
      </c>
      <c r="BB27">
        <v>475.4</v>
      </c>
      <c r="BC27">
        <v>473.4</v>
      </c>
      <c r="BD27">
        <v>475.4</v>
      </c>
      <c r="BE27">
        <v>0</v>
      </c>
      <c r="BF27">
        <v>86.9</v>
      </c>
      <c r="BG27">
        <v>0</v>
      </c>
      <c r="BH27" s="2">
        <v>42570</v>
      </c>
      <c r="BI27" t="s">
        <v>152</v>
      </c>
      <c r="BJ27">
        <v>3.9610000000000001E-3</v>
      </c>
      <c r="BK27">
        <v>52157</v>
      </c>
      <c r="BL27">
        <v>52096</v>
      </c>
      <c r="BM27" t="s">
        <v>149</v>
      </c>
      <c r="BN27" t="s">
        <v>153</v>
      </c>
      <c r="BO27">
        <v>1</v>
      </c>
      <c r="BP27">
        <v>1600</v>
      </c>
      <c r="BQ27">
        <v>2</v>
      </c>
      <c r="BR27">
        <v>1</v>
      </c>
      <c r="BS27">
        <v>2</v>
      </c>
      <c r="BT27">
        <v>1</v>
      </c>
      <c r="BU27">
        <v>1</v>
      </c>
      <c r="BV27">
        <v>2</v>
      </c>
      <c r="BW27">
        <v>0</v>
      </c>
      <c r="BX27">
        <v>4</v>
      </c>
      <c r="BY27" t="s">
        <v>154</v>
      </c>
      <c r="BZ27">
        <v>301</v>
      </c>
      <c r="CA27">
        <v>16</v>
      </c>
      <c r="CB27">
        <v>0</v>
      </c>
      <c r="CC27" t="s">
        <v>155</v>
      </c>
      <c r="CD27" t="s">
        <v>155</v>
      </c>
      <c r="CE27">
        <v>0</v>
      </c>
      <c r="CF27">
        <v>55</v>
      </c>
      <c r="CG27">
        <v>2680</v>
      </c>
      <c r="CH27" t="s">
        <v>156</v>
      </c>
      <c r="CI27">
        <v>0</v>
      </c>
      <c r="CJ27">
        <v>0.82673399999999997</v>
      </c>
      <c r="CK27">
        <v>10</v>
      </c>
      <c r="CL27" t="s">
        <v>157</v>
      </c>
      <c r="CM27">
        <v>2680</v>
      </c>
      <c r="CN27">
        <v>528312</v>
      </c>
      <c r="CO27">
        <v>9.2200000000000006</v>
      </c>
      <c r="CP27">
        <v>10.050000000000001</v>
      </c>
      <c r="CQ27">
        <v>528312</v>
      </c>
      <c r="CR27">
        <v>0</v>
      </c>
      <c r="CS27">
        <v>4365.155761</v>
      </c>
      <c r="CT27">
        <v>100</v>
      </c>
      <c r="CU27">
        <v>52118</v>
      </c>
      <c r="CV27">
        <v>2.6852000000000001E-2</v>
      </c>
      <c r="CW27">
        <v>0</v>
      </c>
      <c r="CX27">
        <v>3.9610000000000001E-3</v>
      </c>
      <c r="CY27">
        <v>128</v>
      </c>
      <c r="CZ27" t="s">
        <v>238</v>
      </c>
      <c r="DA27" t="s">
        <v>159</v>
      </c>
      <c r="DB27" t="s">
        <v>239</v>
      </c>
      <c r="DC27">
        <v>-82.684426999999999</v>
      </c>
      <c r="DD27">
        <v>33.382195000000003</v>
      </c>
      <c r="DE27">
        <v>33.382195000000003</v>
      </c>
      <c r="DF27">
        <v>-82.684426999999999</v>
      </c>
      <c r="DG27">
        <v>3.9610000000000001E-3</v>
      </c>
      <c r="DH27">
        <v>4</v>
      </c>
      <c r="DI27">
        <v>1560</v>
      </c>
      <c r="DJ27">
        <v>25.8</v>
      </c>
      <c r="DK27">
        <v>1650</v>
      </c>
      <c r="DL27">
        <v>25.8</v>
      </c>
      <c r="DM27">
        <v>2720</v>
      </c>
      <c r="DN27">
        <v>19.2</v>
      </c>
      <c r="DO27">
        <v>2710</v>
      </c>
      <c r="DP27">
        <v>19.2</v>
      </c>
      <c r="DQ27">
        <v>2680</v>
      </c>
      <c r="DR27">
        <v>20.3</v>
      </c>
      <c r="DS27">
        <v>2570</v>
      </c>
      <c r="DT27">
        <v>20.3</v>
      </c>
      <c r="DU27">
        <v>2270</v>
      </c>
      <c r="DV27">
        <v>15.1</v>
      </c>
      <c r="DW27">
        <v>2270</v>
      </c>
      <c r="DX27">
        <v>15.1</v>
      </c>
      <c r="DY27">
        <v>2400</v>
      </c>
      <c r="DZ27">
        <v>15</v>
      </c>
      <c r="EA27">
        <v>2410</v>
      </c>
      <c r="EB27">
        <v>15</v>
      </c>
      <c r="EC27">
        <v>2.0254000000000001E-2</v>
      </c>
    </row>
    <row r="28" spans="1:133" x14ac:dyDescent="0.3">
      <c r="A28">
        <v>26</v>
      </c>
      <c r="B28" t="s">
        <v>133</v>
      </c>
      <c r="C28">
        <v>19</v>
      </c>
      <c r="D28">
        <v>25000</v>
      </c>
      <c r="E28">
        <v>6550622</v>
      </c>
      <c r="F28" t="s">
        <v>134</v>
      </c>
      <c r="G28" s="1">
        <v>43111.916666666664</v>
      </c>
      <c r="H28" t="s">
        <v>135</v>
      </c>
      <c r="I28" t="s">
        <v>136</v>
      </c>
      <c r="J28" t="s">
        <v>272</v>
      </c>
      <c r="K28" t="s">
        <v>202</v>
      </c>
      <c r="L28">
        <v>0</v>
      </c>
      <c r="M28">
        <v>0</v>
      </c>
      <c r="N28">
        <v>0</v>
      </c>
      <c r="O28" t="s">
        <v>139</v>
      </c>
      <c r="P28" t="s">
        <v>162</v>
      </c>
      <c r="Q28" t="s">
        <v>273</v>
      </c>
      <c r="R28" t="s">
        <v>181</v>
      </c>
      <c r="S28" t="s">
        <v>200</v>
      </c>
      <c r="T28">
        <v>1</v>
      </c>
      <c r="U28" t="s">
        <v>165</v>
      </c>
      <c r="V28" t="s">
        <v>144</v>
      </c>
      <c r="W28" t="s">
        <v>183</v>
      </c>
      <c r="X28" t="s">
        <v>223</v>
      </c>
      <c r="Y28">
        <v>64</v>
      </c>
      <c r="Z28" t="s">
        <v>199</v>
      </c>
      <c r="AA28" t="s">
        <v>148</v>
      </c>
      <c r="AB28" t="s">
        <v>149</v>
      </c>
      <c r="AC28">
        <v>7.0163789999999997</v>
      </c>
      <c r="AD28">
        <v>33.360672999999998</v>
      </c>
      <c r="AE28">
        <v>-82.705772999999994</v>
      </c>
      <c r="AF28">
        <v>4</v>
      </c>
      <c r="AG28">
        <v>5</v>
      </c>
      <c r="AH28">
        <v>274</v>
      </c>
      <c r="AI28" t="s">
        <v>150</v>
      </c>
      <c r="AJ28">
        <v>8</v>
      </c>
      <c r="AK28">
        <v>8</v>
      </c>
      <c r="AL28" t="s">
        <v>151</v>
      </c>
      <c r="AM28">
        <v>1995</v>
      </c>
      <c r="AN28">
        <v>39.200000000000003</v>
      </c>
      <c r="AO28">
        <v>1365.6</v>
      </c>
      <c r="AP28">
        <v>-82.683487999999997</v>
      </c>
      <c r="AQ28">
        <v>33.382964999999999</v>
      </c>
      <c r="AR28">
        <v>-82.681257000000002</v>
      </c>
      <c r="AS28">
        <v>33.386145999999997</v>
      </c>
      <c r="AT28" t="s">
        <v>149</v>
      </c>
      <c r="AU28">
        <v>1</v>
      </c>
      <c r="AV28">
        <v>301</v>
      </c>
      <c r="AW28">
        <v>16</v>
      </c>
      <c r="AX28">
        <v>0</v>
      </c>
      <c r="AY28">
        <v>55</v>
      </c>
      <c r="AZ28">
        <v>1.92</v>
      </c>
      <c r="BA28">
        <v>1.66</v>
      </c>
      <c r="BB28">
        <v>475.4</v>
      </c>
      <c r="BC28">
        <v>473.4</v>
      </c>
      <c r="BD28">
        <v>475.4</v>
      </c>
      <c r="BE28">
        <v>0</v>
      </c>
      <c r="BF28">
        <v>86.9</v>
      </c>
      <c r="BG28">
        <v>0</v>
      </c>
      <c r="BH28" s="2">
        <v>42570</v>
      </c>
      <c r="BI28" t="s">
        <v>152</v>
      </c>
      <c r="BJ28">
        <v>3.9610000000000001E-3</v>
      </c>
      <c r="BK28">
        <v>52157</v>
      </c>
      <c r="BL28">
        <v>52096</v>
      </c>
      <c r="BM28" t="s">
        <v>149</v>
      </c>
      <c r="BN28" t="s">
        <v>153</v>
      </c>
      <c r="BO28">
        <v>1</v>
      </c>
      <c r="BP28">
        <v>1600</v>
      </c>
      <c r="BQ28">
        <v>2</v>
      </c>
      <c r="BR28">
        <v>1</v>
      </c>
      <c r="BS28">
        <v>2</v>
      </c>
      <c r="BT28">
        <v>1</v>
      </c>
      <c r="BU28">
        <v>1</v>
      </c>
      <c r="BV28">
        <v>2</v>
      </c>
      <c r="BW28">
        <v>0</v>
      </c>
      <c r="BX28">
        <v>4</v>
      </c>
      <c r="BY28" t="s">
        <v>154</v>
      </c>
      <c r="BZ28">
        <v>301</v>
      </c>
      <c r="CA28">
        <v>16</v>
      </c>
      <c r="CB28">
        <v>0</v>
      </c>
      <c r="CC28" t="s">
        <v>155</v>
      </c>
      <c r="CD28" t="s">
        <v>155</v>
      </c>
      <c r="CE28">
        <v>0</v>
      </c>
      <c r="CF28">
        <v>55</v>
      </c>
      <c r="CG28">
        <v>2680</v>
      </c>
      <c r="CH28" t="s">
        <v>156</v>
      </c>
      <c r="CI28">
        <v>0</v>
      </c>
      <c r="CJ28">
        <v>0.82673399999999997</v>
      </c>
      <c r="CK28">
        <v>10</v>
      </c>
      <c r="CL28" t="s">
        <v>157</v>
      </c>
      <c r="CM28">
        <v>2680</v>
      </c>
      <c r="CN28">
        <v>528312</v>
      </c>
      <c r="CO28">
        <v>9.2200000000000006</v>
      </c>
      <c r="CP28">
        <v>10.050000000000001</v>
      </c>
      <c r="CQ28">
        <v>528312</v>
      </c>
      <c r="CR28">
        <v>0</v>
      </c>
      <c r="CS28">
        <v>4365.155761</v>
      </c>
      <c r="CT28">
        <v>100</v>
      </c>
      <c r="CU28">
        <v>52118</v>
      </c>
      <c r="CV28">
        <v>2.6852000000000001E-2</v>
      </c>
      <c r="CW28">
        <v>0</v>
      </c>
      <c r="CX28">
        <v>3.9610000000000001E-3</v>
      </c>
      <c r="CY28">
        <v>128</v>
      </c>
      <c r="CZ28" t="s">
        <v>238</v>
      </c>
      <c r="DA28" t="s">
        <v>159</v>
      </c>
      <c r="DB28" t="s">
        <v>239</v>
      </c>
      <c r="DC28">
        <v>-82.684426999999999</v>
      </c>
      <c r="DD28">
        <v>33.382195000000003</v>
      </c>
      <c r="DE28">
        <v>33.382195000000003</v>
      </c>
      <c r="DF28">
        <v>-82.684426999999999</v>
      </c>
      <c r="DG28">
        <v>3.9610000000000001E-3</v>
      </c>
      <c r="DH28">
        <v>4</v>
      </c>
      <c r="DI28">
        <v>1560</v>
      </c>
      <c r="DJ28">
        <v>25.8</v>
      </c>
      <c r="DK28">
        <v>1650</v>
      </c>
      <c r="DL28">
        <v>25.8</v>
      </c>
      <c r="DM28">
        <v>2720</v>
      </c>
      <c r="DN28">
        <v>19.2</v>
      </c>
      <c r="DO28">
        <v>2710</v>
      </c>
      <c r="DP28">
        <v>19.2</v>
      </c>
      <c r="DQ28">
        <v>2680</v>
      </c>
      <c r="DR28">
        <v>20.3</v>
      </c>
      <c r="DS28">
        <v>2570</v>
      </c>
      <c r="DT28">
        <v>20.3</v>
      </c>
      <c r="DU28">
        <v>2270</v>
      </c>
      <c r="DV28">
        <v>15.1</v>
      </c>
      <c r="DW28">
        <v>2270</v>
      </c>
      <c r="DX28">
        <v>15.1</v>
      </c>
      <c r="DY28">
        <v>2400</v>
      </c>
      <c r="DZ28">
        <v>15</v>
      </c>
      <c r="EA28">
        <v>2410</v>
      </c>
      <c r="EB28">
        <v>15</v>
      </c>
      <c r="EC28">
        <v>3.1522000000000001E-2</v>
      </c>
    </row>
    <row r="29" spans="1:133" x14ac:dyDescent="0.3">
      <c r="A29">
        <v>27</v>
      </c>
      <c r="B29" t="s">
        <v>133</v>
      </c>
      <c r="C29">
        <v>22</v>
      </c>
      <c r="D29">
        <v>27244</v>
      </c>
      <c r="E29">
        <v>6483491</v>
      </c>
      <c r="F29" t="s">
        <v>134</v>
      </c>
      <c r="G29" s="1">
        <v>43021.636111111111</v>
      </c>
      <c r="H29" t="s">
        <v>135</v>
      </c>
      <c r="I29" t="s">
        <v>232</v>
      </c>
      <c r="J29" t="s">
        <v>240</v>
      </c>
      <c r="K29" t="s">
        <v>274</v>
      </c>
      <c r="L29">
        <v>1</v>
      </c>
      <c r="M29">
        <v>0</v>
      </c>
      <c r="N29">
        <v>0</v>
      </c>
      <c r="O29" t="s">
        <v>203</v>
      </c>
      <c r="P29" t="s">
        <v>241</v>
      </c>
      <c r="Q29" t="s">
        <v>173</v>
      </c>
      <c r="R29" t="s">
        <v>173</v>
      </c>
      <c r="S29" t="s">
        <v>275</v>
      </c>
      <c r="T29">
        <v>2</v>
      </c>
      <c r="U29" t="s">
        <v>175</v>
      </c>
      <c r="V29" t="s">
        <v>276</v>
      </c>
      <c r="W29" t="s">
        <v>145</v>
      </c>
      <c r="X29" t="s">
        <v>146</v>
      </c>
      <c r="Y29" t="s">
        <v>277</v>
      </c>
      <c r="Z29" t="s">
        <v>216</v>
      </c>
      <c r="AA29" t="s">
        <v>217</v>
      </c>
      <c r="AB29" t="s">
        <v>237</v>
      </c>
      <c r="AC29">
        <v>0.28000000000000003</v>
      </c>
      <c r="AD29">
        <v>33.403022999999997</v>
      </c>
      <c r="AE29">
        <v>-82.670057</v>
      </c>
      <c r="AF29">
        <v>4</v>
      </c>
      <c r="AG29">
        <v>5</v>
      </c>
      <c r="AH29">
        <v>274</v>
      </c>
      <c r="AI29" t="s">
        <v>150</v>
      </c>
      <c r="AJ29">
        <v>8</v>
      </c>
      <c r="AK29">
        <v>8</v>
      </c>
      <c r="AL29" t="s">
        <v>151</v>
      </c>
      <c r="AM29">
        <v>1995</v>
      </c>
      <c r="AN29">
        <v>39.200000000000003</v>
      </c>
      <c r="AO29">
        <v>1365.6</v>
      </c>
      <c r="AP29">
        <v>-82.683487999999997</v>
      </c>
      <c r="AQ29">
        <v>33.382964999999999</v>
      </c>
      <c r="AR29">
        <v>-82.681257000000002</v>
      </c>
      <c r="AS29">
        <v>33.386145999999997</v>
      </c>
      <c r="AT29" t="s">
        <v>149</v>
      </c>
      <c r="AU29">
        <v>1</v>
      </c>
      <c r="AV29">
        <v>301</v>
      </c>
      <c r="AW29">
        <v>16</v>
      </c>
      <c r="AX29">
        <v>0</v>
      </c>
      <c r="AY29">
        <v>55</v>
      </c>
      <c r="AZ29">
        <v>1.92</v>
      </c>
      <c r="BA29">
        <v>1.66</v>
      </c>
      <c r="BB29">
        <v>475.4</v>
      </c>
      <c r="BC29">
        <v>473.4</v>
      </c>
      <c r="BD29">
        <v>475.4</v>
      </c>
      <c r="BE29">
        <v>0</v>
      </c>
      <c r="BF29">
        <v>86.9</v>
      </c>
      <c r="BG29">
        <v>0</v>
      </c>
      <c r="BH29" s="2">
        <v>42570</v>
      </c>
      <c r="BI29" t="s">
        <v>152</v>
      </c>
      <c r="BJ29">
        <v>3.9610000000000001E-3</v>
      </c>
      <c r="BK29">
        <v>52157</v>
      </c>
      <c r="BL29">
        <v>52096</v>
      </c>
      <c r="BM29" t="s">
        <v>149</v>
      </c>
      <c r="BN29" t="s">
        <v>153</v>
      </c>
      <c r="BO29">
        <v>1</v>
      </c>
      <c r="BP29">
        <v>1600</v>
      </c>
      <c r="BQ29">
        <v>2</v>
      </c>
      <c r="BR29">
        <v>1</v>
      </c>
      <c r="BS29">
        <v>2</v>
      </c>
      <c r="BT29">
        <v>1</v>
      </c>
      <c r="BU29">
        <v>1</v>
      </c>
      <c r="BV29">
        <v>2</v>
      </c>
      <c r="BW29">
        <v>0</v>
      </c>
      <c r="BX29">
        <v>4</v>
      </c>
      <c r="BY29" t="s">
        <v>154</v>
      </c>
      <c r="BZ29">
        <v>301</v>
      </c>
      <c r="CA29">
        <v>16</v>
      </c>
      <c r="CB29">
        <v>0</v>
      </c>
      <c r="CC29" t="s">
        <v>155</v>
      </c>
      <c r="CD29" t="s">
        <v>155</v>
      </c>
      <c r="CE29">
        <v>0</v>
      </c>
      <c r="CF29">
        <v>55</v>
      </c>
      <c r="CG29">
        <v>2680</v>
      </c>
      <c r="CH29" t="s">
        <v>156</v>
      </c>
      <c r="CI29">
        <v>0</v>
      </c>
      <c r="CJ29">
        <v>0.82673399999999997</v>
      </c>
      <c r="CK29">
        <v>10</v>
      </c>
      <c r="CL29" t="s">
        <v>157</v>
      </c>
      <c r="CM29">
        <v>2680</v>
      </c>
      <c r="CN29">
        <v>528312</v>
      </c>
      <c r="CO29">
        <v>9.2200000000000006</v>
      </c>
      <c r="CP29">
        <v>10.050000000000001</v>
      </c>
      <c r="CQ29">
        <v>528312</v>
      </c>
      <c r="CR29">
        <v>0</v>
      </c>
      <c r="CS29">
        <v>4365.155761</v>
      </c>
      <c r="CT29">
        <v>100</v>
      </c>
      <c r="CU29">
        <v>52118</v>
      </c>
      <c r="CV29">
        <v>2.6852000000000001E-2</v>
      </c>
      <c r="CW29">
        <v>0</v>
      </c>
      <c r="CX29">
        <v>3.9610000000000001E-3</v>
      </c>
      <c r="CY29">
        <v>128</v>
      </c>
      <c r="CZ29" t="s">
        <v>238</v>
      </c>
      <c r="DA29" t="s">
        <v>159</v>
      </c>
      <c r="DB29" t="s">
        <v>239</v>
      </c>
      <c r="DC29">
        <v>-82.684426999999999</v>
      </c>
      <c r="DD29">
        <v>33.382195000000003</v>
      </c>
      <c r="DE29">
        <v>33.382195000000003</v>
      </c>
      <c r="DF29">
        <v>-82.684426999999999</v>
      </c>
      <c r="DG29">
        <v>3.9610000000000001E-3</v>
      </c>
      <c r="DH29">
        <v>4</v>
      </c>
      <c r="DI29">
        <v>1560</v>
      </c>
      <c r="DJ29">
        <v>25.8</v>
      </c>
      <c r="DK29">
        <v>1650</v>
      </c>
      <c r="DL29">
        <v>25.8</v>
      </c>
      <c r="DM29">
        <v>2720</v>
      </c>
      <c r="DN29">
        <v>19.2</v>
      </c>
      <c r="DO29">
        <v>2710</v>
      </c>
      <c r="DP29">
        <v>19.2</v>
      </c>
      <c r="DQ29">
        <v>2680</v>
      </c>
      <c r="DR29">
        <v>20.3</v>
      </c>
      <c r="DS29">
        <v>2570</v>
      </c>
      <c r="DT29">
        <v>20.3</v>
      </c>
      <c r="DU29">
        <v>2270</v>
      </c>
      <c r="DV29">
        <v>15.1</v>
      </c>
      <c r="DW29">
        <v>2270</v>
      </c>
      <c r="DX29">
        <v>15.1</v>
      </c>
      <c r="DY29">
        <v>2400</v>
      </c>
      <c r="DZ29">
        <v>15</v>
      </c>
      <c r="EA29">
        <v>2410</v>
      </c>
      <c r="EB29">
        <v>15</v>
      </c>
      <c r="EC29">
        <v>2.0254000000000001E-2</v>
      </c>
    </row>
    <row r="30" spans="1:133" x14ac:dyDescent="0.3">
      <c r="A30">
        <v>28</v>
      </c>
      <c r="B30" t="s">
        <v>133</v>
      </c>
      <c r="C30">
        <v>23</v>
      </c>
      <c r="D30">
        <v>29177</v>
      </c>
      <c r="E30">
        <v>6328521</v>
      </c>
      <c r="F30" t="s">
        <v>134</v>
      </c>
      <c r="G30" s="1">
        <v>42943.479166666664</v>
      </c>
      <c r="H30" t="s">
        <v>135</v>
      </c>
      <c r="I30" t="s">
        <v>136</v>
      </c>
      <c r="J30" t="s">
        <v>137</v>
      </c>
      <c r="K30" t="s">
        <v>180</v>
      </c>
      <c r="L30">
        <v>0</v>
      </c>
      <c r="M30">
        <v>0</v>
      </c>
      <c r="N30">
        <v>1</v>
      </c>
      <c r="O30" t="s">
        <v>139</v>
      </c>
      <c r="P30" t="s">
        <v>140</v>
      </c>
      <c r="Q30" t="s">
        <v>141</v>
      </c>
      <c r="R30" t="s">
        <v>141</v>
      </c>
      <c r="S30" t="s">
        <v>142</v>
      </c>
      <c r="T30">
        <v>1</v>
      </c>
      <c r="U30" t="s">
        <v>165</v>
      </c>
      <c r="V30" t="s">
        <v>196</v>
      </c>
      <c r="W30" t="s">
        <v>145</v>
      </c>
      <c r="X30" t="s">
        <v>146</v>
      </c>
      <c r="Y30">
        <v>60</v>
      </c>
      <c r="Z30" t="s">
        <v>199</v>
      </c>
      <c r="AA30" t="s">
        <v>219</v>
      </c>
      <c r="AB30" t="s">
        <v>149</v>
      </c>
      <c r="AC30">
        <v>7.9645640000000002</v>
      </c>
      <c r="AD30">
        <v>33.371184999999997</v>
      </c>
      <c r="AE30">
        <v>-82.695340999999999</v>
      </c>
      <c r="AF30">
        <v>4</v>
      </c>
      <c r="AG30">
        <v>5</v>
      </c>
      <c r="AH30">
        <v>274</v>
      </c>
      <c r="AI30" t="s">
        <v>150</v>
      </c>
      <c r="AJ30">
        <v>8</v>
      </c>
      <c r="AK30">
        <v>8</v>
      </c>
      <c r="AL30" t="s">
        <v>151</v>
      </c>
      <c r="AM30">
        <v>1995</v>
      </c>
      <c r="AN30">
        <v>39.200000000000003</v>
      </c>
      <c r="AO30">
        <v>1365.6</v>
      </c>
      <c r="AP30">
        <v>-82.683487999999997</v>
      </c>
      <c r="AQ30">
        <v>33.382964999999999</v>
      </c>
      <c r="AR30">
        <v>-82.681257000000002</v>
      </c>
      <c r="AS30">
        <v>33.386145999999997</v>
      </c>
      <c r="AT30" t="s">
        <v>149</v>
      </c>
      <c r="AU30">
        <v>1</v>
      </c>
      <c r="AV30">
        <v>301</v>
      </c>
      <c r="AW30">
        <v>16</v>
      </c>
      <c r="AX30">
        <v>0</v>
      </c>
      <c r="AY30">
        <v>55</v>
      </c>
      <c r="AZ30">
        <v>1.92</v>
      </c>
      <c r="BA30">
        <v>1.66</v>
      </c>
      <c r="BB30">
        <v>475.4</v>
      </c>
      <c r="BC30">
        <v>473.4</v>
      </c>
      <c r="BD30">
        <v>475.4</v>
      </c>
      <c r="BE30">
        <v>0</v>
      </c>
      <c r="BF30">
        <v>86.9</v>
      </c>
      <c r="BG30">
        <v>0</v>
      </c>
      <c r="BH30" s="2">
        <v>42570</v>
      </c>
      <c r="BI30" t="s">
        <v>152</v>
      </c>
      <c r="BJ30">
        <v>3.9610000000000001E-3</v>
      </c>
      <c r="BK30">
        <v>52157</v>
      </c>
      <c r="BL30">
        <v>52096</v>
      </c>
      <c r="BM30" t="s">
        <v>149</v>
      </c>
      <c r="BN30" t="s">
        <v>153</v>
      </c>
      <c r="BO30">
        <v>1</v>
      </c>
      <c r="BP30">
        <v>1600</v>
      </c>
      <c r="BQ30">
        <v>2</v>
      </c>
      <c r="BR30">
        <v>1</v>
      </c>
      <c r="BS30">
        <v>2</v>
      </c>
      <c r="BT30">
        <v>1</v>
      </c>
      <c r="BU30">
        <v>1</v>
      </c>
      <c r="BV30">
        <v>2</v>
      </c>
      <c r="BW30">
        <v>0</v>
      </c>
      <c r="BX30">
        <v>4</v>
      </c>
      <c r="BY30" t="s">
        <v>154</v>
      </c>
      <c r="BZ30">
        <v>301</v>
      </c>
      <c r="CA30">
        <v>16</v>
      </c>
      <c r="CB30">
        <v>0</v>
      </c>
      <c r="CC30" t="s">
        <v>155</v>
      </c>
      <c r="CD30" t="s">
        <v>155</v>
      </c>
      <c r="CE30">
        <v>0</v>
      </c>
      <c r="CF30">
        <v>55</v>
      </c>
      <c r="CG30">
        <v>2680</v>
      </c>
      <c r="CH30" t="s">
        <v>156</v>
      </c>
      <c r="CI30">
        <v>0</v>
      </c>
      <c r="CJ30">
        <v>0.82673399999999997</v>
      </c>
      <c r="CK30">
        <v>10</v>
      </c>
      <c r="CL30" t="s">
        <v>157</v>
      </c>
      <c r="CM30">
        <v>2680</v>
      </c>
      <c r="CN30">
        <v>528312</v>
      </c>
      <c r="CO30">
        <v>9.2200000000000006</v>
      </c>
      <c r="CP30">
        <v>10.050000000000001</v>
      </c>
      <c r="CQ30">
        <v>528312</v>
      </c>
      <c r="CR30">
        <v>0</v>
      </c>
      <c r="CS30">
        <v>4365.155761</v>
      </c>
      <c r="CT30">
        <v>100</v>
      </c>
      <c r="CU30">
        <v>52118</v>
      </c>
      <c r="CV30">
        <v>2.6852000000000001E-2</v>
      </c>
      <c r="CW30">
        <v>0</v>
      </c>
      <c r="CX30">
        <v>3.9610000000000001E-3</v>
      </c>
      <c r="CY30">
        <v>128</v>
      </c>
      <c r="CZ30" t="s">
        <v>238</v>
      </c>
      <c r="DA30" t="s">
        <v>159</v>
      </c>
      <c r="DB30" t="s">
        <v>239</v>
      </c>
      <c r="DC30">
        <v>-82.684426999999999</v>
      </c>
      <c r="DD30">
        <v>33.382195000000003</v>
      </c>
      <c r="DE30">
        <v>33.382195000000003</v>
      </c>
      <c r="DF30">
        <v>-82.684426999999999</v>
      </c>
      <c r="DG30">
        <v>3.9610000000000001E-3</v>
      </c>
      <c r="DH30">
        <v>4</v>
      </c>
      <c r="DI30">
        <v>1560</v>
      </c>
      <c r="DJ30">
        <v>25.8</v>
      </c>
      <c r="DK30">
        <v>1650</v>
      </c>
      <c r="DL30">
        <v>25.8</v>
      </c>
      <c r="DM30">
        <v>2720</v>
      </c>
      <c r="DN30">
        <v>19.2</v>
      </c>
      <c r="DO30">
        <v>2710</v>
      </c>
      <c r="DP30">
        <v>19.2</v>
      </c>
      <c r="DQ30">
        <v>2680</v>
      </c>
      <c r="DR30">
        <v>20.3</v>
      </c>
      <c r="DS30">
        <v>2570</v>
      </c>
      <c r="DT30">
        <v>20.3</v>
      </c>
      <c r="DU30">
        <v>2270</v>
      </c>
      <c r="DV30">
        <v>15.1</v>
      </c>
      <c r="DW30">
        <v>2270</v>
      </c>
      <c r="DX30">
        <v>15.1</v>
      </c>
      <c r="DY30">
        <v>2400</v>
      </c>
      <c r="DZ30">
        <v>15</v>
      </c>
      <c r="EA30">
        <v>2410</v>
      </c>
      <c r="EB30">
        <v>15</v>
      </c>
      <c r="EC30">
        <v>1.6712999999999999E-2</v>
      </c>
    </row>
    <row r="31" spans="1:133" x14ac:dyDescent="0.3">
      <c r="A31">
        <v>29</v>
      </c>
      <c r="B31" t="s">
        <v>133</v>
      </c>
      <c r="C31">
        <v>24</v>
      </c>
      <c r="D31">
        <v>29440</v>
      </c>
      <c r="E31">
        <v>6309264</v>
      </c>
      <c r="F31" t="s">
        <v>134</v>
      </c>
      <c r="G31" s="1">
        <v>42930.327777777777</v>
      </c>
      <c r="H31" t="s">
        <v>135</v>
      </c>
      <c r="I31" t="s">
        <v>136</v>
      </c>
      <c r="J31" t="s">
        <v>278</v>
      </c>
      <c r="K31" t="s">
        <v>138</v>
      </c>
      <c r="L31">
        <v>0</v>
      </c>
      <c r="M31">
        <v>0</v>
      </c>
      <c r="N31">
        <v>0</v>
      </c>
      <c r="O31" t="s">
        <v>225</v>
      </c>
      <c r="P31" t="s">
        <v>241</v>
      </c>
      <c r="Q31" t="s">
        <v>173</v>
      </c>
      <c r="R31" t="s">
        <v>173</v>
      </c>
      <c r="S31" t="s">
        <v>268</v>
      </c>
      <c r="T31">
        <v>2</v>
      </c>
      <c r="U31" t="s">
        <v>279</v>
      </c>
      <c r="V31" t="s">
        <v>250</v>
      </c>
      <c r="W31" t="s">
        <v>145</v>
      </c>
      <c r="X31" t="s">
        <v>146</v>
      </c>
      <c r="Y31" t="s">
        <v>280</v>
      </c>
      <c r="Z31" t="s">
        <v>281</v>
      </c>
      <c r="AA31" t="s">
        <v>190</v>
      </c>
      <c r="AB31" t="s">
        <v>149</v>
      </c>
      <c r="AC31">
        <v>7.4825400000000002</v>
      </c>
      <c r="AD31">
        <v>33.365437</v>
      </c>
      <c r="AE31">
        <v>-82.700078000000005</v>
      </c>
      <c r="AF31">
        <v>4</v>
      </c>
      <c r="AG31">
        <v>5</v>
      </c>
      <c r="AH31">
        <v>274</v>
      </c>
      <c r="AI31" t="s">
        <v>150</v>
      </c>
      <c r="AJ31">
        <v>8</v>
      </c>
      <c r="AK31">
        <v>8</v>
      </c>
      <c r="AL31" t="s">
        <v>151</v>
      </c>
      <c r="AM31">
        <v>1995</v>
      </c>
      <c r="AN31">
        <v>39.200000000000003</v>
      </c>
      <c r="AO31">
        <v>1365.6</v>
      </c>
      <c r="AP31">
        <v>-82.683487999999997</v>
      </c>
      <c r="AQ31">
        <v>33.382964999999999</v>
      </c>
      <c r="AR31">
        <v>-82.681257000000002</v>
      </c>
      <c r="AS31">
        <v>33.386145999999997</v>
      </c>
      <c r="AT31" t="s">
        <v>149</v>
      </c>
      <c r="AU31">
        <v>1</v>
      </c>
      <c r="AV31">
        <v>301</v>
      </c>
      <c r="AW31">
        <v>16</v>
      </c>
      <c r="AX31">
        <v>0</v>
      </c>
      <c r="AY31">
        <v>55</v>
      </c>
      <c r="AZ31">
        <v>1.92</v>
      </c>
      <c r="BA31">
        <v>1.66</v>
      </c>
      <c r="BB31">
        <v>475.4</v>
      </c>
      <c r="BC31">
        <v>473.4</v>
      </c>
      <c r="BD31">
        <v>475.4</v>
      </c>
      <c r="BE31">
        <v>0</v>
      </c>
      <c r="BF31">
        <v>86.9</v>
      </c>
      <c r="BG31">
        <v>0</v>
      </c>
      <c r="BH31" s="2">
        <v>42570</v>
      </c>
      <c r="BI31" t="s">
        <v>152</v>
      </c>
      <c r="BJ31">
        <v>3.9610000000000001E-3</v>
      </c>
      <c r="BK31">
        <v>52157</v>
      </c>
      <c r="BL31">
        <v>52096</v>
      </c>
      <c r="BM31" t="s">
        <v>149</v>
      </c>
      <c r="BN31" t="s">
        <v>153</v>
      </c>
      <c r="BO31">
        <v>1</v>
      </c>
      <c r="BP31">
        <v>1600</v>
      </c>
      <c r="BQ31">
        <v>2</v>
      </c>
      <c r="BR31">
        <v>1</v>
      </c>
      <c r="BS31">
        <v>2</v>
      </c>
      <c r="BT31">
        <v>1</v>
      </c>
      <c r="BU31">
        <v>1</v>
      </c>
      <c r="BV31">
        <v>2</v>
      </c>
      <c r="BW31">
        <v>0</v>
      </c>
      <c r="BX31">
        <v>4</v>
      </c>
      <c r="BY31" t="s">
        <v>154</v>
      </c>
      <c r="BZ31">
        <v>301</v>
      </c>
      <c r="CA31">
        <v>16</v>
      </c>
      <c r="CB31">
        <v>0</v>
      </c>
      <c r="CC31" t="s">
        <v>155</v>
      </c>
      <c r="CD31" t="s">
        <v>155</v>
      </c>
      <c r="CE31">
        <v>0</v>
      </c>
      <c r="CF31">
        <v>55</v>
      </c>
      <c r="CG31">
        <v>2680</v>
      </c>
      <c r="CH31" t="s">
        <v>156</v>
      </c>
      <c r="CI31">
        <v>0</v>
      </c>
      <c r="CJ31">
        <v>0.82673399999999997</v>
      </c>
      <c r="CK31">
        <v>10</v>
      </c>
      <c r="CL31" t="s">
        <v>157</v>
      </c>
      <c r="CM31">
        <v>2680</v>
      </c>
      <c r="CN31">
        <v>528312</v>
      </c>
      <c r="CO31">
        <v>9.2200000000000006</v>
      </c>
      <c r="CP31">
        <v>10.050000000000001</v>
      </c>
      <c r="CQ31">
        <v>528312</v>
      </c>
      <c r="CR31">
        <v>0</v>
      </c>
      <c r="CS31">
        <v>4365.155761</v>
      </c>
      <c r="CT31">
        <v>100</v>
      </c>
      <c r="CU31">
        <v>52118</v>
      </c>
      <c r="CV31">
        <v>2.6852000000000001E-2</v>
      </c>
      <c r="CW31">
        <v>0</v>
      </c>
      <c r="CX31">
        <v>3.9610000000000001E-3</v>
      </c>
      <c r="CY31">
        <v>128</v>
      </c>
      <c r="CZ31" t="s">
        <v>238</v>
      </c>
      <c r="DA31" t="s">
        <v>159</v>
      </c>
      <c r="DB31" t="s">
        <v>239</v>
      </c>
      <c r="DC31">
        <v>-82.684426999999999</v>
      </c>
      <c r="DD31">
        <v>33.382195000000003</v>
      </c>
      <c r="DE31">
        <v>33.382195000000003</v>
      </c>
      <c r="DF31">
        <v>-82.684426999999999</v>
      </c>
      <c r="DG31">
        <v>3.9610000000000001E-3</v>
      </c>
      <c r="DH31">
        <v>4</v>
      </c>
      <c r="DI31">
        <v>1560</v>
      </c>
      <c r="DJ31">
        <v>25.8</v>
      </c>
      <c r="DK31">
        <v>1650</v>
      </c>
      <c r="DL31">
        <v>25.8</v>
      </c>
      <c r="DM31">
        <v>2720</v>
      </c>
      <c r="DN31">
        <v>19.2</v>
      </c>
      <c r="DO31">
        <v>2710</v>
      </c>
      <c r="DP31">
        <v>19.2</v>
      </c>
      <c r="DQ31">
        <v>2680</v>
      </c>
      <c r="DR31">
        <v>20.3</v>
      </c>
      <c r="DS31">
        <v>2570</v>
      </c>
      <c r="DT31">
        <v>20.3</v>
      </c>
      <c r="DU31">
        <v>2270</v>
      </c>
      <c r="DV31">
        <v>15.1</v>
      </c>
      <c r="DW31">
        <v>2270</v>
      </c>
      <c r="DX31">
        <v>15.1</v>
      </c>
      <c r="DY31">
        <v>2400</v>
      </c>
      <c r="DZ31">
        <v>15</v>
      </c>
      <c r="EA31">
        <v>2410</v>
      </c>
      <c r="EB31">
        <v>15</v>
      </c>
      <c r="EC31">
        <v>2.4136000000000001E-2</v>
      </c>
    </row>
    <row r="32" spans="1:133" x14ac:dyDescent="0.3">
      <c r="A32">
        <v>30</v>
      </c>
      <c r="B32" t="s">
        <v>133</v>
      </c>
      <c r="C32">
        <v>25</v>
      </c>
      <c r="D32">
        <v>29860</v>
      </c>
      <c r="E32">
        <v>6287745</v>
      </c>
      <c r="F32" t="s">
        <v>134</v>
      </c>
      <c r="G32" s="1">
        <v>42911.355555555558</v>
      </c>
      <c r="H32" t="s">
        <v>135</v>
      </c>
      <c r="I32" t="s">
        <v>136</v>
      </c>
      <c r="J32" t="s">
        <v>137</v>
      </c>
      <c r="K32" t="s">
        <v>138</v>
      </c>
      <c r="L32">
        <v>0</v>
      </c>
      <c r="M32">
        <v>0</v>
      </c>
      <c r="N32">
        <v>0</v>
      </c>
      <c r="O32" t="s">
        <v>139</v>
      </c>
      <c r="P32" t="s">
        <v>140</v>
      </c>
      <c r="Q32" t="s">
        <v>163</v>
      </c>
      <c r="R32" t="s">
        <v>163</v>
      </c>
      <c r="S32" t="s">
        <v>200</v>
      </c>
      <c r="T32">
        <v>1</v>
      </c>
      <c r="U32" t="s">
        <v>165</v>
      </c>
      <c r="V32" t="s">
        <v>144</v>
      </c>
      <c r="W32" t="s">
        <v>145</v>
      </c>
      <c r="X32" t="s">
        <v>146</v>
      </c>
      <c r="Y32">
        <v>43</v>
      </c>
      <c r="Z32" t="s">
        <v>282</v>
      </c>
      <c r="AA32" t="s">
        <v>213</v>
      </c>
      <c r="AB32" t="s">
        <v>149</v>
      </c>
      <c r="AC32">
        <v>8.0567600000000006</v>
      </c>
      <c r="AD32">
        <v>33.372287999999998</v>
      </c>
      <c r="AE32">
        <v>-82.694449000000006</v>
      </c>
      <c r="AF32">
        <v>4</v>
      </c>
      <c r="AG32">
        <v>5</v>
      </c>
      <c r="AH32">
        <v>274</v>
      </c>
      <c r="AI32" t="s">
        <v>150</v>
      </c>
      <c r="AJ32">
        <v>8</v>
      </c>
      <c r="AK32">
        <v>8</v>
      </c>
      <c r="AL32" t="s">
        <v>151</v>
      </c>
      <c r="AM32">
        <v>1995</v>
      </c>
      <c r="AN32">
        <v>39.200000000000003</v>
      </c>
      <c r="AO32">
        <v>1365.6</v>
      </c>
      <c r="AP32">
        <v>-82.683487999999997</v>
      </c>
      <c r="AQ32">
        <v>33.382964999999999</v>
      </c>
      <c r="AR32">
        <v>-82.681257000000002</v>
      </c>
      <c r="AS32">
        <v>33.386145999999997</v>
      </c>
      <c r="AT32" t="s">
        <v>149</v>
      </c>
      <c r="AU32">
        <v>1</v>
      </c>
      <c r="AV32">
        <v>301</v>
      </c>
      <c r="AW32">
        <v>16</v>
      </c>
      <c r="AX32">
        <v>0</v>
      </c>
      <c r="AY32">
        <v>55</v>
      </c>
      <c r="AZ32">
        <v>1.92</v>
      </c>
      <c r="BA32">
        <v>1.66</v>
      </c>
      <c r="BB32">
        <v>475.4</v>
      </c>
      <c r="BC32">
        <v>473.4</v>
      </c>
      <c r="BD32">
        <v>475.4</v>
      </c>
      <c r="BE32">
        <v>0</v>
      </c>
      <c r="BF32">
        <v>86.9</v>
      </c>
      <c r="BG32">
        <v>0</v>
      </c>
      <c r="BH32" s="2">
        <v>42570</v>
      </c>
      <c r="BI32" t="s">
        <v>152</v>
      </c>
      <c r="BJ32">
        <v>3.9610000000000001E-3</v>
      </c>
      <c r="BK32">
        <v>52157</v>
      </c>
      <c r="BL32">
        <v>52096</v>
      </c>
      <c r="BM32" t="s">
        <v>149</v>
      </c>
      <c r="BN32" t="s">
        <v>153</v>
      </c>
      <c r="BO32">
        <v>1</v>
      </c>
      <c r="BP32">
        <v>1600</v>
      </c>
      <c r="BQ32">
        <v>2</v>
      </c>
      <c r="BR32">
        <v>1</v>
      </c>
      <c r="BS32">
        <v>2</v>
      </c>
      <c r="BT32">
        <v>1</v>
      </c>
      <c r="BU32">
        <v>1</v>
      </c>
      <c r="BV32">
        <v>2</v>
      </c>
      <c r="BW32">
        <v>0</v>
      </c>
      <c r="BX32">
        <v>4</v>
      </c>
      <c r="BY32" t="s">
        <v>154</v>
      </c>
      <c r="BZ32">
        <v>301</v>
      </c>
      <c r="CA32">
        <v>16</v>
      </c>
      <c r="CB32">
        <v>0</v>
      </c>
      <c r="CC32" t="s">
        <v>155</v>
      </c>
      <c r="CD32" t="s">
        <v>155</v>
      </c>
      <c r="CE32">
        <v>0</v>
      </c>
      <c r="CF32">
        <v>55</v>
      </c>
      <c r="CG32">
        <v>2680</v>
      </c>
      <c r="CH32" t="s">
        <v>156</v>
      </c>
      <c r="CI32">
        <v>0</v>
      </c>
      <c r="CJ32">
        <v>0.82673399999999997</v>
      </c>
      <c r="CK32">
        <v>10</v>
      </c>
      <c r="CL32" t="s">
        <v>157</v>
      </c>
      <c r="CM32">
        <v>2680</v>
      </c>
      <c r="CN32">
        <v>528312</v>
      </c>
      <c r="CO32">
        <v>9.2200000000000006</v>
      </c>
      <c r="CP32">
        <v>10.050000000000001</v>
      </c>
      <c r="CQ32">
        <v>528312</v>
      </c>
      <c r="CR32">
        <v>0</v>
      </c>
      <c r="CS32">
        <v>4365.155761</v>
      </c>
      <c r="CT32">
        <v>100</v>
      </c>
      <c r="CU32">
        <v>52118</v>
      </c>
      <c r="CV32">
        <v>2.6852000000000001E-2</v>
      </c>
      <c r="CW32">
        <v>0</v>
      </c>
      <c r="CX32">
        <v>3.9610000000000001E-3</v>
      </c>
      <c r="CY32">
        <v>128</v>
      </c>
      <c r="CZ32" t="s">
        <v>238</v>
      </c>
      <c r="DA32" t="s">
        <v>159</v>
      </c>
      <c r="DB32" t="s">
        <v>239</v>
      </c>
      <c r="DC32">
        <v>-82.684426999999999</v>
      </c>
      <c r="DD32">
        <v>33.382195000000003</v>
      </c>
      <c r="DE32">
        <v>33.382195000000003</v>
      </c>
      <c r="DF32">
        <v>-82.684426999999999</v>
      </c>
      <c r="DG32">
        <v>3.9610000000000001E-3</v>
      </c>
      <c r="DH32">
        <v>4</v>
      </c>
      <c r="DI32">
        <v>1560</v>
      </c>
      <c r="DJ32">
        <v>25.8</v>
      </c>
      <c r="DK32">
        <v>1650</v>
      </c>
      <c r="DL32">
        <v>25.8</v>
      </c>
      <c r="DM32">
        <v>2720</v>
      </c>
      <c r="DN32">
        <v>19.2</v>
      </c>
      <c r="DO32">
        <v>2710</v>
      </c>
      <c r="DP32">
        <v>19.2</v>
      </c>
      <c r="DQ32">
        <v>2680</v>
      </c>
      <c r="DR32">
        <v>20.3</v>
      </c>
      <c r="DS32">
        <v>2570</v>
      </c>
      <c r="DT32">
        <v>20.3</v>
      </c>
      <c r="DU32">
        <v>2270</v>
      </c>
      <c r="DV32">
        <v>15.1</v>
      </c>
      <c r="DW32">
        <v>2270</v>
      </c>
      <c r="DX32">
        <v>15.1</v>
      </c>
      <c r="DY32">
        <v>2400</v>
      </c>
      <c r="DZ32">
        <v>15</v>
      </c>
      <c r="EA32">
        <v>2410</v>
      </c>
      <c r="EB32">
        <v>15</v>
      </c>
      <c r="EC32">
        <v>1.5303000000000001E-2</v>
      </c>
    </row>
    <row r="33" spans="1:133" x14ac:dyDescent="0.3">
      <c r="A33">
        <v>31</v>
      </c>
      <c r="B33" t="s">
        <v>133</v>
      </c>
      <c r="C33">
        <v>27</v>
      </c>
      <c r="D33">
        <v>34814</v>
      </c>
      <c r="E33">
        <v>6035947</v>
      </c>
      <c r="F33" t="s">
        <v>134</v>
      </c>
      <c r="G33" s="1">
        <v>42712.949305555558</v>
      </c>
      <c r="H33" t="s">
        <v>135</v>
      </c>
      <c r="I33" t="s">
        <v>136</v>
      </c>
      <c r="J33" t="s">
        <v>137</v>
      </c>
      <c r="K33" t="s">
        <v>138</v>
      </c>
      <c r="L33">
        <v>0</v>
      </c>
      <c r="M33">
        <v>0</v>
      </c>
      <c r="N33">
        <v>0</v>
      </c>
      <c r="O33" t="s">
        <v>139</v>
      </c>
      <c r="P33" t="s">
        <v>140</v>
      </c>
      <c r="Q33" t="s">
        <v>283</v>
      </c>
      <c r="R33" t="s">
        <v>284</v>
      </c>
      <c r="S33" t="s">
        <v>142</v>
      </c>
      <c r="T33">
        <v>1</v>
      </c>
      <c r="U33" t="s">
        <v>165</v>
      </c>
      <c r="V33" t="s">
        <v>201</v>
      </c>
      <c r="W33" t="s">
        <v>183</v>
      </c>
      <c r="X33" t="s">
        <v>146</v>
      </c>
      <c r="Y33">
        <v>32</v>
      </c>
      <c r="Z33" t="s">
        <v>199</v>
      </c>
      <c r="AA33" t="s">
        <v>148</v>
      </c>
      <c r="AB33" t="s">
        <v>149</v>
      </c>
      <c r="AC33">
        <v>7.4914040000000002</v>
      </c>
      <c r="AD33">
        <v>33.365535999999999</v>
      </c>
      <c r="AE33">
        <v>-82.699985999999996</v>
      </c>
      <c r="AF33">
        <v>4</v>
      </c>
      <c r="AG33">
        <v>5</v>
      </c>
      <c r="AH33">
        <v>274</v>
      </c>
      <c r="AI33" t="s">
        <v>150</v>
      </c>
      <c r="AJ33">
        <v>8</v>
      </c>
      <c r="AK33">
        <v>8</v>
      </c>
      <c r="AL33" t="s">
        <v>151</v>
      </c>
      <c r="AM33">
        <v>1995</v>
      </c>
      <c r="AN33">
        <v>39.200000000000003</v>
      </c>
      <c r="AO33">
        <v>1365.6</v>
      </c>
      <c r="AP33">
        <v>-82.683487999999997</v>
      </c>
      <c r="AQ33">
        <v>33.382964999999999</v>
      </c>
      <c r="AR33">
        <v>-82.681257000000002</v>
      </c>
      <c r="AS33">
        <v>33.386145999999997</v>
      </c>
      <c r="AT33" t="s">
        <v>149</v>
      </c>
      <c r="AU33">
        <v>1</v>
      </c>
      <c r="AV33">
        <v>301</v>
      </c>
      <c r="AW33">
        <v>16</v>
      </c>
      <c r="AX33">
        <v>0</v>
      </c>
      <c r="AY33">
        <v>55</v>
      </c>
      <c r="AZ33">
        <v>1.92</v>
      </c>
      <c r="BA33">
        <v>1.66</v>
      </c>
      <c r="BB33">
        <v>475.4</v>
      </c>
      <c r="BC33">
        <v>473.4</v>
      </c>
      <c r="BD33">
        <v>475.4</v>
      </c>
      <c r="BE33">
        <v>0</v>
      </c>
      <c r="BF33">
        <v>86.9</v>
      </c>
      <c r="BG33">
        <v>0</v>
      </c>
      <c r="BH33" s="2">
        <v>42570</v>
      </c>
      <c r="BI33" t="s">
        <v>152</v>
      </c>
      <c r="BJ33">
        <v>3.9610000000000001E-3</v>
      </c>
      <c r="BK33">
        <v>52157</v>
      </c>
      <c r="BL33">
        <v>52096</v>
      </c>
      <c r="BM33" t="s">
        <v>149</v>
      </c>
      <c r="BN33" t="s">
        <v>153</v>
      </c>
      <c r="BO33">
        <v>1</v>
      </c>
      <c r="BP33">
        <v>1600</v>
      </c>
      <c r="BQ33">
        <v>2</v>
      </c>
      <c r="BR33">
        <v>1</v>
      </c>
      <c r="BS33">
        <v>2</v>
      </c>
      <c r="BT33">
        <v>1</v>
      </c>
      <c r="BU33">
        <v>1</v>
      </c>
      <c r="BV33">
        <v>2</v>
      </c>
      <c r="BW33">
        <v>0</v>
      </c>
      <c r="BX33">
        <v>4</v>
      </c>
      <c r="BY33" t="s">
        <v>154</v>
      </c>
      <c r="BZ33">
        <v>301</v>
      </c>
      <c r="CA33">
        <v>16</v>
      </c>
      <c r="CB33">
        <v>0</v>
      </c>
      <c r="CC33" t="s">
        <v>155</v>
      </c>
      <c r="CD33" t="s">
        <v>155</v>
      </c>
      <c r="CE33">
        <v>0</v>
      </c>
      <c r="CF33">
        <v>55</v>
      </c>
      <c r="CG33">
        <v>2680</v>
      </c>
      <c r="CH33" t="s">
        <v>156</v>
      </c>
      <c r="CI33">
        <v>0</v>
      </c>
      <c r="CJ33">
        <v>0.82673399999999997</v>
      </c>
      <c r="CK33">
        <v>10</v>
      </c>
      <c r="CL33" t="s">
        <v>157</v>
      </c>
      <c r="CM33">
        <v>2680</v>
      </c>
      <c r="CN33">
        <v>528312</v>
      </c>
      <c r="CO33">
        <v>9.2200000000000006</v>
      </c>
      <c r="CP33">
        <v>10.050000000000001</v>
      </c>
      <c r="CQ33">
        <v>528312</v>
      </c>
      <c r="CR33">
        <v>0</v>
      </c>
      <c r="CS33">
        <v>4365.155761</v>
      </c>
      <c r="CT33">
        <v>100</v>
      </c>
      <c r="CU33">
        <v>52118</v>
      </c>
      <c r="CV33">
        <v>2.6852000000000001E-2</v>
      </c>
      <c r="CW33">
        <v>0</v>
      </c>
      <c r="CX33">
        <v>3.9610000000000001E-3</v>
      </c>
      <c r="CY33">
        <v>128</v>
      </c>
      <c r="CZ33" t="s">
        <v>238</v>
      </c>
      <c r="DA33" t="s">
        <v>159</v>
      </c>
      <c r="DB33" t="s">
        <v>239</v>
      </c>
      <c r="DC33">
        <v>-82.684426999999999</v>
      </c>
      <c r="DD33">
        <v>33.382195000000003</v>
      </c>
      <c r="DE33">
        <v>33.382195000000003</v>
      </c>
      <c r="DF33">
        <v>-82.684426999999999</v>
      </c>
      <c r="DG33">
        <v>3.9610000000000001E-3</v>
      </c>
      <c r="DH33">
        <v>4</v>
      </c>
      <c r="DI33">
        <v>1560</v>
      </c>
      <c r="DJ33">
        <v>25.8</v>
      </c>
      <c r="DK33">
        <v>1650</v>
      </c>
      <c r="DL33">
        <v>25.8</v>
      </c>
      <c r="DM33">
        <v>2720</v>
      </c>
      <c r="DN33">
        <v>19.2</v>
      </c>
      <c r="DO33">
        <v>2710</v>
      </c>
      <c r="DP33">
        <v>19.2</v>
      </c>
      <c r="DQ33">
        <v>2680</v>
      </c>
      <c r="DR33">
        <v>20.3</v>
      </c>
      <c r="DS33">
        <v>2570</v>
      </c>
      <c r="DT33">
        <v>20.3</v>
      </c>
      <c r="DU33">
        <v>2270</v>
      </c>
      <c r="DV33">
        <v>15.1</v>
      </c>
      <c r="DW33">
        <v>2270</v>
      </c>
      <c r="DX33">
        <v>15.1</v>
      </c>
      <c r="DY33">
        <v>2400</v>
      </c>
      <c r="DZ33">
        <v>15</v>
      </c>
      <c r="EA33">
        <v>2410</v>
      </c>
      <c r="EB33">
        <v>15</v>
      </c>
      <c r="EC33">
        <v>2.4001000000000001E-2</v>
      </c>
    </row>
    <row r="34" spans="1:133" x14ac:dyDescent="0.3">
      <c r="A34">
        <v>32</v>
      </c>
      <c r="B34" t="s">
        <v>133</v>
      </c>
      <c r="C34">
        <v>29</v>
      </c>
      <c r="D34">
        <v>44215</v>
      </c>
      <c r="E34">
        <v>5520238</v>
      </c>
      <c r="F34" t="s">
        <v>231</v>
      </c>
      <c r="G34" s="1">
        <v>42328.67083333333</v>
      </c>
      <c r="H34" t="s">
        <v>135</v>
      </c>
      <c r="I34" t="s">
        <v>266</v>
      </c>
      <c r="J34" t="s">
        <v>285</v>
      </c>
      <c r="K34" t="s">
        <v>138</v>
      </c>
      <c r="L34">
        <v>0</v>
      </c>
      <c r="M34">
        <v>0</v>
      </c>
      <c r="N34">
        <v>0</v>
      </c>
      <c r="O34" t="s">
        <v>194</v>
      </c>
      <c r="P34" t="s">
        <v>241</v>
      </c>
      <c r="Q34" t="s">
        <v>194</v>
      </c>
      <c r="R34" t="s">
        <v>262</v>
      </c>
      <c r="S34" t="s">
        <v>194</v>
      </c>
      <c r="T34">
        <v>2</v>
      </c>
      <c r="U34" t="s">
        <v>279</v>
      </c>
      <c r="V34" t="s">
        <v>250</v>
      </c>
      <c r="W34" t="s">
        <v>145</v>
      </c>
      <c r="X34" t="s">
        <v>194</v>
      </c>
      <c r="Y34" t="s">
        <v>286</v>
      </c>
      <c r="Z34" t="s">
        <v>287</v>
      </c>
      <c r="AA34" t="s">
        <v>190</v>
      </c>
      <c r="AB34" t="s">
        <v>237</v>
      </c>
      <c r="AC34">
        <v>0.29127900000000001</v>
      </c>
      <c r="AD34">
        <v>33.402911000000003</v>
      </c>
      <c r="AE34">
        <v>-82.669948000000005</v>
      </c>
      <c r="AF34">
        <v>4</v>
      </c>
      <c r="AG34">
        <v>5</v>
      </c>
      <c r="AH34">
        <v>274</v>
      </c>
      <c r="AI34" t="s">
        <v>150</v>
      </c>
      <c r="AJ34">
        <v>8</v>
      </c>
      <c r="AK34">
        <v>8</v>
      </c>
      <c r="AL34" t="s">
        <v>151</v>
      </c>
      <c r="AM34">
        <v>1995</v>
      </c>
      <c r="AN34">
        <v>39.200000000000003</v>
      </c>
      <c r="AO34">
        <v>1365.6</v>
      </c>
      <c r="AP34">
        <v>-82.683487999999997</v>
      </c>
      <c r="AQ34">
        <v>33.382964999999999</v>
      </c>
      <c r="AR34">
        <v>-82.681257000000002</v>
      </c>
      <c r="AS34">
        <v>33.386145999999997</v>
      </c>
      <c r="AT34" t="s">
        <v>149</v>
      </c>
      <c r="AU34">
        <v>1</v>
      </c>
      <c r="AV34">
        <v>301</v>
      </c>
      <c r="AW34">
        <v>16</v>
      </c>
      <c r="AX34">
        <v>0</v>
      </c>
      <c r="AY34">
        <v>55</v>
      </c>
      <c r="AZ34">
        <v>1.92</v>
      </c>
      <c r="BA34">
        <v>1.66</v>
      </c>
      <c r="BB34">
        <v>475.4</v>
      </c>
      <c r="BC34">
        <v>473.4</v>
      </c>
      <c r="BD34">
        <v>475.4</v>
      </c>
      <c r="BE34">
        <v>0</v>
      </c>
      <c r="BF34">
        <v>86.9</v>
      </c>
      <c r="BG34">
        <v>0</v>
      </c>
      <c r="BH34" s="2">
        <v>42570</v>
      </c>
      <c r="BI34" t="s">
        <v>152</v>
      </c>
      <c r="BJ34">
        <v>3.9610000000000001E-3</v>
      </c>
      <c r="BK34">
        <v>52157</v>
      </c>
      <c r="BL34">
        <v>52096</v>
      </c>
      <c r="BM34" t="s">
        <v>149</v>
      </c>
      <c r="BN34" t="s">
        <v>153</v>
      </c>
      <c r="BO34">
        <v>1</v>
      </c>
      <c r="BP34">
        <v>1600</v>
      </c>
      <c r="BQ34">
        <v>2</v>
      </c>
      <c r="BR34">
        <v>1</v>
      </c>
      <c r="BS34">
        <v>2</v>
      </c>
      <c r="BT34">
        <v>1</v>
      </c>
      <c r="BU34">
        <v>1</v>
      </c>
      <c r="BV34">
        <v>2</v>
      </c>
      <c r="BW34">
        <v>0</v>
      </c>
      <c r="BX34">
        <v>4</v>
      </c>
      <c r="BY34" t="s">
        <v>154</v>
      </c>
      <c r="BZ34">
        <v>301</v>
      </c>
      <c r="CA34">
        <v>16</v>
      </c>
      <c r="CB34">
        <v>0</v>
      </c>
      <c r="CC34" t="s">
        <v>155</v>
      </c>
      <c r="CD34" t="s">
        <v>155</v>
      </c>
      <c r="CE34">
        <v>0</v>
      </c>
      <c r="CF34">
        <v>55</v>
      </c>
      <c r="CG34">
        <v>2680</v>
      </c>
      <c r="CH34" t="s">
        <v>156</v>
      </c>
      <c r="CI34">
        <v>0</v>
      </c>
      <c r="CJ34">
        <v>0.82673399999999997</v>
      </c>
      <c r="CK34">
        <v>10</v>
      </c>
      <c r="CL34" t="s">
        <v>157</v>
      </c>
      <c r="CM34">
        <v>2680</v>
      </c>
      <c r="CN34">
        <v>528312</v>
      </c>
      <c r="CO34">
        <v>9.2200000000000006</v>
      </c>
      <c r="CP34">
        <v>10.050000000000001</v>
      </c>
      <c r="CQ34">
        <v>528312</v>
      </c>
      <c r="CR34">
        <v>0</v>
      </c>
      <c r="CS34">
        <v>4365.155761</v>
      </c>
      <c r="CT34">
        <v>100</v>
      </c>
      <c r="CU34">
        <v>52118</v>
      </c>
      <c r="CV34">
        <v>2.6852000000000001E-2</v>
      </c>
      <c r="CW34">
        <v>0</v>
      </c>
      <c r="CX34">
        <v>3.9610000000000001E-3</v>
      </c>
      <c r="CY34">
        <v>128</v>
      </c>
      <c r="CZ34" t="s">
        <v>238</v>
      </c>
      <c r="DA34" t="s">
        <v>159</v>
      </c>
      <c r="DB34" t="s">
        <v>239</v>
      </c>
      <c r="DC34">
        <v>-82.684426999999999</v>
      </c>
      <c r="DD34">
        <v>33.382195000000003</v>
      </c>
      <c r="DE34">
        <v>33.382195000000003</v>
      </c>
      <c r="DF34">
        <v>-82.684426999999999</v>
      </c>
      <c r="DG34">
        <v>3.9610000000000001E-3</v>
      </c>
      <c r="DH34">
        <v>4</v>
      </c>
      <c r="DI34">
        <v>1560</v>
      </c>
      <c r="DJ34">
        <v>25.8</v>
      </c>
      <c r="DK34">
        <v>1650</v>
      </c>
      <c r="DL34">
        <v>25.8</v>
      </c>
      <c r="DM34">
        <v>2720</v>
      </c>
      <c r="DN34">
        <v>19.2</v>
      </c>
      <c r="DO34">
        <v>2710</v>
      </c>
      <c r="DP34">
        <v>19.2</v>
      </c>
      <c r="DQ34">
        <v>2680</v>
      </c>
      <c r="DR34">
        <v>20.3</v>
      </c>
      <c r="DS34">
        <v>2570</v>
      </c>
      <c r="DT34">
        <v>20.3</v>
      </c>
      <c r="DU34">
        <v>2270</v>
      </c>
      <c r="DV34">
        <v>15.1</v>
      </c>
      <c r="DW34">
        <v>2270</v>
      </c>
      <c r="DX34">
        <v>15.1</v>
      </c>
      <c r="DY34">
        <v>2400</v>
      </c>
      <c r="DZ34">
        <v>15</v>
      </c>
      <c r="EA34">
        <v>2410</v>
      </c>
      <c r="EB34">
        <v>15</v>
      </c>
      <c r="EC34">
        <v>2.0220999999999999E-2</v>
      </c>
    </row>
    <row r="35" spans="1:133" x14ac:dyDescent="0.3">
      <c r="A35">
        <v>33</v>
      </c>
      <c r="B35" t="s">
        <v>133</v>
      </c>
      <c r="C35">
        <v>31</v>
      </c>
      <c r="D35">
        <v>46172</v>
      </c>
      <c r="E35">
        <v>5417201</v>
      </c>
      <c r="F35" t="s">
        <v>134</v>
      </c>
      <c r="G35" s="1">
        <v>42251.436805555553</v>
      </c>
      <c r="H35" t="s">
        <v>135</v>
      </c>
      <c r="I35" t="s">
        <v>136</v>
      </c>
      <c r="J35" t="s">
        <v>137</v>
      </c>
      <c r="K35" t="s">
        <v>288</v>
      </c>
      <c r="L35">
        <v>0</v>
      </c>
      <c r="M35">
        <v>1</v>
      </c>
      <c r="N35">
        <v>0</v>
      </c>
      <c r="O35" t="s">
        <v>209</v>
      </c>
      <c r="P35" t="s">
        <v>172</v>
      </c>
      <c r="Q35" t="s">
        <v>173</v>
      </c>
      <c r="R35" t="s">
        <v>173</v>
      </c>
      <c r="S35" t="s">
        <v>174</v>
      </c>
      <c r="T35">
        <v>2</v>
      </c>
      <c r="U35" t="s">
        <v>279</v>
      </c>
      <c r="V35" t="s">
        <v>250</v>
      </c>
      <c r="W35" t="s">
        <v>145</v>
      </c>
      <c r="X35" t="s">
        <v>146</v>
      </c>
      <c r="Y35" t="s">
        <v>289</v>
      </c>
      <c r="Z35" t="s">
        <v>290</v>
      </c>
      <c r="AA35" t="s">
        <v>291</v>
      </c>
      <c r="AB35" t="s">
        <v>149</v>
      </c>
      <c r="AC35">
        <v>8.2944390000000006</v>
      </c>
      <c r="AD35">
        <v>33.375140999999999</v>
      </c>
      <c r="AE35">
        <v>-82.692117999999994</v>
      </c>
      <c r="AF35">
        <v>4</v>
      </c>
      <c r="AG35">
        <v>5</v>
      </c>
      <c r="AH35">
        <v>274</v>
      </c>
      <c r="AI35" t="s">
        <v>150</v>
      </c>
      <c r="AJ35">
        <v>8</v>
      </c>
      <c r="AK35">
        <v>8</v>
      </c>
      <c r="AL35" t="s">
        <v>151</v>
      </c>
      <c r="AM35">
        <v>1995</v>
      </c>
      <c r="AN35">
        <v>39.200000000000003</v>
      </c>
      <c r="AO35">
        <v>1365.6</v>
      </c>
      <c r="AP35">
        <v>-82.683487999999997</v>
      </c>
      <c r="AQ35">
        <v>33.382964999999999</v>
      </c>
      <c r="AR35">
        <v>-82.681257000000002</v>
      </c>
      <c r="AS35">
        <v>33.386145999999997</v>
      </c>
      <c r="AT35" t="s">
        <v>149</v>
      </c>
      <c r="AU35">
        <v>1</v>
      </c>
      <c r="AV35">
        <v>301</v>
      </c>
      <c r="AW35">
        <v>16</v>
      </c>
      <c r="AX35">
        <v>0</v>
      </c>
      <c r="AY35">
        <v>55</v>
      </c>
      <c r="AZ35">
        <v>1.92</v>
      </c>
      <c r="BA35">
        <v>1.66</v>
      </c>
      <c r="BB35">
        <v>475.4</v>
      </c>
      <c r="BC35">
        <v>473.4</v>
      </c>
      <c r="BD35">
        <v>475.4</v>
      </c>
      <c r="BE35">
        <v>0</v>
      </c>
      <c r="BF35">
        <v>86.9</v>
      </c>
      <c r="BG35">
        <v>0</v>
      </c>
      <c r="BH35" s="2">
        <v>42570</v>
      </c>
      <c r="BI35" t="s">
        <v>152</v>
      </c>
      <c r="BJ35">
        <v>3.9610000000000001E-3</v>
      </c>
      <c r="BK35">
        <v>52157</v>
      </c>
      <c r="BL35">
        <v>52096</v>
      </c>
      <c r="BM35" t="s">
        <v>149</v>
      </c>
      <c r="BN35" t="s">
        <v>153</v>
      </c>
      <c r="BO35">
        <v>1</v>
      </c>
      <c r="BP35">
        <v>1600</v>
      </c>
      <c r="BQ35">
        <v>2</v>
      </c>
      <c r="BR35">
        <v>1</v>
      </c>
      <c r="BS35">
        <v>2</v>
      </c>
      <c r="BT35">
        <v>1</v>
      </c>
      <c r="BU35">
        <v>1</v>
      </c>
      <c r="BV35">
        <v>2</v>
      </c>
      <c r="BW35">
        <v>0</v>
      </c>
      <c r="BX35">
        <v>4</v>
      </c>
      <c r="BY35" t="s">
        <v>154</v>
      </c>
      <c r="BZ35">
        <v>301</v>
      </c>
      <c r="CA35">
        <v>16</v>
      </c>
      <c r="CB35">
        <v>0</v>
      </c>
      <c r="CC35" t="s">
        <v>155</v>
      </c>
      <c r="CD35" t="s">
        <v>155</v>
      </c>
      <c r="CE35">
        <v>0</v>
      </c>
      <c r="CF35">
        <v>55</v>
      </c>
      <c r="CG35">
        <v>2680</v>
      </c>
      <c r="CH35" t="s">
        <v>156</v>
      </c>
      <c r="CI35">
        <v>0</v>
      </c>
      <c r="CJ35">
        <v>0.82673399999999997</v>
      </c>
      <c r="CK35">
        <v>10</v>
      </c>
      <c r="CL35" t="s">
        <v>157</v>
      </c>
      <c r="CM35">
        <v>2680</v>
      </c>
      <c r="CN35">
        <v>528312</v>
      </c>
      <c r="CO35">
        <v>9.2200000000000006</v>
      </c>
      <c r="CP35">
        <v>10.050000000000001</v>
      </c>
      <c r="CQ35">
        <v>528312</v>
      </c>
      <c r="CR35">
        <v>0</v>
      </c>
      <c r="CS35">
        <v>4365.155761</v>
      </c>
      <c r="CT35">
        <v>100</v>
      </c>
      <c r="CU35">
        <v>52118</v>
      </c>
      <c r="CV35">
        <v>2.6852000000000001E-2</v>
      </c>
      <c r="CW35">
        <v>0</v>
      </c>
      <c r="CX35">
        <v>3.9610000000000001E-3</v>
      </c>
      <c r="CY35">
        <v>128</v>
      </c>
      <c r="CZ35" t="s">
        <v>238</v>
      </c>
      <c r="DA35" t="s">
        <v>159</v>
      </c>
      <c r="DB35" t="s">
        <v>239</v>
      </c>
      <c r="DC35">
        <v>-82.684426999999999</v>
      </c>
      <c r="DD35">
        <v>33.382195000000003</v>
      </c>
      <c r="DE35">
        <v>33.382195000000003</v>
      </c>
      <c r="DF35">
        <v>-82.684426999999999</v>
      </c>
      <c r="DG35">
        <v>3.9610000000000001E-3</v>
      </c>
      <c r="DH35">
        <v>4</v>
      </c>
      <c r="DI35">
        <v>1560</v>
      </c>
      <c r="DJ35">
        <v>25.8</v>
      </c>
      <c r="DK35">
        <v>1650</v>
      </c>
      <c r="DL35">
        <v>25.8</v>
      </c>
      <c r="DM35">
        <v>2720</v>
      </c>
      <c r="DN35">
        <v>19.2</v>
      </c>
      <c r="DO35">
        <v>2710</v>
      </c>
      <c r="DP35">
        <v>19.2</v>
      </c>
      <c r="DQ35">
        <v>2680</v>
      </c>
      <c r="DR35">
        <v>20.3</v>
      </c>
      <c r="DS35">
        <v>2570</v>
      </c>
      <c r="DT35">
        <v>20.3</v>
      </c>
      <c r="DU35">
        <v>2270</v>
      </c>
      <c r="DV35">
        <v>15.1</v>
      </c>
      <c r="DW35">
        <v>2270</v>
      </c>
      <c r="DX35">
        <v>15.1</v>
      </c>
      <c r="DY35">
        <v>2400</v>
      </c>
      <c r="DZ35">
        <v>15</v>
      </c>
      <c r="EA35">
        <v>2410</v>
      </c>
      <c r="EB35">
        <v>15</v>
      </c>
      <c r="EC35">
        <v>1.1650000000000001E-2</v>
      </c>
    </row>
    <row r="36" spans="1:133" x14ac:dyDescent="0.3">
      <c r="A36">
        <v>34</v>
      </c>
      <c r="B36" t="s">
        <v>133</v>
      </c>
      <c r="C36">
        <v>35</v>
      </c>
      <c r="D36">
        <v>48061</v>
      </c>
      <c r="E36">
        <v>5314757</v>
      </c>
      <c r="F36" t="s">
        <v>134</v>
      </c>
      <c r="G36" s="1">
        <v>42159.854861111111</v>
      </c>
      <c r="H36" t="s">
        <v>135</v>
      </c>
      <c r="I36" t="s">
        <v>136</v>
      </c>
      <c r="J36" t="s">
        <v>137</v>
      </c>
      <c r="K36" t="s">
        <v>202</v>
      </c>
      <c r="L36">
        <v>0</v>
      </c>
      <c r="M36">
        <v>0</v>
      </c>
      <c r="N36">
        <v>0</v>
      </c>
      <c r="O36" t="s">
        <v>139</v>
      </c>
      <c r="P36" t="s">
        <v>140</v>
      </c>
      <c r="Q36" t="s">
        <v>181</v>
      </c>
      <c r="R36" t="s">
        <v>181</v>
      </c>
      <c r="S36" t="s">
        <v>142</v>
      </c>
      <c r="T36">
        <v>1</v>
      </c>
      <c r="U36" t="s">
        <v>165</v>
      </c>
      <c r="V36" t="s">
        <v>196</v>
      </c>
      <c r="W36" t="s">
        <v>292</v>
      </c>
      <c r="X36" t="s">
        <v>146</v>
      </c>
      <c r="Y36">
        <v>62</v>
      </c>
      <c r="Z36" t="s">
        <v>199</v>
      </c>
      <c r="AA36" t="s">
        <v>293</v>
      </c>
      <c r="AB36" t="s">
        <v>149</v>
      </c>
      <c r="AC36">
        <v>8.9006159999999994</v>
      </c>
      <c r="AD36">
        <v>33.381655000000002</v>
      </c>
      <c r="AE36">
        <v>-82.685077000000007</v>
      </c>
      <c r="AF36">
        <v>4</v>
      </c>
      <c r="AG36">
        <v>5</v>
      </c>
      <c r="AH36">
        <v>274</v>
      </c>
      <c r="AI36" t="s">
        <v>150</v>
      </c>
      <c r="AJ36">
        <v>8</v>
      </c>
      <c r="AK36">
        <v>8</v>
      </c>
      <c r="AL36" t="s">
        <v>151</v>
      </c>
      <c r="AM36">
        <v>1995</v>
      </c>
      <c r="AN36">
        <v>39.200000000000003</v>
      </c>
      <c r="AO36">
        <v>1365.6</v>
      </c>
      <c r="AP36">
        <v>-82.683487999999997</v>
      </c>
      <c r="AQ36">
        <v>33.382964999999999</v>
      </c>
      <c r="AR36">
        <v>-82.681257000000002</v>
      </c>
      <c r="AS36">
        <v>33.386145999999997</v>
      </c>
      <c r="AT36" t="s">
        <v>149</v>
      </c>
      <c r="AU36">
        <v>1</v>
      </c>
      <c r="AV36">
        <v>301</v>
      </c>
      <c r="AW36">
        <v>16</v>
      </c>
      <c r="AX36">
        <v>0</v>
      </c>
      <c r="AY36">
        <v>55</v>
      </c>
      <c r="AZ36">
        <v>1.92</v>
      </c>
      <c r="BA36">
        <v>1.66</v>
      </c>
      <c r="BB36">
        <v>475.4</v>
      </c>
      <c r="BC36">
        <v>473.4</v>
      </c>
      <c r="BD36">
        <v>475.4</v>
      </c>
      <c r="BE36">
        <v>0</v>
      </c>
      <c r="BF36">
        <v>86.9</v>
      </c>
      <c r="BG36">
        <v>0</v>
      </c>
      <c r="BH36" s="2">
        <v>42570</v>
      </c>
      <c r="BI36" t="s">
        <v>152</v>
      </c>
      <c r="BJ36">
        <v>3.9610000000000001E-3</v>
      </c>
      <c r="BK36">
        <v>52157</v>
      </c>
      <c r="BL36">
        <v>52096</v>
      </c>
      <c r="BM36" t="s">
        <v>149</v>
      </c>
      <c r="BN36" t="s">
        <v>153</v>
      </c>
      <c r="BO36">
        <v>1</v>
      </c>
      <c r="BP36">
        <v>1600</v>
      </c>
      <c r="BQ36">
        <v>2</v>
      </c>
      <c r="BR36">
        <v>1</v>
      </c>
      <c r="BS36">
        <v>2</v>
      </c>
      <c r="BT36">
        <v>1</v>
      </c>
      <c r="BU36">
        <v>1</v>
      </c>
      <c r="BV36">
        <v>2</v>
      </c>
      <c r="BW36">
        <v>0</v>
      </c>
      <c r="BX36">
        <v>4</v>
      </c>
      <c r="BY36" t="s">
        <v>154</v>
      </c>
      <c r="BZ36">
        <v>301</v>
      </c>
      <c r="CA36">
        <v>16</v>
      </c>
      <c r="CB36">
        <v>0</v>
      </c>
      <c r="CC36" t="s">
        <v>155</v>
      </c>
      <c r="CD36" t="s">
        <v>155</v>
      </c>
      <c r="CE36">
        <v>0</v>
      </c>
      <c r="CF36">
        <v>55</v>
      </c>
      <c r="CG36">
        <v>2680</v>
      </c>
      <c r="CH36" t="s">
        <v>156</v>
      </c>
      <c r="CI36">
        <v>0</v>
      </c>
      <c r="CJ36">
        <v>0.82673399999999997</v>
      </c>
      <c r="CK36">
        <v>10</v>
      </c>
      <c r="CL36" t="s">
        <v>157</v>
      </c>
      <c r="CM36">
        <v>2680</v>
      </c>
      <c r="CN36">
        <v>528312</v>
      </c>
      <c r="CO36">
        <v>9.2200000000000006</v>
      </c>
      <c r="CP36">
        <v>10.050000000000001</v>
      </c>
      <c r="CQ36">
        <v>528312</v>
      </c>
      <c r="CR36">
        <v>0</v>
      </c>
      <c r="CS36">
        <v>4365.155761</v>
      </c>
      <c r="CT36">
        <v>100</v>
      </c>
      <c r="CU36">
        <v>52118</v>
      </c>
      <c r="CV36">
        <v>2.6852000000000001E-2</v>
      </c>
      <c r="CW36">
        <v>0</v>
      </c>
      <c r="CX36">
        <v>3.9610000000000001E-3</v>
      </c>
      <c r="CY36">
        <v>128</v>
      </c>
      <c r="CZ36" t="s">
        <v>238</v>
      </c>
      <c r="DA36" t="s">
        <v>159</v>
      </c>
      <c r="DB36" t="s">
        <v>239</v>
      </c>
      <c r="DC36">
        <v>-82.684426999999999</v>
      </c>
      <c r="DD36">
        <v>33.382195000000003</v>
      </c>
      <c r="DE36">
        <v>33.382195000000003</v>
      </c>
      <c r="DF36">
        <v>-82.684426999999999</v>
      </c>
      <c r="DG36">
        <v>3.9610000000000001E-3</v>
      </c>
      <c r="DH36">
        <v>4</v>
      </c>
      <c r="DI36">
        <v>1560</v>
      </c>
      <c r="DJ36">
        <v>25.8</v>
      </c>
      <c r="DK36">
        <v>1650</v>
      </c>
      <c r="DL36">
        <v>25.8</v>
      </c>
      <c r="DM36">
        <v>2720</v>
      </c>
      <c r="DN36">
        <v>19.2</v>
      </c>
      <c r="DO36">
        <v>2710</v>
      </c>
      <c r="DP36">
        <v>19.2</v>
      </c>
      <c r="DQ36">
        <v>2680</v>
      </c>
      <c r="DR36">
        <v>20.3</v>
      </c>
      <c r="DS36">
        <v>2570</v>
      </c>
      <c r="DT36">
        <v>20.3</v>
      </c>
      <c r="DU36">
        <v>2270</v>
      </c>
      <c r="DV36">
        <v>15.1</v>
      </c>
      <c r="DW36">
        <v>2270</v>
      </c>
      <c r="DX36">
        <v>15.1</v>
      </c>
      <c r="DY36">
        <v>2400</v>
      </c>
      <c r="DZ36">
        <v>15</v>
      </c>
      <c r="EA36">
        <v>2410</v>
      </c>
      <c r="EB36">
        <v>15</v>
      </c>
      <c r="EC36">
        <v>2.0609999999999999E-3</v>
      </c>
    </row>
    <row r="37" spans="1:133" x14ac:dyDescent="0.3">
      <c r="A37">
        <v>35</v>
      </c>
      <c r="B37" t="s">
        <v>133</v>
      </c>
      <c r="C37">
        <v>37</v>
      </c>
      <c r="D37">
        <v>50653</v>
      </c>
      <c r="E37">
        <v>5186398</v>
      </c>
      <c r="F37" t="s">
        <v>231</v>
      </c>
      <c r="G37" s="1">
        <v>42047.506944444445</v>
      </c>
      <c r="H37" t="s">
        <v>135</v>
      </c>
      <c r="I37" t="s">
        <v>266</v>
      </c>
      <c r="J37" t="s">
        <v>137</v>
      </c>
      <c r="K37" t="s">
        <v>138</v>
      </c>
      <c r="L37">
        <v>0</v>
      </c>
      <c r="M37">
        <v>0</v>
      </c>
      <c r="N37">
        <v>0</v>
      </c>
      <c r="O37" t="s">
        <v>185</v>
      </c>
      <c r="P37" t="s">
        <v>172</v>
      </c>
      <c r="Q37" t="s">
        <v>173</v>
      </c>
      <c r="R37" t="s">
        <v>173</v>
      </c>
      <c r="S37" t="s">
        <v>294</v>
      </c>
      <c r="T37">
        <v>2</v>
      </c>
      <c r="U37" t="s">
        <v>249</v>
      </c>
      <c r="V37" t="s">
        <v>250</v>
      </c>
      <c r="W37" t="s">
        <v>145</v>
      </c>
      <c r="X37" t="s">
        <v>146</v>
      </c>
      <c r="Y37" t="s">
        <v>295</v>
      </c>
      <c r="Z37" t="s">
        <v>156</v>
      </c>
      <c r="AA37" t="s">
        <v>190</v>
      </c>
      <c r="AB37" t="s">
        <v>237</v>
      </c>
      <c r="AC37">
        <v>0.294765</v>
      </c>
      <c r="AD37">
        <v>33.402872000000002</v>
      </c>
      <c r="AE37">
        <v>-82.669905999999997</v>
      </c>
      <c r="AF37">
        <v>4</v>
      </c>
      <c r="AG37">
        <v>5</v>
      </c>
      <c r="AH37">
        <v>274</v>
      </c>
      <c r="AI37" t="s">
        <v>150</v>
      </c>
      <c r="AJ37">
        <v>8</v>
      </c>
      <c r="AK37">
        <v>8</v>
      </c>
      <c r="AL37" t="s">
        <v>151</v>
      </c>
      <c r="AM37">
        <v>1995</v>
      </c>
      <c r="AN37">
        <v>39.200000000000003</v>
      </c>
      <c r="AO37">
        <v>1365.6</v>
      </c>
      <c r="AP37">
        <v>-82.683487999999997</v>
      </c>
      <c r="AQ37">
        <v>33.382964999999999</v>
      </c>
      <c r="AR37">
        <v>-82.681257000000002</v>
      </c>
      <c r="AS37">
        <v>33.386145999999997</v>
      </c>
      <c r="AT37" t="s">
        <v>149</v>
      </c>
      <c r="AU37">
        <v>1</v>
      </c>
      <c r="AV37">
        <v>301</v>
      </c>
      <c r="AW37">
        <v>16</v>
      </c>
      <c r="AX37">
        <v>0</v>
      </c>
      <c r="AY37">
        <v>55</v>
      </c>
      <c r="AZ37">
        <v>1.92</v>
      </c>
      <c r="BA37">
        <v>1.66</v>
      </c>
      <c r="BB37">
        <v>475.4</v>
      </c>
      <c r="BC37">
        <v>473.4</v>
      </c>
      <c r="BD37">
        <v>475.4</v>
      </c>
      <c r="BE37">
        <v>0</v>
      </c>
      <c r="BF37">
        <v>86.9</v>
      </c>
      <c r="BG37">
        <v>0</v>
      </c>
      <c r="BH37" s="2">
        <v>42570</v>
      </c>
      <c r="BI37" t="s">
        <v>152</v>
      </c>
      <c r="BJ37">
        <v>3.9610000000000001E-3</v>
      </c>
      <c r="BK37">
        <v>52157</v>
      </c>
      <c r="BL37">
        <v>52096</v>
      </c>
      <c r="BM37" t="s">
        <v>149</v>
      </c>
      <c r="BN37" t="s">
        <v>153</v>
      </c>
      <c r="BO37">
        <v>1</v>
      </c>
      <c r="BP37">
        <v>1600</v>
      </c>
      <c r="BQ37">
        <v>2</v>
      </c>
      <c r="BR37">
        <v>1</v>
      </c>
      <c r="BS37">
        <v>2</v>
      </c>
      <c r="BT37">
        <v>1</v>
      </c>
      <c r="BU37">
        <v>1</v>
      </c>
      <c r="BV37">
        <v>2</v>
      </c>
      <c r="BW37">
        <v>0</v>
      </c>
      <c r="BX37">
        <v>4</v>
      </c>
      <c r="BY37" t="s">
        <v>154</v>
      </c>
      <c r="BZ37">
        <v>301</v>
      </c>
      <c r="CA37">
        <v>16</v>
      </c>
      <c r="CB37">
        <v>0</v>
      </c>
      <c r="CC37" t="s">
        <v>155</v>
      </c>
      <c r="CD37" t="s">
        <v>155</v>
      </c>
      <c r="CE37">
        <v>0</v>
      </c>
      <c r="CF37">
        <v>55</v>
      </c>
      <c r="CG37">
        <v>2680</v>
      </c>
      <c r="CH37" t="s">
        <v>156</v>
      </c>
      <c r="CI37">
        <v>0</v>
      </c>
      <c r="CJ37">
        <v>0.82673399999999997</v>
      </c>
      <c r="CK37">
        <v>10</v>
      </c>
      <c r="CL37" t="s">
        <v>157</v>
      </c>
      <c r="CM37">
        <v>2680</v>
      </c>
      <c r="CN37">
        <v>528312</v>
      </c>
      <c r="CO37">
        <v>9.2200000000000006</v>
      </c>
      <c r="CP37">
        <v>10.050000000000001</v>
      </c>
      <c r="CQ37">
        <v>528312</v>
      </c>
      <c r="CR37">
        <v>0</v>
      </c>
      <c r="CS37">
        <v>4365.155761</v>
      </c>
      <c r="CT37">
        <v>100</v>
      </c>
      <c r="CU37">
        <v>52118</v>
      </c>
      <c r="CV37">
        <v>2.6852000000000001E-2</v>
      </c>
      <c r="CW37">
        <v>0</v>
      </c>
      <c r="CX37">
        <v>3.9610000000000001E-3</v>
      </c>
      <c r="CY37">
        <v>128</v>
      </c>
      <c r="CZ37" t="s">
        <v>238</v>
      </c>
      <c r="DA37" t="s">
        <v>159</v>
      </c>
      <c r="DB37" t="s">
        <v>239</v>
      </c>
      <c r="DC37">
        <v>-82.684426999999999</v>
      </c>
      <c r="DD37">
        <v>33.382195000000003</v>
      </c>
      <c r="DE37">
        <v>33.382195000000003</v>
      </c>
      <c r="DF37">
        <v>-82.684426999999999</v>
      </c>
      <c r="DG37">
        <v>3.9610000000000001E-3</v>
      </c>
      <c r="DH37">
        <v>4</v>
      </c>
      <c r="DI37">
        <v>1560</v>
      </c>
      <c r="DJ37">
        <v>25.8</v>
      </c>
      <c r="DK37">
        <v>1650</v>
      </c>
      <c r="DL37">
        <v>25.8</v>
      </c>
      <c r="DM37">
        <v>2720</v>
      </c>
      <c r="DN37">
        <v>19.2</v>
      </c>
      <c r="DO37">
        <v>2710</v>
      </c>
      <c r="DP37">
        <v>19.2</v>
      </c>
      <c r="DQ37">
        <v>2680</v>
      </c>
      <c r="DR37">
        <v>20.3</v>
      </c>
      <c r="DS37">
        <v>2570</v>
      </c>
      <c r="DT37">
        <v>20.3</v>
      </c>
      <c r="DU37">
        <v>2270</v>
      </c>
      <c r="DV37">
        <v>15.1</v>
      </c>
      <c r="DW37">
        <v>2270</v>
      </c>
      <c r="DX37">
        <v>15.1</v>
      </c>
      <c r="DY37">
        <v>2400</v>
      </c>
      <c r="DZ37">
        <v>15</v>
      </c>
      <c r="EA37">
        <v>2410</v>
      </c>
      <c r="EB37">
        <v>15</v>
      </c>
      <c r="EC37">
        <v>2.0212000000000001E-2</v>
      </c>
    </row>
    <row r="38" spans="1:133" x14ac:dyDescent="0.3">
      <c r="A38">
        <v>36</v>
      </c>
      <c r="B38" t="s">
        <v>133</v>
      </c>
      <c r="C38">
        <v>40</v>
      </c>
      <c r="D38">
        <v>54271</v>
      </c>
      <c r="E38">
        <v>4958384</v>
      </c>
      <c r="F38" t="s">
        <v>134</v>
      </c>
      <c r="G38" s="1">
        <v>41883.668749999997</v>
      </c>
      <c r="H38" t="s">
        <v>135</v>
      </c>
      <c r="I38" t="s">
        <v>136</v>
      </c>
      <c r="J38" t="s">
        <v>224</v>
      </c>
      <c r="K38" t="s">
        <v>180</v>
      </c>
      <c r="L38">
        <v>0</v>
      </c>
      <c r="M38">
        <v>0</v>
      </c>
      <c r="N38">
        <v>1</v>
      </c>
      <c r="O38" t="s">
        <v>225</v>
      </c>
      <c r="P38" t="s">
        <v>140</v>
      </c>
      <c r="Q38" t="s">
        <v>296</v>
      </c>
      <c r="R38" t="s">
        <v>296</v>
      </c>
      <c r="S38" t="s">
        <v>297</v>
      </c>
      <c r="T38">
        <v>1</v>
      </c>
      <c r="U38" t="s">
        <v>298</v>
      </c>
      <c r="V38" t="s">
        <v>196</v>
      </c>
      <c r="W38" t="s">
        <v>145</v>
      </c>
      <c r="X38" t="s">
        <v>146</v>
      </c>
      <c r="Y38">
        <v>73</v>
      </c>
      <c r="Z38" t="s">
        <v>199</v>
      </c>
      <c r="AA38" t="s">
        <v>148</v>
      </c>
      <c r="AB38" t="s">
        <v>149</v>
      </c>
      <c r="AC38">
        <v>7.8222519999999998</v>
      </c>
      <c r="AD38">
        <v>33.369494000000003</v>
      </c>
      <c r="AE38">
        <v>-82.696734000000006</v>
      </c>
      <c r="AF38">
        <v>4</v>
      </c>
      <c r="AG38">
        <v>5</v>
      </c>
      <c r="AH38">
        <v>274</v>
      </c>
      <c r="AI38" t="s">
        <v>150</v>
      </c>
      <c r="AJ38">
        <v>8</v>
      </c>
      <c r="AK38">
        <v>8</v>
      </c>
      <c r="AL38" t="s">
        <v>151</v>
      </c>
      <c r="AM38">
        <v>1995</v>
      </c>
      <c r="AN38">
        <v>39.200000000000003</v>
      </c>
      <c r="AO38">
        <v>1365.6</v>
      </c>
      <c r="AP38">
        <v>-82.683487999999997</v>
      </c>
      <c r="AQ38">
        <v>33.382964999999999</v>
      </c>
      <c r="AR38">
        <v>-82.681257000000002</v>
      </c>
      <c r="AS38">
        <v>33.386145999999997</v>
      </c>
      <c r="AT38" t="s">
        <v>149</v>
      </c>
      <c r="AU38">
        <v>1</v>
      </c>
      <c r="AV38">
        <v>301</v>
      </c>
      <c r="AW38">
        <v>16</v>
      </c>
      <c r="AX38">
        <v>0</v>
      </c>
      <c r="AY38">
        <v>55</v>
      </c>
      <c r="AZ38">
        <v>1.92</v>
      </c>
      <c r="BA38">
        <v>1.66</v>
      </c>
      <c r="BB38">
        <v>475.4</v>
      </c>
      <c r="BC38">
        <v>473.4</v>
      </c>
      <c r="BD38">
        <v>475.4</v>
      </c>
      <c r="BE38">
        <v>0</v>
      </c>
      <c r="BF38">
        <v>86.9</v>
      </c>
      <c r="BG38">
        <v>0</v>
      </c>
      <c r="BH38" s="2">
        <v>42570</v>
      </c>
      <c r="BI38" t="s">
        <v>152</v>
      </c>
      <c r="BJ38">
        <v>3.9610000000000001E-3</v>
      </c>
      <c r="BK38">
        <v>52157</v>
      </c>
      <c r="BL38">
        <v>52096</v>
      </c>
      <c r="BM38" t="s">
        <v>149</v>
      </c>
      <c r="BN38" t="s">
        <v>153</v>
      </c>
      <c r="BO38">
        <v>1</v>
      </c>
      <c r="BP38">
        <v>1600</v>
      </c>
      <c r="BQ38">
        <v>2</v>
      </c>
      <c r="BR38">
        <v>1</v>
      </c>
      <c r="BS38">
        <v>2</v>
      </c>
      <c r="BT38">
        <v>1</v>
      </c>
      <c r="BU38">
        <v>1</v>
      </c>
      <c r="BV38">
        <v>2</v>
      </c>
      <c r="BW38">
        <v>0</v>
      </c>
      <c r="BX38">
        <v>4</v>
      </c>
      <c r="BY38" t="s">
        <v>154</v>
      </c>
      <c r="BZ38">
        <v>301</v>
      </c>
      <c r="CA38">
        <v>16</v>
      </c>
      <c r="CB38">
        <v>0</v>
      </c>
      <c r="CC38" t="s">
        <v>155</v>
      </c>
      <c r="CD38" t="s">
        <v>155</v>
      </c>
      <c r="CE38">
        <v>0</v>
      </c>
      <c r="CF38">
        <v>55</v>
      </c>
      <c r="CG38">
        <v>2680</v>
      </c>
      <c r="CH38" t="s">
        <v>156</v>
      </c>
      <c r="CI38">
        <v>0</v>
      </c>
      <c r="CJ38">
        <v>0.82673399999999997</v>
      </c>
      <c r="CK38">
        <v>10</v>
      </c>
      <c r="CL38" t="s">
        <v>157</v>
      </c>
      <c r="CM38">
        <v>2680</v>
      </c>
      <c r="CN38">
        <v>528312</v>
      </c>
      <c r="CO38">
        <v>9.2200000000000006</v>
      </c>
      <c r="CP38">
        <v>10.050000000000001</v>
      </c>
      <c r="CQ38">
        <v>528312</v>
      </c>
      <c r="CR38">
        <v>0</v>
      </c>
      <c r="CS38">
        <v>4365.155761</v>
      </c>
      <c r="CT38">
        <v>100</v>
      </c>
      <c r="CU38">
        <v>52118</v>
      </c>
      <c r="CV38">
        <v>2.6852000000000001E-2</v>
      </c>
      <c r="CW38">
        <v>0</v>
      </c>
      <c r="CX38">
        <v>3.9610000000000001E-3</v>
      </c>
      <c r="CY38">
        <v>128</v>
      </c>
      <c r="CZ38" t="s">
        <v>238</v>
      </c>
      <c r="DA38" t="s">
        <v>159</v>
      </c>
      <c r="DB38" t="s">
        <v>239</v>
      </c>
      <c r="DC38">
        <v>-82.684426999999999</v>
      </c>
      <c r="DD38">
        <v>33.382195000000003</v>
      </c>
      <c r="DE38">
        <v>33.382195000000003</v>
      </c>
      <c r="DF38">
        <v>-82.684426999999999</v>
      </c>
      <c r="DG38">
        <v>3.9610000000000001E-3</v>
      </c>
      <c r="DH38">
        <v>4</v>
      </c>
      <c r="DI38">
        <v>1560</v>
      </c>
      <c r="DJ38">
        <v>25.8</v>
      </c>
      <c r="DK38">
        <v>1650</v>
      </c>
      <c r="DL38">
        <v>25.8</v>
      </c>
      <c r="DM38">
        <v>2720</v>
      </c>
      <c r="DN38">
        <v>19.2</v>
      </c>
      <c r="DO38">
        <v>2710</v>
      </c>
      <c r="DP38">
        <v>19.2</v>
      </c>
      <c r="DQ38">
        <v>2680</v>
      </c>
      <c r="DR38">
        <v>20.3</v>
      </c>
      <c r="DS38">
        <v>2570</v>
      </c>
      <c r="DT38">
        <v>20.3</v>
      </c>
      <c r="DU38">
        <v>2270</v>
      </c>
      <c r="DV38">
        <v>15.1</v>
      </c>
      <c r="DW38">
        <v>2270</v>
      </c>
      <c r="DX38">
        <v>15.1</v>
      </c>
      <c r="DY38">
        <v>2400</v>
      </c>
      <c r="DZ38">
        <v>15</v>
      </c>
      <c r="EA38">
        <v>2410</v>
      </c>
      <c r="EB38">
        <v>15</v>
      </c>
      <c r="EC38">
        <v>1.8894000000000001E-2</v>
      </c>
    </row>
    <row r="39" spans="1:133" x14ac:dyDescent="0.3">
      <c r="A39">
        <v>37</v>
      </c>
      <c r="B39" t="s">
        <v>133</v>
      </c>
      <c r="C39">
        <v>44</v>
      </c>
      <c r="D39">
        <v>66213</v>
      </c>
      <c r="E39">
        <v>4336627</v>
      </c>
      <c r="F39" t="s">
        <v>134</v>
      </c>
      <c r="G39" s="1">
        <v>41294.045138888891</v>
      </c>
      <c r="H39" t="s">
        <v>135</v>
      </c>
      <c r="I39" t="s">
        <v>136</v>
      </c>
      <c r="J39" t="s">
        <v>137</v>
      </c>
      <c r="K39" t="s">
        <v>180</v>
      </c>
      <c r="L39">
        <v>0</v>
      </c>
      <c r="M39">
        <v>0</v>
      </c>
      <c r="N39">
        <v>2</v>
      </c>
      <c r="O39" t="s">
        <v>139</v>
      </c>
      <c r="P39" t="s">
        <v>140</v>
      </c>
      <c r="Q39" t="s">
        <v>163</v>
      </c>
      <c r="R39" t="s">
        <v>222</v>
      </c>
      <c r="S39" t="s">
        <v>200</v>
      </c>
      <c r="T39">
        <v>1</v>
      </c>
      <c r="U39" t="s">
        <v>299</v>
      </c>
      <c r="V39" t="s">
        <v>166</v>
      </c>
      <c r="W39" t="s">
        <v>183</v>
      </c>
      <c r="X39" t="s">
        <v>146</v>
      </c>
      <c r="Y39">
        <v>40</v>
      </c>
      <c r="Z39" t="s">
        <v>147</v>
      </c>
      <c r="AA39" t="s">
        <v>148</v>
      </c>
      <c r="AB39" t="s">
        <v>149</v>
      </c>
      <c r="AC39">
        <v>9.2249999999999996</v>
      </c>
      <c r="AD39">
        <v>33.385275999999998</v>
      </c>
      <c r="AE39">
        <v>-82.681569999999994</v>
      </c>
      <c r="AF39">
        <v>4</v>
      </c>
      <c r="AG39">
        <v>5</v>
      </c>
      <c r="AH39">
        <v>274</v>
      </c>
      <c r="AI39" t="s">
        <v>150</v>
      </c>
      <c r="AJ39">
        <v>8</v>
      </c>
      <c r="AK39">
        <v>8</v>
      </c>
      <c r="AL39" t="s">
        <v>151</v>
      </c>
      <c r="AM39">
        <v>1995</v>
      </c>
      <c r="AN39">
        <v>39.200000000000003</v>
      </c>
      <c r="AO39">
        <v>1365.6</v>
      </c>
      <c r="AP39">
        <v>-82.683487999999997</v>
      </c>
      <c r="AQ39">
        <v>33.382964999999999</v>
      </c>
      <c r="AR39">
        <v>-82.681257000000002</v>
      </c>
      <c r="AS39">
        <v>33.386145999999997</v>
      </c>
      <c r="AT39" t="s">
        <v>149</v>
      </c>
      <c r="AU39">
        <v>1</v>
      </c>
      <c r="AV39">
        <v>301</v>
      </c>
      <c r="AW39">
        <v>16</v>
      </c>
      <c r="AX39">
        <v>0</v>
      </c>
      <c r="AY39">
        <v>55</v>
      </c>
      <c r="AZ39">
        <v>1.92</v>
      </c>
      <c r="BA39">
        <v>1.66</v>
      </c>
      <c r="BB39">
        <v>475.4</v>
      </c>
      <c r="BC39">
        <v>473.4</v>
      </c>
      <c r="BD39">
        <v>475.4</v>
      </c>
      <c r="BE39">
        <v>0</v>
      </c>
      <c r="BF39">
        <v>86.9</v>
      </c>
      <c r="BG39">
        <v>0</v>
      </c>
      <c r="BH39" s="2">
        <v>42570</v>
      </c>
      <c r="BI39" t="s">
        <v>152</v>
      </c>
      <c r="BJ39">
        <v>3.9610000000000001E-3</v>
      </c>
      <c r="BK39">
        <v>52157</v>
      </c>
      <c r="BL39">
        <v>52096</v>
      </c>
      <c r="BM39" t="s">
        <v>149</v>
      </c>
      <c r="BN39" t="s">
        <v>153</v>
      </c>
      <c r="BO39">
        <v>1</v>
      </c>
      <c r="BP39">
        <v>1600</v>
      </c>
      <c r="BQ39">
        <v>2</v>
      </c>
      <c r="BR39">
        <v>1</v>
      </c>
      <c r="BS39">
        <v>2</v>
      </c>
      <c r="BT39">
        <v>1</v>
      </c>
      <c r="BU39">
        <v>1</v>
      </c>
      <c r="BV39">
        <v>2</v>
      </c>
      <c r="BW39">
        <v>0</v>
      </c>
      <c r="BX39">
        <v>4</v>
      </c>
      <c r="BY39" t="s">
        <v>154</v>
      </c>
      <c r="BZ39">
        <v>301</v>
      </c>
      <c r="CA39">
        <v>16</v>
      </c>
      <c r="CB39">
        <v>0</v>
      </c>
      <c r="CC39" t="s">
        <v>155</v>
      </c>
      <c r="CD39" t="s">
        <v>155</v>
      </c>
      <c r="CE39">
        <v>0</v>
      </c>
      <c r="CF39">
        <v>55</v>
      </c>
      <c r="CG39">
        <v>2680</v>
      </c>
      <c r="CH39" t="s">
        <v>156</v>
      </c>
      <c r="CI39">
        <v>0</v>
      </c>
      <c r="CJ39">
        <v>0.82673399999999997</v>
      </c>
      <c r="CK39">
        <v>10</v>
      </c>
      <c r="CL39" t="s">
        <v>157</v>
      </c>
      <c r="CM39">
        <v>2680</v>
      </c>
      <c r="CN39">
        <v>528312</v>
      </c>
      <c r="CO39">
        <v>9.2200000000000006</v>
      </c>
      <c r="CP39">
        <v>10.050000000000001</v>
      </c>
      <c r="CQ39">
        <v>528312</v>
      </c>
      <c r="CR39">
        <v>0</v>
      </c>
      <c r="CS39">
        <v>4365.155761</v>
      </c>
      <c r="CT39">
        <v>100</v>
      </c>
      <c r="CU39">
        <v>52118</v>
      </c>
      <c r="CV39">
        <v>2.6852000000000001E-2</v>
      </c>
      <c r="CW39">
        <v>0</v>
      </c>
      <c r="CX39">
        <v>3.9610000000000001E-3</v>
      </c>
      <c r="CY39">
        <v>128</v>
      </c>
      <c r="CZ39" t="s">
        <v>238</v>
      </c>
      <c r="DA39" t="s">
        <v>159</v>
      </c>
      <c r="DB39" t="s">
        <v>239</v>
      </c>
      <c r="DC39">
        <v>-82.684426999999999</v>
      </c>
      <c r="DD39">
        <v>33.382195000000003</v>
      </c>
      <c r="DE39">
        <v>33.382195000000003</v>
      </c>
      <c r="DF39">
        <v>-82.684426999999999</v>
      </c>
      <c r="DG39">
        <v>3.9610000000000001E-3</v>
      </c>
      <c r="DH39">
        <v>4</v>
      </c>
      <c r="DI39">
        <v>1560</v>
      </c>
      <c r="DJ39">
        <v>25.8</v>
      </c>
      <c r="DK39">
        <v>1650</v>
      </c>
      <c r="DL39">
        <v>25.8</v>
      </c>
      <c r="DM39">
        <v>2720</v>
      </c>
      <c r="DN39">
        <v>19.2</v>
      </c>
      <c r="DO39">
        <v>2710</v>
      </c>
      <c r="DP39">
        <v>19.2</v>
      </c>
      <c r="DQ39">
        <v>2680</v>
      </c>
      <c r="DR39">
        <v>20.3</v>
      </c>
      <c r="DS39">
        <v>2570</v>
      </c>
      <c r="DT39">
        <v>20.3</v>
      </c>
      <c r="DU39">
        <v>2270</v>
      </c>
      <c r="DV39">
        <v>15.1</v>
      </c>
      <c r="DW39">
        <v>2270</v>
      </c>
      <c r="DX39">
        <v>15.1</v>
      </c>
      <c r="DY39">
        <v>2400</v>
      </c>
      <c r="DZ39">
        <v>15</v>
      </c>
      <c r="EA39">
        <v>2410</v>
      </c>
      <c r="EB39">
        <v>15</v>
      </c>
      <c r="EC39">
        <v>9.9999999999999995E-7</v>
      </c>
    </row>
    <row r="40" spans="1:133" x14ac:dyDescent="0.3">
      <c r="A40">
        <v>38</v>
      </c>
      <c r="B40" t="s">
        <v>133</v>
      </c>
      <c r="C40">
        <v>2</v>
      </c>
      <c r="D40">
        <v>7154</v>
      </c>
      <c r="E40">
        <v>7582883</v>
      </c>
      <c r="F40" t="s">
        <v>134</v>
      </c>
      <c r="G40" s="1">
        <v>43850.701388888891</v>
      </c>
      <c r="H40" t="s">
        <v>135</v>
      </c>
      <c r="I40" t="s">
        <v>136</v>
      </c>
      <c r="J40" t="s">
        <v>137</v>
      </c>
      <c r="K40" t="s">
        <v>138</v>
      </c>
      <c r="L40">
        <v>0</v>
      </c>
      <c r="M40">
        <v>0</v>
      </c>
      <c r="N40">
        <v>0</v>
      </c>
      <c r="O40" t="s">
        <v>203</v>
      </c>
      <c r="P40" t="s">
        <v>140</v>
      </c>
      <c r="Q40" t="s">
        <v>163</v>
      </c>
      <c r="R40" t="s">
        <v>163</v>
      </c>
      <c r="S40" t="s">
        <v>300</v>
      </c>
      <c r="T40">
        <v>1</v>
      </c>
      <c r="U40" t="s">
        <v>165</v>
      </c>
      <c r="V40" t="s">
        <v>166</v>
      </c>
      <c r="W40" t="s">
        <v>145</v>
      </c>
      <c r="X40" t="s">
        <v>146</v>
      </c>
      <c r="Y40">
        <v>18</v>
      </c>
      <c r="Z40" t="s">
        <v>199</v>
      </c>
      <c r="AA40" t="s">
        <v>219</v>
      </c>
      <c r="AB40" t="s">
        <v>149</v>
      </c>
      <c r="AC40">
        <v>2.9368259999999999</v>
      </c>
      <c r="AD40">
        <v>33.310634999999998</v>
      </c>
      <c r="AE40">
        <v>-82.740042000000003</v>
      </c>
      <c r="AF40">
        <v>5</v>
      </c>
      <c r="AG40">
        <v>4</v>
      </c>
      <c r="AH40">
        <v>272</v>
      </c>
      <c r="AI40" t="s">
        <v>150</v>
      </c>
      <c r="AJ40">
        <v>6</v>
      </c>
      <c r="AK40">
        <v>6</v>
      </c>
      <c r="AL40" t="s">
        <v>151</v>
      </c>
      <c r="AM40">
        <v>2021.4</v>
      </c>
      <c r="AN40">
        <v>41.7</v>
      </c>
      <c r="AO40">
        <v>1470.1</v>
      </c>
      <c r="AP40">
        <v>-82.751383000000004</v>
      </c>
      <c r="AQ40">
        <v>33.297431000000003</v>
      </c>
      <c r="AR40">
        <v>-82.747518999999997</v>
      </c>
      <c r="AS40">
        <v>33.299692999999998</v>
      </c>
      <c r="AT40" t="s">
        <v>149</v>
      </c>
      <c r="AU40">
        <v>1</v>
      </c>
      <c r="AV40">
        <v>301</v>
      </c>
      <c r="AW40">
        <v>16</v>
      </c>
      <c r="AX40">
        <v>0</v>
      </c>
      <c r="AY40">
        <v>55</v>
      </c>
      <c r="AZ40">
        <v>3.64</v>
      </c>
      <c r="BA40">
        <v>3</v>
      </c>
      <c r="BB40">
        <v>458.3</v>
      </c>
      <c r="BC40">
        <v>479.3</v>
      </c>
      <c r="BD40">
        <v>485.2</v>
      </c>
      <c r="BE40">
        <v>55</v>
      </c>
      <c r="BF40">
        <v>84.2</v>
      </c>
      <c r="BG40">
        <v>0</v>
      </c>
      <c r="BH40" s="2">
        <v>43138</v>
      </c>
      <c r="BI40" t="s">
        <v>152</v>
      </c>
      <c r="BJ40">
        <v>4.5599999999999998E-3</v>
      </c>
      <c r="BK40">
        <v>52154</v>
      </c>
      <c r="BL40">
        <v>52093</v>
      </c>
      <c r="BM40" t="s">
        <v>149</v>
      </c>
      <c r="BN40" t="s">
        <v>153</v>
      </c>
      <c r="BO40">
        <v>1</v>
      </c>
      <c r="BP40">
        <v>1600</v>
      </c>
      <c r="BQ40">
        <v>2</v>
      </c>
      <c r="BR40">
        <v>1</v>
      </c>
      <c r="BS40">
        <v>2</v>
      </c>
      <c r="BT40">
        <v>1</v>
      </c>
      <c r="BU40">
        <v>1</v>
      </c>
      <c r="BV40">
        <v>2</v>
      </c>
      <c r="BW40">
        <v>0</v>
      </c>
      <c r="BX40">
        <v>4</v>
      </c>
      <c r="BY40" t="s">
        <v>154</v>
      </c>
      <c r="BZ40">
        <v>301</v>
      </c>
      <c r="CA40">
        <v>16</v>
      </c>
      <c r="CB40">
        <v>0</v>
      </c>
      <c r="CC40" t="s">
        <v>155</v>
      </c>
      <c r="CD40" t="s">
        <v>155</v>
      </c>
      <c r="CE40">
        <v>0</v>
      </c>
      <c r="CF40">
        <v>55</v>
      </c>
      <c r="CG40">
        <v>1840</v>
      </c>
      <c r="CH40" t="s">
        <v>156</v>
      </c>
      <c r="CI40">
        <v>0</v>
      </c>
      <c r="CJ40">
        <v>0.54009600000000002</v>
      </c>
      <c r="CK40">
        <v>10</v>
      </c>
      <c r="CL40" t="s">
        <v>157</v>
      </c>
      <c r="CM40">
        <v>1840</v>
      </c>
      <c r="CN40">
        <v>528309</v>
      </c>
      <c r="CO40">
        <v>1.71</v>
      </c>
      <c r="CP40">
        <v>2.25</v>
      </c>
      <c r="CQ40">
        <v>528309</v>
      </c>
      <c r="CR40">
        <v>0</v>
      </c>
      <c r="CS40">
        <v>2851.7058809999999</v>
      </c>
      <c r="CT40">
        <v>100</v>
      </c>
      <c r="CU40">
        <v>52115</v>
      </c>
      <c r="CV40">
        <v>1.9387999999999999E-2</v>
      </c>
      <c r="CW40">
        <v>0</v>
      </c>
      <c r="CX40">
        <v>4.5599999999999998E-3</v>
      </c>
      <c r="CY40">
        <v>148</v>
      </c>
      <c r="CZ40" t="s">
        <v>301</v>
      </c>
      <c r="DA40" t="s">
        <v>302</v>
      </c>
      <c r="DB40" t="s">
        <v>303</v>
      </c>
      <c r="DC40">
        <v>-82.745107000000004</v>
      </c>
      <c r="DD40">
        <v>33.292211000000002</v>
      </c>
      <c r="DE40">
        <v>33.292211000000002</v>
      </c>
      <c r="DF40">
        <v>-82.745107000000004</v>
      </c>
      <c r="DG40">
        <v>4.5599999999999998E-3</v>
      </c>
      <c r="DH40">
        <v>5</v>
      </c>
      <c r="DI40">
        <v>1570</v>
      </c>
      <c r="DJ40">
        <v>20.8</v>
      </c>
      <c r="DK40">
        <v>1650</v>
      </c>
      <c r="DL40">
        <v>20.8</v>
      </c>
      <c r="DM40">
        <v>1610</v>
      </c>
      <c r="DN40">
        <v>20.7</v>
      </c>
      <c r="DO40">
        <v>1900</v>
      </c>
      <c r="DP40">
        <v>0</v>
      </c>
      <c r="DQ40">
        <v>1840</v>
      </c>
      <c r="DR40">
        <v>26.8</v>
      </c>
      <c r="DS40">
        <v>1400</v>
      </c>
      <c r="DT40">
        <v>24.6</v>
      </c>
      <c r="DU40">
        <v>1330</v>
      </c>
      <c r="DV40">
        <v>25.9</v>
      </c>
      <c r="DW40">
        <v>1450</v>
      </c>
      <c r="DX40">
        <v>18</v>
      </c>
      <c r="DY40">
        <v>1450</v>
      </c>
      <c r="DZ40">
        <v>17.899999999999999</v>
      </c>
      <c r="EA40">
        <v>1430</v>
      </c>
      <c r="EB40">
        <v>17.899999999999999</v>
      </c>
      <c r="EC40">
        <v>1.3252E-2</v>
      </c>
    </row>
    <row r="41" spans="1:133" x14ac:dyDescent="0.3">
      <c r="A41">
        <v>39</v>
      </c>
      <c r="B41" t="s">
        <v>133</v>
      </c>
      <c r="C41">
        <v>11</v>
      </c>
      <c r="D41">
        <v>15805</v>
      </c>
      <c r="E41">
        <v>7054209</v>
      </c>
      <c r="F41" t="s">
        <v>134</v>
      </c>
      <c r="G41" s="1">
        <v>43483.732638888891</v>
      </c>
      <c r="H41" t="s">
        <v>135</v>
      </c>
      <c r="I41" t="s">
        <v>136</v>
      </c>
      <c r="J41" t="s">
        <v>304</v>
      </c>
      <c r="K41" t="s">
        <v>180</v>
      </c>
      <c r="L41">
        <v>0</v>
      </c>
      <c r="M41">
        <v>0</v>
      </c>
      <c r="N41">
        <v>1</v>
      </c>
      <c r="O41" t="s">
        <v>139</v>
      </c>
      <c r="P41" t="s">
        <v>172</v>
      </c>
      <c r="Q41" t="s">
        <v>181</v>
      </c>
      <c r="R41" t="s">
        <v>141</v>
      </c>
      <c r="S41" t="s">
        <v>194</v>
      </c>
      <c r="T41">
        <v>1</v>
      </c>
      <c r="U41" t="s">
        <v>143</v>
      </c>
      <c r="V41" t="s">
        <v>144</v>
      </c>
      <c r="W41" t="s">
        <v>145</v>
      </c>
      <c r="X41" t="s">
        <v>146</v>
      </c>
      <c r="Y41">
        <v>51</v>
      </c>
      <c r="Z41" t="s">
        <v>199</v>
      </c>
      <c r="AA41" t="s">
        <v>219</v>
      </c>
      <c r="AB41" t="s">
        <v>149</v>
      </c>
      <c r="AC41">
        <v>1.60585</v>
      </c>
      <c r="AD41">
        <v>33.296705000000003</v>
      </c>
      <c r="AE41">
        <v>-82.754321000000004</v>
      </c>
      <c r="AF41">
        <v>5</v>
      </c>
      <c r="AG41">
        <v>4</v>
      </c>
      <c r="AH41">
        <v>272</v>
      </c>
      <c r="AI41" t="s">
        <v>150</v>
      </c>
      <c r="AJ41">
        <v>6</v>
      </c>
      <c r="AK41">
        <v>6</v>
      </c>
      <c r="AL41" t="s">
        <v>151</v>
      </c>
      <c r="AM41">
        <v>2021.4</v>
      </c>
      <c r="AN41">
        <v>41.7</v>
      </c>
      <c r="AO41">
        <v>1470.1</v>
      </c>
      <c r="AP41">
        <v>-82.751383000000004</v>
      </c>
      <c r="AQ41">
        <v>33.297431000000003</v>
      </c>
      <c r="AR41">
        <v>-82.747518999999997</v>
      </c>
      <c r="AS41">
        <v>33.299692999999998</v>
      </c>
      <c r="AT41" t="s">
        <v>149</v>
      </c>
      <c r="AU41">
        <v>1</v>
      </c>
      <c r="AV41">
        <v>301</v>
      </c>
      <c r="AW41">
        <v>16</v>
      </c>
      <c r="AX41">
        <v>0</v>
      </c>
      <c r="AY41">
        <v>55</v>
      </c>
      <c r="AZ41">
        <v>3.64</v>
      </c>
      <c r="BA41">
        <v>3</v>
      </c>
      <c r="BB41">
        <v>458.3</v>
      </c>
      <c r="BC41">
        <v>479.3</v>
      </c>
      <c r="BD41">
        <v>485.2</v>
      </c>
      <c r="BE41">
        <v>55</v>
      </c>
      <c r="BF41">
        <v>84.2</v>
      </c>
      <c r="BG41">
        <v>0</v>
      </c>
      <c r="BH41" s="2">
        <v>43138</v>
      </c>
      <c r="BI41" t="s">
        <v>152</v>
      </c>
      <c r="BJ41">
        <v>4.5599999999999998E-3</v>
      </c>
      <c r="BK41">
        <v>52154</v>
      </c>
      <c r="BL41">
        <v>52093</v>
      </c>
      <c r="BM41" t="s">
        <v>149</v>
      </c>
      <c r="BN41" t="s">
        <v>153</v>
      </c>
      <c r="BO41">
        <v>1</v>
      </c>
      <c r="BP41">
        <v>1600</v>
      </c>
      <c r="BQ41">
        <v>2</v>
      </c>
      <c r="BR41">
        <v>1</v>
      </c>
      <c r="BS41">
        <v>2</v>
      </c>
      <c r="BT41">
        <v>1</v>
      </c>
      <c r="BU41">
        <v>1</v>
      </c>
      <c r="BV41">
        <v>2</v>
      </c>
      <c r="BW41">
        <v>0</v>
      </c>
      <c r="BX41">
        <v>4</v>
      </c>
      <c r="BY41" t="s">
        <v>154</v>
      </c>
      <c r="BZ41">
        <v>301</v>
      </c>
      <c r="CA41">
        <v>16</v>
      </c>
      <c r="CB41">
        <v>0</v>
      </c>
      <c r="CC41" t="s">
        <v>155</v>
      </c>
      <c r="CD41" t="s">
        <v>155</v>
      </c>
      <c r="CE41">
        <v>0</v>
      </c>
      <c r="CF41">
        <v>55</v>
      </c>
      <c r="CG41">
        <v>1840</v>
      </c>
      <c r="CH41" t="s">
        <v>156</v>
      </c>
      <c r="CI41">
        <v>0</v>
      </c>
      <c r="CJ41">
        <v>0.54009600000000002</v>
      </c>
      <c r="CK41">
        <v>10</v>
      </c>
      <c r="CL41" t="s">
        <v>157</v>
      </c>
      <c r="CM41">
        <v>1840</v>
      </c>
      <c r="CN41">
        <v>528309</v>
      </c>
      <c r="CO41">
        <v>1.71</v>
      </c>
      <c r="CP41">
        <v>2.25</v>
      </c>
      <c r="CQ41">
        <v>528309</v>
      </c>
      <c r="CR41">
        <v>0</v>
      </c>
      <c r="CS41">
        <v>2851.7058809999999</v>
      </c>
      <c r="CT41">
        <v>100</v>
      </c>
      <c r="CU41">
        <v>52115</v>
      </c>
      <c r="CV41">
        <v>1.9387999999999999E-2</v>
      </c>
      <c r="CW41">
        <v>0</v>
      </c>
      <c r="CX41">
        <v>4.5599999999999998E-3</v>
      </c>
      <c r="CY41">
        <v>148</v>
      </c>
      <c r="CZ41" t="s">
        <v>301</v>
      </c>
      <c r="DA41" t="s">
        <v>302</v>
      </c>
      <c r="DB41" t="s">
        <v>303</v>
      </c>
      <c r="DC41">
        <v>-82.745107000000004</v>
      </c>
      <c r="DD41">
        <v>33.292211000000002</v>
      </c>
      <c r="DE41">
        <v>33.292211000000002</v>
      </c>
      <c r="DF41">
        <v>-82.745107000000004</v>
      </c>
      <c r="DG41">
        <v>4.5599999999999998E-3</v>
      </c>
      <c r="DH41">
        <v>5</v>
      </c>
      <c r="DI41">
        <v>1570</v>
      </c>
      <c r="DJ41">
        <v>20.8</v>
      </c>
      <c r="DK41">
        <v>1650</v>
      </c>
      <c r="DL41">
        <v>20.8</v>
      </c>
      <c r="DM41">
        <v>1610</v>
      </c>
      <c r="DN41">
        <v>20.7</v>
      </c>
      <c r="DO41">
        <v>1900</v>
      </c>
      <c r="DP41">
        <v>0</v>
      </c>
      <c r="DQ41">
        <v>1840</v>
      </c>
      <c r="DR41">
        <v>26.8</v>
      </c>
      <c r="DS41">
        <v>1400</v>
      </c>
      <c r="DT41">
        <v>24.6</v>
      </c>
      <c r="DU41">
        <v>1330</v>
      </c>
      <c r="DV41">
        <v>25.9</v>
      </c>
      <c r="DW41">
        <v>1450</v>
      </c>
      <c r="DX41">
        <v>18</v>
      </c>
      <c r="DY41">
        <v>1450</v>
      </c>
      <c r="DZ41">
        <v>17.899999999999999</v>
      </c>
      <c r="EA41">
        <v>1430</v>
      </c>
      <c r="EB41">
        <v>17.899999999999999</v>
      </c>
      <c r="EC41">
        <v>3.0270000000000002E-3</v>
      </c>
    </row>
    <row r="42" spans="1:133" x14ac:dyDescent="0.3">
      <c r="A42">
        <v>40</v>
      </c>
      <c r="B42" t="s">
        <v>133</v>
      </c>
      <c r="C42">
        <v>20</v>
      </c>
      <c r="D42">
        <v>25636</v>
      </c>
      <c r="E42">
        <v>6513436</v>
      </c>
      <c r="F42" t="s">
        <v>134</v>
      </c>
      <c r="G42" s="1">
        <v>43081.751388888886</v>
      </c>
      <c r="H42" t="s">
        <v>135</v>
      </c>
      <c r="I42" t="s">
        <v>305</v>
      </c>
      <c r="J42" t="s">
        <v>306</v>
      </c>
      <c r="K42" t="s">
        <v>138</v>
      </c>
      <c r="L42">
        <v>0</v>
      </c>
      <c r="M42">
        <v>0</v>
      </c>
      <c r="N42">
        <v>0</v>
      </c>
      <c r="O42" t="s">
        <v>209</v>
      </c>
      <c r="P42" t="s">
        <v>241</v>
      </c>
      <c r="Q42" t="s">
        <v>173</v>
      </c>
      <c r="R42" t="s">
        <v>173</v>
      </c>
      <c r="S42" t="s">
        <v>245</v>
      </c>
      <c r="T42">
        <v>2</v>
      </c>
      <c r="U42" t="s">
        <v>307</v>
      </c>
      <c r="V42" t="s">
        <v>250</v>
      </c>
      <c r="W42" t="s">
        <v>183</v>
      </c>
      <c r="X42" t="s">
        <v>146</v>
      </c>
      <c r="Y42" t="s">
        <v>308</v>
      </c>
      <c r="Z42" t="s">
        <v>309</v>
      </c>
      <c r="AA42" t="s">
        <v>217</v>
      </c>
      <c r="AB42" t="s">
        <v>310</v>
      </c>
      <c r="AC42">
        <v>1.6825E-2</v>
      </c>
      <c r="AD42">
        <v>33.297006000000003</v>
      </c>
      <c r="AE42">
        <v>-82.752347999999998</v>
      </c>
      <c r="AF42">
        <v>5</v>
      </c>
      <c r="AG42">
        <v>4</v>
      </c>
      <c r="AH42">
        <v>272</v>
      </c>
      <c r="AI42" t="s">
        <v>150</v>
      </c>
      <c r="AJ42">
        <v>6</v>
      </c>
      <c r="AK42">
        <v>6</v>
      </c>
      <c r="AL42" t="s">
        <v>151</v>
      </c>
      <c r="AM42">
        <v>2021.4</v>
      </c>
      <c r="AN42">
        <v>41.7</v>
      </c>
      <c r="AO42">
        <v>1470.1</v>
      </c>
      <c r="AP42">
        <v>-82.751383000000004</v>
      </c>
      <c r="AQ42">
        <v>33.297431000000003</v>
      </c>
      <c r="AR42">
        <v>-82.747518999999997</v>
      </c>
      <c r="AS42">
        <v>33.299692999999998</v>
      </c>
      <c r="AT42" t="s">
        <v>149</v>
      </c>
      <c r="AU42">
        <v>1</v>
      </c>
      <c r="AV42">
        <v>301</v>
      </c>
      <c r="AW42">
        <v>16</v>
      </c>
      <c r="AX42">
        <v>0</v>
      </c>
      <c r="AY42">
        <v>55</v>
      </c>
      <c r="AZ42">
        <v>3.64</v>
      </c>
      <c r="BA42">
        <v>3</v>
      </c>
      <c r="BB42">
        <v>458.3</v>
      </c>
      <c r="BC42">
        <v>479.3</v>
      </c>
      <c r="BD42">
        <v>485.2</v>
      </c>
      <c r="BE42">
        <v>55</v>
      </c>
      <c r="BF42">
        <v>84.2</v>
      </c>
      <c r="BG42">
        <v>0</v>
      </c>
      <c r="BH42" s="2">
        <v>43138</v>
      </c>
      <c r="BI42" t="s">
        <v>152</v>
      </c>
      <c r="BJ42">
        <v>4.5599999999999998E-3</v>
      </c>
      <c r="BK42">
        <v>52154</v>
      </c>
      <c r="BL42">
        <v>52093</v>
      </c>
      <c r="BM42" t="s">
        <v>149</v>
      </c>
      <c r="BN42" t="s">
        <v>153</v>
      </c>
      <c r="BO42">
        <v>1</v>
      </c>
      <c r="BP42">
        <v>1600</v>
      </c>
      <c r="BQ42">
        <v>2</v>
      </c>
      <c r="BR42">
        <v>1</v>
      </c>
      <c r="BS42">
        <v>2</v>
      </c>
      <c r="BT42">
        <v>1</v>
      </c>
      <c r="BU42">
        <v>1</v>
      </c>
      <c r="BV42">
        <v>2</v>
      </c>
      <c r="BW42">
        <v>0</v>
      </c>
      <c r="BX42">
        <v>4</v>
      </c>
      <c r="BY42" t="s">
        <v>154</v>
      </c>
      <c r="BZ42">
        <v>301</v>
      </c>
      <c r="CA42">
        <v>16</v>
      </c>
      <c r="CB42">
        <v>0</v>
      </c>
      <c r="CC42" t="s">
        <v>155</v>
      </c>
      <c r="CD42" t="s">
        <v>155</v>
      </c>
      <c r="CE42">
        <v>0</v>
      </c>
      <c r="CF42">
        <v>55</v>
      </c>
      <c r="CG42">
        <v>1840</v>
      </c>
      <c r="CH42" t="s">
        <v>156</v>
      </c>
      <c r="CI42">
        <v>0</v>
      </c>
      <c r="CJ42">
        <v>0.54009600000000002</v>
      </c>
      <c r="CK42">
        <v>10</v>
      </c>
      <c r="CL42" t="s">
        <v>157</v>
      </c>
      <c r="CM42">
        <v>1840</v>
      </c>
      <c r="CN42">
        <v>528309</v>
      </c>
      <c r="CO42">
        <v>1.71</v>
      </c>
      <c r="CP42">
        <v>2.25</v>
      </c>
      <c r="CQ42">
        <v>528309</v>
      </c>
      <c r="CR42">
        <v>0</v>
      </c>
      <c r="CS42">
        <v>2851.7058809999999</v>
      </c>
      <c r="CT42">
        <v>100</v>
      </c>
      <c r="CU42">
        <v>52115</v>
      </c>
      <c r="CV42">
        <v>1.9387999999999999E-2</v>
      </c>
      <c r="CW42">
        <v>0</v>
      </c>
      <c r="CX42">
        <v>4.5599999999999998E-3</v>
      </c>
      <c r="CY42">
        <v>148</v>
      </c>
      <c r="CZ42" t="s">
        <v>301</v>
      </c>
      <c r="DA42" t="s">
        <v>302</v>
      </c>
      <c r="DB42" t="s">
        <v>303</v>
      </c>
      <c r="DC42">
        <v>-82.745107000000004</v>
      </c>
      <c r="DD42">
        <v>33.292211000000002</v>
      </c>
      <c r="DE42">
        <v>33.292211000000002</v>
      </c>
      <c r="DF42">
        <v>-82.745107000000004</v>
      </c>
      <c r="DG42">
        <v>4.5599999999999998E-3</v>
      </c>
      <c r="DH42">
        <v>5</v>
      </c>
      <c r="DI42">
        <v>1570</v>
      </c>
      <c r="DJ42">
        <v>20.8</v>
      </c>
      <c r="DK42">
        <v>1650</v>
      </c>
      <c r="DL42">
        <v>20.8</v>
      </c>
      <c r="DM42">
        <v>1610</v>
      </c>
      <c r="DN42">
        <v>20.7</v>
      </c>
      <c r="DO42">
        <v>1900</v>
      </c>
      <c r="DP42">
        <v>0</v>
      </c>
      <c r="DQ42">
        <v>1840</v>
      </c>
      <c r="DR42">
        <v>26.8</v>
      </c>
      <c r="DS42">
        <v>1400</v>
      </c>
      <c r="DT42">
        <v>24.6</v>
      </c>
      <c r="DU42">
        <v>1330</v>
      </c>
      <c r="DV42">
        <v>25.9</v>
      </c>
      <c r="DW42">
        <v>1450</v>
      </c>
      <c r="DX42">
        <v>18</v>
      </c>
      <c r="DY42">
        <v>1450</v>
      </c>
      <c r="DZ42">
        <v>17.899999999999999</v>
      </c>
      <c r="EA42">
        <v>1430</v>
      </c>
      <c r="EB42">
        <v>17.899999999999999</v>
      </c>
      <c r="EC42">
        <v>1.0549999999999999E-3</v>
      </c>
    </row>
    <row r="43" spans="1:133" x14ac:dyDescent="0.3">
      <c r="A43">
        <v>41</v>
      </c>
      <c r="B43" t="s">
        <v>133</v>
      </c>
      <c r="C43">
        <v>21</v>
      </c>
      <c r="D43">
        <v>26453</v>
      </c>
      <c r="E43">
        <v>6470780</v>
      </c>
      <c r="F43" t="s">
        <v>134</v>
      </c>
      <c r="G43" s="1">
        <v>43050.209027777775</v>
      </c>
      <c r="H43" t="s">
        <v>135</v>
      </c>
      <c r="I43" t="s">
        <v>136</v>
      </c>
      <c r="J43" t="s">
        <v>137</v>
      </c>
      <c r="K43" t="s">
        <v>202</v>
      </c>
      <c r="L43">
        <v>0</v>
      </c>
      <c r="M43">
        <v>0</v>
      </c>
      <c r="N43">
        <v>0</v>
      </c>
      <c r="O43" t="s">
        <v>225</v>
      </c>
      <c r="P43" t="s">
        <v>172</v>
      </c>
      <c r="Q43" t="s">
        <v>173</v>
      </c>
      <c r="R43" t="s">
        <v>173</v>
      </c>
      <c r="S43" t="s">
        <v>186</v>
      </c>
      <c r="T43">
        <v>2</v>
      </c>
      <c r="U43" t="s">
        <v>175</v>
      </c>
      <c r="V43" t="s">
        <v>176</v>
      </c>
      <c r="W43" t="s">
        <v>183</v>
      </c>
      <c r="X43" t="s">
        <v>146</v>
      </c>
      <c r="Y43" t="s">
        <v>311</v>
      </c>
      <c r="Z43" t="s">
        <v>211</v>
      </c>
      <c r="AA43" t="s">
        <v>179</v>
      </c>
      <c r="AB43" t="s">
        <v>149</v>
      </c>
      <c r="AC43">
        <v>2.94</v>
      </c>
      <c r="AD43">
        <v>33.310671999999997</v>
      </c>
      <c r="AE43">
        <v>-82.740024000000005</v>
      </c>
      <c r="AF43">
        <v>5</v>
      </c>
      <c r="AG43">
        <v>4</v>
      </c>
      <c r="AH43">
        <v>272</v>
      </c>
      <c r="AI43" t="s">
        <v>150</v>
      </c>
      <c r="AJ43">
        <v>6</v>
      </c>
      <c r="AK43">
        <v>6</v>
      </c>
      <c r="AL43" t="s">
        <v>151</v>
      </c>
      <c r="AM43">
        <v>2021.4</v>
      </c>
      <c r="AN43">
        <v>41.7</v>
      </c>
      <c r="AO43">
        <v>1470.1</v>
      </c>
      <c r="AP43">
        <v>-82.751383000000004</v>
      </c>
      <c r="AQ43">
        <v>33.297431000000003</v>
      </c>
      <c r="AR43">
        <v>-82.747518999999997</v>
      </c>
      <c r="AS43">
        <v>33.299692999999998</v>
      </c>
      <c r="AT43" t="s">
        <v>149</v>
      </c>
      <c r="AU43">
        <v>1</v>
      </c>
      <c r="AV43">
        <v>301</v>
      </c>
      <c r="AW43">
        <v>16</v>
      </c>
      <c r="AX43">
        <v>0</v>
      </c>
      <c r="AY43">
        <v>55</v>
      </c>
      <c r="AZ43">
        <v>3.64</v>
      </c>
      <c r="BA43">
        <v>3</v>
      </c>
      <c r="BB43">
        <v>458.3</v>
      </c>
      <c r="BC43">
        <v>479.3</v>
      </c>
      <c r="BD43">
        <v>485.2</v>
      </c>
      <c r="BE43">
        <v>55</v>
      </c>
      <c r="BF43">
        <v>84.2</v>
      </c>
      <c r="BG43">
        <v>0</v>
      </c>
      <c r="BH43" s="2">
        <v>43138</v>
      </c>
      <c r="BI43" t="s">
        <v>152</v>
      </c>
      <c r="BJ43">
        <v>4.5599999999999998E-3</v>
      </c>
      <c r="BK43">
        <v>52154</v>
      </c>
      <c r="BL43">
        <v>52093</v>
      </c>
      <c r="BM43" t="s">
        <v>149</v>
      </c>
      <c r="BN43" t="s">
        <v>153</v>
      </c>
      <c r="BO43">
        <v>1</v>
      </c>
      <c r="BP43">
        <v>1600</v>
      </c>
      <c r="BQ43">
        <v>2</v>
      </c>
      <c r="BR43">
        <v>1</v>
      </c>
      <c r="BS43">
        <v>2</v>
      </c>
      <c r="BT43">
        <v>1</v>
      </c>
      <c r="BU43">
        <v>1</v>
      </c>
      <c r="BV43">
        <v>2</v>
      </c>
      <c r="BW43">
        <v>0</v>
      </c>
      <c r="BX43">
        <v>4</v>
      </c>
      <c r="BY43" t="s">
        <v>154</v>
      </c>
      <c r="BZ43">
        <v>301</v>
      </c>
      <c r="CA43">
        <v>16</v>
      </c>
      <c r="CB43">
        <v>0</v>
      </c>
      <c r="CC43" t="s">
        <v>155</v>
      </c>
      <c r="CD43" t="s">
        <v>155</v>
      </c>
      <c r="CE43">
        <v>0</v>
      </c>
      <c r="CF43">
        <v>55</v>
      </c>
      <c r="CG43">
        <v>1840</v>
      </c>
      <c r="CH43" t="s">
        <v>156</v>
      </c>
      <c r="CI43">
        <v>0</v>
      </c>
      <c r="CJ43">
        <v>0.54009600000000002</v>
      </c>
      <c r="CK43">
        <v>10</v>
      </c>
      <c r="CL43" t="s">
        <v>157</v>
      </c>
      <c r="CM43">
        <v>1840</v>
      </c>
      <c r="CN43">
        <v>528309</v>
      </c>
      <c r="CO43">
        <v>1.71</v>
      </c>
      <c r="CP43">
        <v>2.25</v>
      </c>
      <c r="CQ43">
        <v>528309</v>
      </c>
      <c r="CR43">
        <v>0</v>
      </c>
      <c r="CS43">
        <v>2851.7058809999999</v>
      </c>
      <c r="CT43">
        <v>100</v>
      </c>
      <c r="CU43">
        <v>52115</v>
      </c>
      <c r="CV43">
        <v>1.9387999999999999E-2</v>
      </c>
      <c r="CW43">
        <v>0</v>
      </c>
      <c r="CX43">
        <v>4.5599999999999998E-3</v>
      </c>
      <c r="CY43">
        <v>148</v>
      </c>
      <c r="CZ43" t="s">
        <v>301</v>
      </c>
      <c r="DA43" t="s">
        <v>302</v>
      </c>
      <c r="DB43" t="s">
        <v>303</v>
      </c>
      <c r="DC43">
        <v>-82.745107000000004</v>
      </c>
      <c r="DD43">
        <v>33.292211000000002</v>
      </c>
      <c r="DE43">
        <v>33.292211000000002</v>
      </c>
      <c r="DF43">
        <v>-82.745107000000004</v>
      </c>
      <c r="DG43">
        <v>4.5599999999999998E-3</v>
      </c>
      <c r="DH43">
        <v>5</v>
      </c>
      <c r="DI43">
        <v>1570</v>
      </c>
      <c r="DJ43">
        <v>20.8</v>
      </c>
      <c r="DK43">
        <v>1650</v>
      </c>
      <c r="DL43">
        <v>20.8</v>
      </c>
      <c r="DM43">
        <v>1610</v>
      </c>
      <c r="DN43">
        <v>20.7</v>
      </c>
      <c r="DO43">
        <v>1900</v>
      </c>
      <c r="DP43">
        <v>0</v>
      </c>
      <c r="DQ43">
        <v>1840</v>
      </c>
      <c r="DR43">
        <v>26.8</v>
      </c>
      <c r="DS43">
        <v>1400</v>
      </c>
      <c r="DT43">
        <v>24.6</v>
      </c>
      <c r="DU43">
        <v>1330</v>
      </c>
      <c r="DV43">
        <v>25.9</v>
      </c>
      <c r="DW43">
        <v>1450</v>
      </c>
      <c r="DX43">
        <v>18</v>
      </c>
      <c r="DY43">
        <v>1450</v>
      </c>
      <c r="DZ43">
        <v>17.899999999999999</v>
      </c>
      <c r="EA43">
        <v>1430</v>
      </c>
      <c r="EB43">
        <v>17.899999999999999</v>
      </c>
      <c r="EC43">
        <v>1.3292E-2</v>
      </c>
    </row>
    <row r="44" spans="1:133" x14ac:dyDescent="0.3">
      <c r="A44">
        <v>42</v>
      </c>
      <c r="B44" t="s">
        <v>133</v>
      </c>
      <c r="C44">
        <v>28</v>
      </c>
      <c r="D44">
        <v>43221</v>
      </c>
      <c r="E44">
        <v>5578009</v>
      </c>
      <c r="F44" t="s">
        <v>134</v>
      </c>
      <c r="G44" s="1">
        <v>42370.916666666664</v>
      </c>
      <c r="H44" t="s">
        <v>135</v>
      </c>
      <c r="I44" t="s">
        <v>136</v>
      </c>
      <c r="J44" t="s">
        <v>312</v>
      </c>
      <c r="K44" t="s">
        <v>138</v>
      </c>
      <c r="L44">
        <v>0</v>
      </c>
      <c r="M44">
        <v>0</v>
      </c>
      <c r="N44">
        <v>0</v>
      </c>
      <c r="O44" t="s">
        <v>139</v>
      </c>
      <c r="P44" t="s">
        <v>162</v>
      </c>
      <c r="Q44" t="s">
        <v>221</v>
      </c>
      <c r="R44" t="s">
        <v>284</v>
      </c>
      <c r="S44" t="s">
        <v>142</v>
      </c>
      <c r="T44">
        <v>1</v>
      </c>
      <c r="U44" t="s">
        <v>165</v>
      </c>
      <c r="V44" t="s">
        <v>166</v>
      </c>
      <c r="W44" t="s">
        <v>183</v>
      </c>
      <c r="X44" t="s">
        <v>146</v>
      </c>
      <c r="Y44">
        <v>33</v>
      </c>
      <c r="Z44" t="s">
        <v>199</v>
      </c>
      <c r="AA44" t="s">
        <v>148</v>
      </c>
      <c r="AB44" t="s">
        <v>149</v>
      </c>
      <c r="AC44">
        <v>2.9368259999999999</v>
      </c>
      <c r="AD44">
        <v>33.310634999999998</v>
      </c>
      <c r="AE44">
        <v>-82.740042000000003</v>
      </c>
      <c r="AF44">
        <v>5</v>
      </c>
      <c r="AG44">
        <v>4</v>
      </c>
      <c r="AH44">
        <v>272</v>
      </c>
      <c r="AI44" t="s">
        <v>150</v>
      </c>
      <c r="AJ44">
        <v>6</v>
      </c>
      <c r="AK44">
        <v>6</v>
      </c>
      <c r="AL44" t="s">
        <v>151</v>
      </c>
      <c r="AM44">
        <v>2021.4</v>
      </c>
      <c r="AN44">
        <v>41.7</v>
      </c>
      <c r="AO44">
        <v>1470.1</v>
      </c>
      <c r="AP44">
        <v>-82.751383000000004</v>
      </c>
      <c r="AQ44">
        <v>33.297431000000003</v>
      </c>
      <c r="AR44">
        <v>-82.747518999999997</v>
      </c>
      <c r="AS44">
        <v>33.299692999999998</v>
      </c>
      <c r="AT44" t="s">
        <v>149</v>
      </c>
      <c r="AU44">
        <v>1</v>
      </c>
      <c r="AV44">
        <v>301</v>
      </c>
      <c r="AW44">
        <v>16</v>
      </c>
      <c r="AX44">
        <v>0</v>
      </c>
      <c r="AY44">
        <v>55</v>
      </c>
      <c r="AZ44">
        <v>3.64</v>
      </c>
      <c r="BA44">
        <v>3</v>
      </c>
      <c r="BB44">
        <v>458.3</v>
      </c>
      <c r="BC44">
        <v>479.3</v>
      </c>
      <c r="BD44">
        <v>485.2</v>
      </c>
      <c r="BE44">
        <v>55</v>
      </c>
      <c r="BF44">
        <v>84.2</v>
      </c>
      <c r="BG44">
        <v>0</v>
      </c>
      <c r="BH44" s="2">
        <v>43138</v>
      </c>
      <c r="BI44" t="s">
        <v>152</v>
      </c>
      <c r="BJ44">
        <v>4.5599999999999998E-3</v>
      </c>
      <c r="BK44">
        <v>52154</v>
      </c>
      <c r="BL44">
        <v>52093</v>
      </c>
      <c r="BM44" t="s">
        <v>149</v>
      </c>
      <c r="BN44" t="s">
        <v>153</v>
      </c>
      <c r="BO44">
        <v>1</v>
      </c>
      <c r="BP44">
        <v>1600</v>
      </c>
      <c r="BQ44">
        <v>2</v>
      </c>
      <c r="BR44">
        <v>1</v>
      </c>
      <c r="BS44">
        <v>2</v>
      </c>
      <c r="BT44">
        <v>1</v>
      </c>
      <c r="BU44">
        <v>1</v>
      </c>
      <c r="BV44">
        <v>2</v>
      </c>
      <c r="BW44">
        <v>0</v>
      </c>
      <c r="BX44">
        <v>4</v>
      </c>
      <c r="BY44" t="s">
        <v>154</v>
      </c>
      <c r="BZ44">
        <v>301</v>
      </c>
      <c r="CA44">
        <v>16</v>
      </c>
      <c r="CB44">
        <v>0</v>
      </c>
      <c r="CC44" t="s">
        <v>155</v>
      </c>
      <c r="CD44" t="s">
        <v>155</v>
      </c>
      <c r="CE44">
        <v>0</v>
      </c>
      <c r="CF44">
        <v>55</v>
      </c>
      <c r="CG44">
        <v>1840</v>
      </c>
      <c r="CH44" t="s">
        <v>156</v>
      </c>
      <c r="CI44">
        <v>0</v>
      </c>
      <c r="CJ44">
        <v>0.54009600000000002</v>
      </c>
      <c r="CK44">
        <v>10</v>
      </c>
      <c r="CL44" t="s">
        <v>157</v>
      </c>
      <c r="CM44">
        <v>1840</v>
      </c>
      <c r="CN44">
        <v>528309</v>
      </c>
      <c r="CO44">
        <v>1.71</v>
      </c>
      <c r="CP44">
        <v>2.25</v>
      </c>
      <c r="CQ44">
        <v>528309</v>
      </c>
      <c r="CR44">
        <v>0</v>
      </c>
      <c r="CS44">
        <v>2851.7058809999999</v>
      </c>
      <c r="CT44">
        <v>100</v>
      </c>
      <c r="CU44">
        <v>52115</v>
      </c>
      <c r="CV44">
        <v>1.9387999999999999E-2</v>
      </c>
      <c r="CW44">
        <v>0</v>
      </c>
      <c r="CX44">
        <v>4.5599999999999998E-3</v>
      </c>
      <c r="CY44">
        <v>148</v>
      </c>
      <c r="CZ44" t="s">
        <v>301</v>
      </c>
      <c r="DA44" t="s">
        <v>302</v>
      </c>
      <c r="DB44" t="s">
        <v>303</v>
      </c>
      <c r="DC44">
        <v>-82.745107000000004</v>
      </c>
      <c r="DD44">
        <v>33.292211000000002</v>
      </c>
      <c r="DE44">
        <v>33.292211000000002</v>
      </c>
      <c r="DF44">
        <v>-82.745107000000004</v>
      </c>
      <c r="DG44">
        <v>4.5599999999999998E-3</v>
      </c>
      <c r="DH44">
        <v>5</v>
      </c>
      <c r="DI44">
        <v>1570</v>
      </c>
      <c r="DJ44">
        <v>20.8</v>
      </c>
      <c r="DK44">
        <v>1650</v>
      </c>
      <c r="DL44">
        <v>20.8</v>
      </c>
      <c r="DM44">
        <v>1610</v>
      </c>
      <c r="DN44">
        <v>20.7</v>
      </c>
      <c r="DO44">
        <v>1900</v>
      </c>
      <c r="DP44">
        <v>0</v>
      </c>
      <c r="DQ44">
        <v>1840</v>
      </c>
      <c r="DR44">
        <v>26.8</v>
      </c>
      <c r="DS44">
        <v>1400</v>
      </c>
      <c r="DT44">
        <v>24.6</v>
      </c>
      <c r="DU44">
        <v>1330</v>
      </c>
      <c r="DV44">
        <v>25.9</v>
      </c>
      <c r="DW44">
        <v>1450</v>
      </c>
      <c r="DX44">
        <v>18</v>
      </c>
      <c r="DY44">
        <v>1450</v>
      </c>
      <c r="DZ44">
        <v>17.899999999999999</v>
      </c>
      <c r="EA44">
        <v>1430</v>
      </c>
      <c r="EB44">
        <v>17.899999999999999</v>
      </c>
      <c r="EC44">
        <v>1.3252E-2</v>
      </c>
    </row>
    <row r="45" spans="1:133" x14ac:dyDescent="0.3">
      <c r="A45">
        <v>43</v>
      </c>
      <c r="B45" t="s">
        <v>133</v>
      </c>
      <c r="C45">
        <v>38</v>
      </c>
      <c r="D45">
        <v>50752</v>
      </c>
      <c r="E45">
        <v>5170222</v>
      </c>
      <c r="F45" t="s">
        <v>134</v>
      </c>
      <c r="G45" s="1">
        <v>42043.097222222219</v>
      </c>
      <c r="H45" t="s">
        <v>135</v>
      </c>
      <c r="I45" t="s">
        <v>136</v>
      </c>
      <c r="J45" t="s">
        <v>137</v>
      </c>
      <c r="K45" t="s">
        <v>180</v>
      </c>
      <c r="L45">
        <v>0</v>
      </c>
      <c r="M45">
        <v>0</v>
      </c>
      <c r="N45">
        <v>2</v>
      </c>
      <c r="O45" t="s">
        <v>139</v>
      </c>
      <c r="P45" t="s">
        <v>140</v>
      </c>
      <c r="Q45" t="s">
        <v>221</v>
      </c>
      <c r="R45" t="s">
        <v>141</v>
      </c>
      <c r="S45" t="s">
        <v>142</v>
      </c>
      <c r="T45">
        <v>1</v>
      </c>
      <c r="U45" t="s">
        <v>165</v>
      </c>
      <c r="V45" t="s">
        <v>201</v>
      </c>
      <c r="W45" t="s">
        <v>183</v>
      </c>
      <c r="X45" t="s">
        <v>146</v>
      </c>
      <c r="Y45">
        <v>22</v>
      </c>
      <c r="Z45" t="s">
        <v>147</v>
      </c>
      <c r="AA45" t="s">
        <v>148</v>
      </c>
      <c r="AB45" t="s">
        <v>149</v>
      </c>
      <c r="AC45">
        <v>2.5168759999999999</v>
      </c>
      <c r="AD45">
        <v>33.305176000000003</v>
      </c>
      <c r="AE45">
        <v>-82.743167</v>
      </c>
      <c r="AF45">
        <v>5</v>
      </c>
      <c r="AG45">
        <v>4</v>
      </c>
      <c r="AH45">
        <v>272</v>
      </c>
      <c r="AI45" t="s">
        <v>150</v>
      </c>
      <c r="AJ45">
        <v>6</v>
      </c>
      <c r="AK45">
        <v>6</v>
      </c>
      <c r="AL45" t="s">
        <v>151</v>
      </c>
      <c r="AM45">
        <v>2021.4</v>
      </c>
      <c r="AN45">
        <v>41.7</v>
      </c>
      <c r="AO45">
        <v>1470.1</v>
      </c>
      <c r="AP45">
        <v>-82.751383000000004</v>
      </c>
      <c r="AQ45">
        <v>33.297431000000003</v>
      </c>
      <c r="AR45">
        <v>-82.747518999999997</v>
      </c>
      <c r="AS45">
        <v>33.299692999999998</v>
      </c>
      <c r="AT45" t="s">
        <v>149</v>
      </c>
      <c r="AU45">
        <v>1</v>
      </c>
      <c r="AV45">
        <v>301</v>
      </c>
      <c r="AW45">
        <v>16</v>
      </c>
      <c r="AX45">
        <v>0</v>
      </c>
      <c r="AY45">
        <v>55</v>
      </c>
      <c r="AZ45">
        <v>3.64</v>
      </c>
      <c r="BA45">
        <v>3</v>
      </c>
      <c r="BB45">
        <v>458.3</v>
      </c>
      <c r="BC45">
        <v>479.3</v>
      </c>
      <c r="BD45">
        <v>485.2</v>
      </c>
      <c r="BE45">
        <v>55</v>
      </c>
      <c r="BF45">
        <v>84.2</v>
      </c>
      <c r="BG45">
        <v>0</v>
      </c>
      <c r="BH45" s="2">
        <v>43138</v>
      </c>
      <c r="BI45" t="s">
        <v>152</v>
      </c>
      <c r="BJ45">
        <v>4.5599999999999998E-3</v>
      </c>
      <c r="BK45">
        <v>52154</v>
      </c>
      <c r="BL45">
        <v>52093</v>
      </c>
      <c r="BM45" t="s">
        <v>149</v>
      </c>
      <c r="BN45" t="s">
        <v>153</v>
      </c>
      <c r="BO45">
        <v>1</v>
      </c>
      <c r="BP45">
        <v>1600</v>
      </c>
      <c r="BQ45">
        <v>2</v>
      </c>
      <c r="BR45">
        <v>1</v>
      </c>
      <c r="BS45">
        <v>2</v>
      </c>
      <c r="BT45">
        <v>1</v>
      </c>
      <c r="BU45">
        <v>1</v>
      </c>
      <c r="BV45">
        <v>2</v>
      </c>
      <c r="BW45">
        <v>0</v>
      </c>
      <c r="BX45">
        <v>4</v>
      </c>
      <c r="BY45" t="s">
        <v>154</v>
      </c>
      <c r="BZ45">
        <v>301</v>
      </c>
      <c r="CA45">
        <v>16</v>
      </c>
      <c r="CB45">
        <v>0</v>
      </c>
      <c r="CC45" t="s">
        <v>155</v>
      </c>
      <c r="CD45" t="s">
        <v>155</v>
      </c>
      <c r="CE45">
        <v>0</v>
      </c>
      <c r="CF45">
        <v>55</v>
      </c>
      <c r="CG45">
        <v>1840</v>
      </c>
      <c r="CH45" t="s">
        <v>156</v>
      </c>
      <c r="CI45">
        <v>0</v>
      </c>
      <c r="CJ45">
        <v>0.54009600000000002</v>
      </c>
      <c r="CK45">
        <v>10</v>
      </c>
      <c r="CL45" t="s">
        <v>157</v>
      </c>
      <c r="CM45">
        <v>1840</v>
      </c>
      <c r="CN45">
        <v>528309</v>
      </c>
      <c r="CO45">
        <v>1.71</v>
      </c>
      <c r="CP45">
        <v>2.25</v>
      </c>
      <c r="CQ45">
        <v>528309</v>
      </c>
      <c r="CR45">
        <v>0</v>
      </c>
      <c r="CS45">
        <v>2851.7058809999999</v>
      </c>
      <c r="CT45">
        <v>100</v>
      </c>
      <c r="CU45">
        <v>52115</v>
      </c>
      <c r="CV45">
        <v>1.9387999999999999E-2</v>
      </c>
      <c r="CW45">
        <v>0</v>
      </c>
      <c r="CX45">
        <v>4.5599999999999998E-3</v>
      </c>
      <c r="CY45">
        <v>148</v>
      </c>
      <c r="CZ45" t="s">
        <v>301</v>
      </c>
      <c r="DA45" t="s">
        <v>302</v>
      </c>
      <c r="DB45" t="s">
        <v>303</v>
      </c>
      <c r="DC45">
        <v>-82.745107000000004</v>
      </c>
      <c r="DD45">
        <v>33.292211000000002</v>
      </c>
      <c r="DE45">
        <v>33.292211000000002</v>
      </c>
      <c r="DF45">
        <v>-82.745107000000004</v>
      </c>
      <c r="DG45">
        <v>4.5599999999999998E-3</v>
      </c>
      <c r="DH45">
        <v>5</v>
      </c>
      <c r="DI45">
        <v>1570</v>
      </c>
      <c r="DJ45">
        <v>20.8</v>
      </c>
      <c r="DK45">
        <v>1650</v>
      </c>
      <c r="DL45">
        <v>20.8</v>
      </c>
      <c r="DM45">
        <v>1610</v>
      </c>
      <c r="DN45">
        <v>20.7</v>
      </c>
      <c r="DO45">
        <v>1900</v>
      </c>
      <c r="DP45">
        <v>0</v>
      </c>
      <c r="DQ45">
        <v>1840</v>
      </c>
      <c r="DR45">
        <v>26.8</v>
      </c>
      <c r="DS45">
        <v>1400</v>
      </c>
      <c r="DT45">
        <v>24.6</v>
      </c>
      <c r="DU45">
        <v>1330</v>
      </c>
      <c r="DV45">
        <v>25.9</v>
      </c>
      <c r="DW45">
        <v>1450</v>
      </c>
      <c r="DX45">
        <v>18</v>
      </c>
      <c r="DY45">
        <v>1450</v>
      </c>
      <c r="DZ45">
        <v>17.899999999999999</v>
      </c>
      <c r="EA45">
        <v>1430</v>
      </c>
      <c r="EB45">
        <v>17.899999999999999</v>
      </c>
      <c r="EC45">
        <v>6.999E-3</v>
      </c>
    </row>
    <row r="46" spans="1:133" x14ac:dyDescent="0.3">
      <c r="A46">
        <v>44</v>
      </c>
      <c r="B46" t="s">
        <v>133</v>
      </c>
      <c r="C46">
        <v>41</v>
      </c>
      <c r="D46">
        <v>55111</v>
      </c>
      <c r="E46">
        <v>4911151</v>
      </c>
      <c r="F46" t="s">
        <v>134</v>
      </c>
      <c r="G46" s="1">
        <v>41838.974305555559</v>
      </c>
      <c r="H46" t="s">
        <v>135</v>
      </c>
      <c r="I46" t="s">
        <v>136</v>
      </c>
      <c r="J46" t="s">
        <v>137</v>
      </c>
      <c r="K46" t="s">
        <v>138</v>
      </c>
      <c r="L46">
        <v>0</v>
      </c>
      <c r="M46">
        <v>0</v>
      </c>
      <c r="N46">
        <v>0</v>
      </c>
      <c r="O46" t="s">
        <v>225</v>
      </c>
      <c r="P46" t="s">
        <v>140</v>
      </c>
      <c r="Q46" t="s">
        <v>163</v>
      </c>
      <c r="R46" t="s">
        <v>163</v>
      </c>
      <c r="S46" t="s">
        <v>297</v>
      </c>
      <c r="T46">
        <v>1</v>
      </c>
      <c r="U46" t="s">
        <v>298</v>
      </c>
      <c r="V46" t="s">
        <v>166</v>
      </c>
      <c r="W46" t="s">
        <v>183</v>
      </c>
      <c r="X46" t="s">
        <v>146</v>
      </c>
      <c r="Y46">
        <v>65</v>
      </c>
      <c r="Z46" t="s">
        <v>167</v>
      </c>
      <c r="AA46" t="s">
        <v>313</v>
      </c>
      <c r="AB46" t="s">
        <v>149</v>
      </c>
      <c r="AC46">
        <v>3.1125880000000001</v>
      </c>
      <c r="AD46">
        <v>33.313012000000001</v>
      </c>
      <c r="AE46">
        <v>-82.739007999999998</v>
      </c>
      <c r="AF46">
        <v>5</v>
      </c>
      <c r="AG46">
        <v>4</v>
      </c>
      <c r="AH46">
        <v>272</v>
      </c>
      <c r="AI46" t="s">
        <v>150</v>
      </c>
      <c r="AJ46">
        <v>6</v>
      </c>
      <c r="AK46">
        <v>6</v>
      </c>
      <c r="AL46" t="s">
        <v>151</v>
      </c>
      <c r="AM46">
        <v>2021.4</v>
      </c>
      <c r="AN46">
        <v>41.7</v>
      </c>
      <c r="AO46">
        <v>1470.1</v>
      </c>
      <c r="AP46">
        <v>-82.751383000000004</v>
      </c>
      <c r="AQ46">
        <v>33.297431000000003</v>
      </c>
      <c r="AR46">
        <v>-82.747518999999997</v>
      </c>
      <c r="AS46">
        <v>33.299692999999998</v>
      </c>
      <c r="AT46" t="s">
        <v>149</v>
      </c>
      <c r="AU46">
        <v>1</v>
      </c>
      <c r="AV46">
        <v>301</v>
      </c>
      <c r="AW46">
        <v>16</v>
      </c>
      <c r="AX46">
        <v>0</v>
      </c>
      <c r="AY46">
        <v>55</v>
      </c>
      <c r="AZ46">
        <v>3.64</v>
      </c>
      <c r="BA46">
        <v>3</v>
      </c>
      <c r="BB46">
        <v>458.3</v>
      </c>
      <c r="BC46">
        <v>479.3</v>
      </c>
      <c r="BD46">
        <v>485.2</v>
      </c>
      <c r="BE46">
        <v>55</v>
      </c>
      <c r="BF46">
        <v>84.2</v>
      </c>
      <c r="BG46">
        <v>0</v>
      </c>
      <c r="BH46" s="2">
        <v>43138</v>
      </c>
      <c r="BI46" t="s">
        <v>152</v>
      </c>
      <c r="BJ46">
        <v>4.5599999999999998E-3</v>
      </c>
      <c r="BK46">
        <v>52154</v>
      </c>
      <c r="BL46">
        <v>52093</v>
      </c>
      <c r="BM46" t="s">
        <v>149</v>
      </c>
      <c r="BN46" t="s">
        <v>153</v>
      </c>
      <c r="BO46">
        <v>1</v>
      </c>
      <c r="BP46">
        <v>1600</v>
      </c>
      <c r="BQ46">
        <v>2</v>
      </c>
      <c r="BR46">
        <v>1</v>
      </c>
      <c r="BS46">
        <v>2</v>
      </c>
      <c r="BT46">
        <v>1</v>
      </c>
      <c r="BU46">
        <v>1</v>
      </c>
      <c r="BV46">
        <v>2</v>
      </c>
      <c r="BW46">
        <v>0</v>
      </c>
      <c r="BX46">
        <v>4</v>
      </c>
      <c r="BY46" t="s">
        <v>154</v>
      </c>
      <c r="BZ46">
        <v>301</v>
      </c>
      <c r="CA46">
        <v>16</v>
      </c>
      <c r="CB46">
        <v>0</v>
      </c>
      <c r="CC46" t="s">
        <v>155</v>
      </c>
      <c r="CD46" t="s">
        <v>155</v>
      </c>
      <c r="CE46">
        <v>0</v>
      </c>
      <c r="CF46">
        <v>55</v>
      </c>
      <c r="CG46">
        <v>1840</v>
      </c>
      <c r="CH46" t="s">
        <v>156</v>
      </c>
      <c r="CI46">
        <v>0</v>
      </c>
      <c r="CJ46">
        <v>0.54009600000000002</v>
      </c>
      <c r="CK46">
        <v>10</v>
      </c>
      <c r="CL46" t="s">
        <v>157</v>
      </c>
      <c r="CM46">
        <v>1840</v>
      </c>
      <c r="CN46">
        <v>528309</v>
      </c>
      <c r="CO46">
        <v>1.71</v>
      </c>
      <c r="CP46">
        <v>2.25</v>
      </c>
      <c r="CQ46">
        <v>528309</v>
      </c>
      <c r="CR46">
        <v>0</v>
      </c>
      <c r="CS46">
        <v>2851.7058809999999</v>
      </c>
      <c r="CT46">
        <v>100</v>
      </c>
      <c r="CU46">
        <v>52115</v>
      </c>
      <c r="CV46">
        <v>1.9387999999999999E-2</v>
      </c>
      <c r="CW46">
        <v>0</v>
      </c>
      <c r="CX46">
        <v>4.5599999999999998E-3</v>
      </c>
      <c r="CY46">
        <v>148</v>
      </c>
      <c r="CZ46" t="s">
        <v>301</v>
      </c>
      <c r="DA46" t="s">
        <v>302</v>
      </c>
      <c r="DB46" t="s">
        <v>303</v>
      </c>
      <c r="DC46">
        <v>-82.745107000000004</v>
      </c>
      <c r="DD46">
        <v>33.292211000000002</v>
      </c>
      <c r="DE46">
        <v>33.292211000000002</v>
      </c>
      <c r="DF46">
        <v>-82.745107000000004</v>
      </c>
      <c r="DG46">
        <v>4.5599999999999998E-3</v>
      </c>
      <c r="DH46">
        <v>5</v>
      </c>
      <c r="DI46">
        <v>1570</v>
      </c>
      <c r="DJ46">
        <v>20.8</v>
      </c>
      <c r="DK46">
        <v>1650</v>
      </c>
      <c r="DL46">
        <v>20.8</v>
      </c>
      <c r="DM46">
        <v>1610</v>
      </c>
      <c r="DN46">
        <v>20.7</v>
      </c>
      <c r="DO46">
        <v>1900</v>
      </c>
      <c r="DP46">
        <v>0</v>
      </c>
      <c r="DQ46">
        <v>1840</v>
      </c>
      <c r="DR46">
        <v>26.8</v>
      </c>
      <c r="DS46">
        <v>1400</v>
      </c>
      <c r="DT46">
        <v>24.6</v>
      </c>
      <c r="DU46">
        <v>1330</v>
      </c>
      <c r="DV46">
        <v>25.9</v>
      </c>
      <c r="DW46">
        <v>1450</v>
      </c>
      <c r="DX46">
        <v>18</v>
      </c>
      <c r="DY46">
        <v>1450</v>
      </c>
      <c r="DZ46">
        <v>17.899999999999999</v>
      </c>
      <c r="EA46">
        <v>1430</v>
      </c>
      <c r="EB46">
        <v>17.899999999999999</v>
      </c>
      <c r="EC46">
        <v>1.5805E-2</v>
      </c>
    </row>
    <row r="47" spans="1:133" x14ac:dyDescent="0.3">
      <c r="A47">
        <v>45</v>
      </c>
      <c r="B47" t="s">
        <v>133</v>
      </c>
      <c r="C47">
        <v>43</v>
      </c>
      <c r="D47">
        <v>63309</v>
      </c>
      <c r="E47">
        <v>4478809</v>
      </c>
      <c r="F47" t="s">
        <v>134</v>
      </c>
      <c r="G47" s="1">
        <v>41439.92083333333</v>
      </c>
      <c r="H47" t="s">
        <v>135</v>
      </c>
      <c r="I47" t="s">
        <v>136</v>
      </c>
      <c r="J47" t="s">
        <v>314</v>
      </c>
      <c r="K47" t="s">
        <v>138</v>
      </c>
      <c r="L47">
        <v>0</v>
      </c>
      <c r="M47">
        <v>0</v>
      </c>
      <c r="N47">
        <v>0</v>
      </c>
      <c r="O47" t="s">
        <v>139</v>
      </c>
      <c r="P47" t="s">
        <v>140</v>
      </c>
      <c r="Q47" t="s">
        <v>181</v>
      </c>
      <c r="R47" t="s">
        <v>163</v>
      </c>
      <c r="S47" t="s">
        <v>200</v>
      </c>
      <c r="T47">
        <v>1</v>
      </c>
      <c r="U47" t="s">
        <v>165</v>
      </c>
      <c r="V47" t="s">
        <v>144</v>
      </c>
      <c r="W47" t="s">
        <v>183</v>
      </c>
      <c r="X47" t="s">
        <v>146</v>
      </c>
      <c r="Y47">
        <v>32</v>
      </c>
      <c r="Z47" t="s">
        <v>199</v>
      </c>
      <c r="AA47" t="s">
        <v>293</v>
      </c>
      <c r="AB47" t="s">
        <v>149</v>
      </c>
      <c r="AC47">
        <v>3.2620520000000002</v>
      </c>
      <c r="AD47">
        <v>33.315052000000001</v>
      </c>
      <c r="AE47">
        <v>-82.738161000000005</v>
      </c>
      <c r="AF47">
        <v>5</v>
      </c>
      <c r="AG47">
        <v>4</v>
      </c>
      <c r="AH47">
        <v>272</v>
      </c>
      <c r="AI47" t="s">
        <v>150</v>
      </c>
      <c r="AJ47">
        <v>6</v>
      </c>
      <c r="AK47">
        <v>6</v>
      </c>
      <c r="AL47" t="s">
        <v>151</v>
      </c>
      <c r="AM47">
        <v>2021.4</v>
      </c>
      <c r="AN47">
        <v>41.7</v>
      </c>
      <c r="AO47">
        <v>1470.1</v>
      </c>
      <c r="AP47">
        <v>-82.751383000000004</v>
      </c>
      <c r="AQ47">
        <v>33.297431000000003</v>
      </c>
      <c r="AR47">
        <v>-82.747518999999997</v>
      </c>
      <c r="AS47">
        <v>33.299692999999998</v>
      </c>
      <c r="AT47" t="s">
        <v>149</v>
      </c>
      <c r="AU47">
        <v>1</v>
      </c>
      <c r="AV47">
        <v>301</v>
      </c>
      <c r="AW47">
        <v>16</v>
      </c>
      <c r="AX47">
        <v>0</v>
      </c>
      <c r="AY47">
        <v>55</v>
      </c>
      <c r="AZ47">
        <v>3.64</v>
      </c>
      <c r="BA47">
        <v>3</v>
      </c>
      <c r="BB47">
        <v>458.3</v>
      </c>
      <c r="BC47">
        <v>479.3</v>
      </c>
      <c r="BD47">
        <v>485.2</v>
      </c>
      <c r="BE47">
        <v>55</v>
      </c>
      <c r="BF47">
        <v>84.2</v>
      </c>
      <c r="BG47">
        <v>0</v>
      </c>
      <c r="BH47" s="2">
        <v>43138</v>
      </c>
      <c r="BI47" t="s">
        <v>152</v>
      </c>
      <c r="BJ47">
        <v>4.5599999999999998E-3</v>
      </c>
      <c r="BK47">
        <v>52154</v>
      </c>
      <c r="BL47">
        <v>52093</v>
      </c>
      <c r="BM47" t="s">
        <v>149</v>
      </c>
      <c r="BN47" t="s">
        <v>153</v>
      </c>
      <c r="BO47">
        <v>1</v>
      </c>
      <c r="BP47">
        <v>1600</v>
      </c>
      <c r="BQ47">
        <v>2</v>
      </c>
      <c r="BR47">
        <v>1</v>
      </c>
      <c r="BS47">
        <v>2</v>
      </c>
      <c r="BT47">
        <v>1</v>
      </c>
      <c r="BU47">
        <v>1</v>
      </c>
      <c r="BV47">
        <v>2</v>
      </c>
      <c r="BW47">
        <v>0</v>
      </c>
      <c r="BX47">
        <v>4</v>
      </c>
      <c r="BY47" t="s">
        <v>154</v>
      </c>
      <c r="BZ47">
        <v>301</v>
      </c>
      <c r="CA47">
        <v>16</v>
      </c>
      <c r="CB47">
        <v>0</v>
      </c>
      <c r="CC47" t="s">
        <v>155</v>
      </c>
      <c r="CD47" t="s">
        <v>155</v>
      </c>
      <c r="CE47">
        <v>0</v>
      </c>
      <c r="CF47">
        <v>55</v>
      </c>
      <c r="CG47">
        <v>1840</v>
      </c>
      <c r="CH47" t="s">
        <v>156</v>
      </c>
      <c r="CI47">
        <v>0</v>
      </c>
      <c r="CJ47">
        <v>0.54009600000000002</v>
      </c>
      <c r="CK47">
        <v>10</v>
      </c>
      <c r="CL47" t="s">
        <v>157</v>
      </c>
      <c r="CM47">
        <v>1840</v>
      </c>
      <c r="CN47">
        <v>528309</v>
      </c>
      <c r="CO47">
        <v>1.71</v>
      </c>
      <c r="CP47">
        <v>2.25</v>
      </c>
      <c r="CQ47">
        <v>528309</v>
      </c>
      <c r="CR47">
        <v>0</v>
      </c>
      <c r="CS47">
        <v>2851.7058809999999</v>
      </c>
      <c r="CT47">
        <v>100</v>
      </c>
      <c r="CU47">
        <v>52115</v>
      </c>
      <c r="CV47">
        <v>1.9387999999999999E-2</v>
      </c>
      <c r="CW47">
        <v>0</v>
      </c>
      <c r="CX47">
        <v>4.5599999999999998E-3</v>
      </c>
      <c r="CY47">
        <v>148</v>
      </c>
      <c r="CZ47" t="s">
        <v>301</v>
      </c>
      <c r="DA47" t="s">
        <v>302</v>
      </c>
      <c r="DB47" t="s">
        <v>303</v>
      </c>
      <c r="DC47">
        <v>-82.745107000000004</v>
      </c>
      <c r="DD47">
        <v>33.292211000000002</v>
      </c>
      <c r="DE47">
        <v>33.292211000000002</v>
      </c>
      <c r="DF47">
        <v>-82.745107000000004</v>
      </c>
      <c r="DG47">
        <v>4.5599999999999998E-3</v>
      </c>
      <c r="DH47">
        <v>5</v>
      </c>
      <c r="DI47">
        <v>1570</v>
      </c>
      <c r="DJ47">
        <v>20.8</v>
      </c>
      <c r="DK47">
        <v>1650</v>
      </c>
      <c r="DL47">
        <v>20.8</v>
      </c>
      <c r="DM47">
        <v>1610</v>
      </c>
      <c r="DN47">
        <v>20.7</v>
      </c>
      <c r="DO47">
        <v>1900</v>
      </c>
      <c r="DP47">
        <v>0</v>
      </c>
      <c r="DQ47">
        <v>1840</v>
      </c>
      <c r="DR47">
        <v>26.8</v>
      </c>
      <c r="DS47">
        <v>1400</v>
      </c>
      <c r="DT47">
        <v>24.6</v>
      </c>
      <c r="DU47">
        <v>1330</v>
      </c>
      <c r="DV47">
        <v>25.9</v>
      </c>
      <c r="DW47">
        <v>1450</v>
      </c>
      <c r="DX47">
        <v>18</v>
      </c>
      <c r="DY47">
        <v>1450</v>
      </c>
      <c r="DZ47">
        <v>17.899999999999999</v>
      </c>
      <c r="EA47">
        <v>1430</v>
      </c>
      <c r="EB47">
        <v>17.899999999999999</v>
      </c>
      <c r="EC47">
        <v>1.7984E-2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42F9-0EB5-4A09-B94C-48B72F995159}">
  <dimension ref="A1:EU47"/>
  <sheetViews>
    <sheetView topLeftCell="DH1" workbookViewId="0">
      <selection activeCell="DU2" sqref="DU2"/>
    </sheetView>
  </sheetViews>
  <sheetFormatPr defaultRowHeight="14.4" x14ac:dyDescent="0.3"/>
  <cols>
    <col min="8" max="8" width="13.6640625" style="3" bestFit="1" customWidth="1"/>
    <col min="9" max="12" width="13.6640625" style="3" customWidth="1"/>
    <col min="26" max="26" width="8.88671875" style="3"/>
    <col min="28" max="28" width="8.88671875" style="3"/>
    <col min="34" max="34" width="8.88671875" style="3"/>
    <col min="121" max="125" width="8.88671875" style="3"/>
  </cols>
  <sheetData>
    <row r="1" spans="1:151" x14ac:dyDescent="0.3">
      <c r="A1" t="s">
        <v>0</v>
      </c>
      <c r="B1" t="s">
        <v>1</v>
      </c>
      <c r="C1" t="s">
        <v>2</v>
      </c>
      <c r="D1" t="s">
        <v>3</v>
      </c>
      <c r="E1" t="s">
        <v>4</v>
      </c>
      <c r="F1" t="s">
        <v>5</v>
      </c>
      <c r="G1" t="s">
        <v>6</v>
      </c>
      <c r="H1" s="3" t="s">
        <v>315</v>
      </c>
      <c r="I1" s="3" t="s">
        <v>316</v>
      </c>
      <c r="J1" s="3" t="s">
        <v>317</v>
      </c>
      <c r="K1" s="3" t="s">
        <v>318</v>
      </c>
      <c r="L1" s="3" t="s">
        <v>319</v>
      </c>
      <c r="M1" t="s">
        <v>7</v>
      </c>
      <c r="N1" t="s">
        <v>8</v>
      </c>
      <c r="O1" t="s">
        <v>9</v>
      </c>
      <c r="P1" t="s">
        <v>10</v>
      </c>
      <c r="Q1" t="s">
        <v>11</v>
      </c>
      <c r="R1" t="s">
        <v>12</v>
      </c>
      <c r="S1" t="s">
        <v>13</v>
      </c>
      <c r="T1" t="s">
        <v>14</v>
      </c>
      <c r="U1" t="s">
        <v>15</v>
      </c>
      <c r="V1" t="s">
        <v>16</v>
      </c>
      <c r="W1" t="s">
        <v>17</v>
      </c>
      <c r="X1" t="s">
        <v>18</v>
      </c>
      <c r="Y1" t="s">
        <v>19</v>
      </c>
      <c r="Z1" s="3" t="s">
        <v>320</v>
      </c>
      <c r="AA1" t="s">
        <v>20</v>
      </c>
      <c r="AB1" s="3" t="s">
        <v>321</v>
      </c>
      <c r="AC1" t="s">
        <v>21</v>
      </c>
      <c r="AD1" t="s">
        <v>22</v>
      </c>
      <c r="AE1" t="s">
        <v>23</v>
      </c>
      <c r="AF1" t="s">
        <v>24</v>
      </c>
      <c r="AG1" t="s">
        <v>25</v>
      </c>
      <c r="AH1" s="3" t="s">
        <v>313</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s="3" t="s">
        <v>322</v>
      </c>
      <c r="DR1" s="3" t="s">
        <v>323</v>
      </c>
      <c r="DS1" s="3" t="s">
        <v>324</v>
      </c>
      <c r="DT1" s="3" t="s">
        <v>325</v>
      </c>
      <c r="DU1" s="3" t="s">
        <v>326</v>
      </c>
      <c r="DV1" t="s">
        <v>112</v>
      </c>
      <c r="DW1" t="s">
        <v>113</v>
      </c>
      <c r="DX1" t="s">
        <v>114</v>
      </c>
      <c r="DY1" t="s">
        <v>115</v>
      </c>
      <c r="DZ1" t="s">
        <v>116</v>
      </c>
      <c r="EA1" t="s">
        <v>117</v>
      </c>
      <c r="EB1" t="s">
        <v>118</v>
      </c>
      <c r="EC1" t="s">
        <v>119</v>
      </c>
      <c r="ED1" t="s">
        <v>120</v>
      </c>
      <c r="EE1" t="s">
        <v>121</v>
      </c>
      <c r="EF1" t="s">
        <v>122</v>
      </c>
      <c r="EG1" t="s">
        <v>123</v>
      </c>
      <c r="EH1" t="s">
        <v>124</v>
      </c>
      <c r="EI1" t="s">
        <v>125</v>
      </c>
      <c r="EJ1" t="s">
        <v>126</v>
      </c>
      <c r="EK1" t="s">
        <v>127</v>
      </c>
      <c r="EL1" t="s">
        <v>128</v>
      </c>
      <c r="EM1" t="s">
        <v>129</v>
      </c>
      <c r="EN1" t="s">
        <v>130</v>
      </c>
      <c r="EO1" t="s">
        <v>131</v>
      </c>
      <c r="EP1" t="s">
        <v>132</v>
      </c>
      <c r="ES1" s="4"/>
      <c r="ET1" s="5"/>
      <c r="EU1" s="6"/>
    </row>
    <row r="2" spans="1:151" x14ac:dyDescent="0.3">
      <c r="A2">
        <v>0</v>
      </c>
      <c r="B2" t="s">
        <v>133</v>
      </c>
      <c r="C2">
        <v>46</v>
      </c>
      <c r="D2">
        <v>66413</v>
      </c>
      <c r="E2">
        <v>4320620</v>
      </c>
      <c r="F2" t="s">
        <v>134</v>
      </c>
      <c r="G2" s="1">
        <v>41283.412499999999</v>
      </c>
      <c r="H2" s="3">
        <f>G2</f>
        <v>41283.412499999999</v>
      </c>
      <c r="I2" s="3">
        <f>YEAR(H2)</f>
        <v>2013</v>
      </c>
      <c r="J2" s="3" t="str" cm="1">
        <f t="array" ref="J2">_xlfn.IFS(I2&lt;=2016,"before treatment",I2=2017,"unknown",I2&gt;2017,"after treatment")</f>
        <v>before treatment</v>
      </c>
      <c r="K2" s="3">
        <f>IF(J2="before treatment",1,0)</f>
        <v>1</v>
      </c>
      <c r="L2" s="3">
        <f>IF(J2="after treatment",1,0)</f>
        <v>0</v>
      </c>
      <c r="M2" t="s">
        <v>135</v>
      </c>
      <c r="N2" t="s">
        <v>136</v>
      </c>
      <c r="O2" t="s">
        <v>137</v>
      </c>
      <c r="P2" t="s">
        <v>138</v>
      </c>
      <c r="Q2">
        <v>0</v>
      </c>
      <c r="R2">
        <v>0</v>
      </c>
      <c r="S2">
        <v>0</v>
      </c>
      <c r="T2" t="s">
        <v>139</v>
      </c>
      <c r="U2" t="s">
        <v>140</v>
      </c>
      <c r="V2" t="s">
        <v>141</v>
      </c>
      <c r="W2" t="s">
        <v>141</v>
      </c>
      <c r="X2" t="s">
        <v>142</v>
      </c>
      <c r="Y2">
        <v>1</v>
      </c>
      <c r="Z2" s="3" t="str">
        <f>IF(Y2=1,"Yes","No")</f>
        <v>Yes</v>
      </c>
      <c r="AA2" t="s">
        <v>143</v>
      </c>
      <c r="AB2" s="3">
        <f>IF(ISNUMBER(SEARCH("Turning",AA2)),1,0)</f>
        <v>0</v>
      </c>
      <c r="AC2" t="s">
        <v>144</v>
      </c>
      <c r="AD2" t="s">
        <v>145</v>
      </c>
      <c r="AE2" t="s">
        <v>146</v>
      </c>
      <c r="AF2">
        <v>27</v>
      </c>
      <c r="AG2" t="s">
        <v>147</v>
      </c>
      <c r="AH2" s="3">
        <f>IF(ISNUMBER(SEARCH("Motorcycle",AI2)),1,0)</f>
        <v>0</v>
      </c>
      <c r="AI2" t="s">
        <v>148</v>
      </c>
      <c r="AJ2" t="s">
        <v>149</v>
      </c>
      <c r="AK2">
        <v>0.97157099999999996</v>
      </c>
      <c r="AL2">
        <v>33.294199999999996</v>
      </c>
      <c r="AM2">
        <v>-82.764930000000007</v>
      </c>
      <c r="AN2">
        <v>2</v>
      </c>
      <c r="AO2">
        <v>3</v>
      </c>
      <c r="AP2">
        <v>271</v>
      </c>
      <c r="AQ2" t="s">
        <v>150</v>
      </c>
      <c r="AR2">
        <v>5</v>
      </c>
      <c r="AS2">
        <v>5</v>
      </c>
      <c r="AT2" t="s">
        <v>151</v>
      </c>
      <c r="AU2">
        <v>1577.5</v>
      </c>
      <c r="AV2">
        <v>45.8</v>
      </c>
      <c r="AW2">
        <v>1259.9000000000001</v>
      </c>
      <c r="AX2">
        <v>-82.767270999999994</v>
      </c>
      <c r="AY2">
        <v>33.294559</v>
      </c>
      <c r="AZ2">
        <v>-82.763247000000007</v>
      </c>
      <c r="BA2">
        <v>33.294502999999999</v>
      </c>
      <c r="BB2" t="s">
        <v>149</v>
      </c>
      <c r="BC2">
        <v>1</v>
      </c>
      <c r="BD2">
        <v>301</v>
      </c>
      <c r="BE2">
        <v>16</v>
      </c>
      <c r="BF2">
        <v>0</v>
      </c>
      <c r="BG2">
        <v>55</v>
      </c>
      <c r="BH2">
        <v>5.0599999999999996</v>
      </c>
      <c r="BI2">
        <v>4.46</v>
      </c>
      <c r="BJ2">
        <v>463.3</v>
      </c>
      <c r="BK2">
        <v>490.8</v>
      </c>
      <c r="BL2">
        <v>492.1</v>
      </c>
      <c r="BM2">
        <v>55</v>
      </c>
      <c r="BN2">
        <v>70.599999999999994</v>
      </c>
      <c r="BO2">
        <v>0</v>
      </c>
      <c r="BP2" s="2">
        <v>43138</v>
      </c>
      <c r="BQ2" t="s">
        <v>152</v>
      </c>
      <c r="BR2">
        <v>4.0940000000000004E-3</v>
      </c>
      <c r="BS2">
        <v>52150</v>
      </c>
      <c r="BT2">
        <v>52089</v>
      </c>
      <c r="BU2" t="s">
        <v>149</v>
      </c>
      <c r="BV2" t="s">
        <v>153</v>
      </c>
      <c r="BW2">
        <v>1</v>
      </c>
      <c r="BX2">
        <v>1600</v>
      </c>
      <c r="BY2">
        <v>2</v>
      </c>
      <c r="BZ2">
        <v>1</v>
      </c>
      <c r="CA2">
        <v>2</v>
      </c>
      <c r="CB2">
        <v>1</v>
      </c>
      <c r="CC2">
        <v>1</v>
      </c>
      <c r="CD2">
        <v>2</v>
      </c>
      <c r="CE2">
        <v>0</v>
      </c>
      <c r="CF2">
        <v>4</v>
      </c>
      <c r="CG2" t="s">
        <v>154</v>
      </c>
      <c r="CH2">
        <v>301</v>
      </c>
      <c r="CI2">
        <v>16</v>
      </c>
      <c r="CJ2">
        <v>0</v>
      </c>
      <c r="CK2" t="s">
        <v>155</v>
      </c>
      <c r="CL2" t="s">
        <v>155</v>
      </c>
      <c r="CM2">
        <v>0</v>
      </c>
      <c r="CN2">
        <v>55</v>
      </c>
      <c r="CO2">
        <v>1840</v>
      </c>
      <c r="CP2" t="s">
        <v>156</v>
      </c>
      <c r="CQ2">
        <v>0</v>
      </c>
      <c r="CR2">
        <v>0.68488499999999997</v>
      </c>
      <c r="CS2">
        <v>10</v>
      </c>
      <c r="CT2" t="s">
        <v>157</v>
      </c>
      <c r="CU2">
        <v>1840</v>
      </c>
      <c r="CV2">
        <v>528305</v>
      </c>
      <c r="CW2">
        <v>0.73</v>
      </c>
      <c r="CX2">
        <v>1.41</v>
      </c>
      <c r="CY2">
        <v>528305</v>
      </c>
      <c r="CZ2">
        <v>0</v>
      </c>
      <c r="DA2">
        <v>3616.193945</v>
      </c>
      <c r="DB2">
        <v>100</v>
      </c>
      <c r="DC2">
        <v>52111</v>
      </c>
      <c r="DD2">
        <v>2.5322999999999998E-2</v>
      </c>
      <c r="DE2">
        <v>0</v>
      </c>
      <c r="DF2">
        <v>4.0940000000000004E-3</v>
      </c>
      <c r="DG2">
        <v>30</v>
      </c>
      <c r="DH2" t="s">
        <v>158</v>
      </c>
      <c r="DI2" t="s">
        <v>159</v>
      </c>
      <c r="DJ2" t="s">
        <v>160</v>
      </c>
      <c r="DK2">
        <v>-82.784030000000001</v>
      </c>
      <c r="DL2">
        <v>33.295136999999997</v>
      </c>
      <c r="DM2">
        <v>33.295136999999997</v>
      </c>
      <c r="DN2">
        <v>-82.784030000000001</v>
      </c>
      <c r="DO2">
        <v>4.0940000000000004E-3</v>
      </c>
      <c r="DP2">
        <v>2</v>
      </c>
      <c r="DQ2" s="3">
        <f>AVERAGE(DV2,DX2,DZ2)</f>
        <v>1473.3333333333333</v>
      </c>
      <c r="DR2" s="3">
        <f>AVERAGE(ED2,EF2,EH2,EJ2)</f>
        <v>1352.5</v>
      </c>
      <c r="DS2" s="3">
        <f>DQ2-DR2</f>
        <v>120.83333333333326</v>
      </c>
      <c r="DT2" s="3">
        <f>DS2/DR2</f>
        <v>8.9340727048675239E-2</v>
      </c>
      <c r="DU2" s="3">
        <f>AVERAGE(DQ2,DR2)</f>
        <v>1412.9166666666665</v>
      </c>
      <c r="DV2">
        <v>1300</v>
      </c>
      <c r="DW2">
        <v>22.5</v>
      </c>
      <c r="DX2">
        <v>1580</v>
      </c>
      <c r="DY2">
        <v>20.399999999999999</v>
      </c>
      <c r="DZ2">
        <v>1540</v>
      </c>
      <c r="EA2">
        <v>20.3</v>
      </c>
      <c r="EB2">
        <v>1640</v>
      </c>
      <c r="EC2">
        <v>0</v>
      </c>
      <c r="ED2">
        <v>1590</v>
      </c>
      <c r="EE2">
        <v>23</v>
      </c>
      <c r="EF2">
        <v>1350</v>
      </c>
      <c r="EG2">
        <v>26.3</v>
      </c>
      <c r="EH2">
        <v>1280</v>
      </c>
      <c r="EI2">
        <v>27.7</v>
      </c>
      <c r="EJ2">
        <v>1190</v>
      </c>
      <c r="EK2">
        <v>19.399999999999999</v>
      </c>
      <c r="EL2">
        <v>1190</v>
      </c>
      <c r="EM2">
        <v>19.399999999999999</v>
      </c>
      <c r="EN2">
        <v>1240</v>
      </c>
      <c r="EO2">
        <v>16.600000000000001</v>
      </c>
      <c r="EP2">
        <v>0</v>
      </c>
      <c r="ES2" s="7"/>
      <c r="ET2" s="8"/>
      <c r="EU2" s="9"/>
    </row>
    <row r="3" spans="1:151" x14ac:dyDescent="0.3">
      <c r="A3">
        <v>1</v>
      </c>
      <c r="B3" t="s">
        <v>133</v>
      </c>
      <c r="C3">
        <v>1</v>
      </c>
      <c r="D3">
        <v>2961</v>
      </c>
      <c r="E3">
        <v>7748787</v>
      </c>
      <c r="F3" t="s">
        <v>134</v>
      </c>
      <c r="G3" s="1">
        <v>44066.333333333336</v>
      </c>
      <c r="H3" s="3">
        <f t="shared" ref="H3:H47" si="0">G3</f>
        <v>44066.333333333336</v>
      </c>
      <c r="I3" s="3">
        <f t="shared" ref="I3:I46" si="1">YEAR(H3)</f>
        <v>2020</v>
      </c>
      <c r="J3" s="3" t="str" cm="1">
        <f t="array" ref="J3">_xlfn.IFS(I3&lt;=2016,"before treatment",I3=2017,"unknown",I3&gt;2017,"after treatment")</f>
        <v>after treatment</v>
      </c>
      <c r="K3" s="3">
        <f t="shared" ref="K3:K47" si="2">IF(J3="before treatment",1,0)</f>
        <v>0</v>
      </c>
      <c r="L3" s="3">
        <f t="shared" ref="L3:L47" si="3">IF(J3="after treatment",1,0)</f>
        <v>1</v>
      </c>
      <c r="M3" t="s">
        <v>135</v>
      </c>
      <c r="N3" t="s">
        <v>136</v>
      </c>
      <c r="O3" t="s">
        <v>161</v>
      </c>
      <c r="P3" t="s">
        <v>138</v>
      </c>
      <c r="Q3">
        <v>0</v>
      </c>
      <c r="R3">
        <v>0</v>
      </c>
      <c r="S3">
        <v>0</v>
      </c>
      <c r="T3" t="s">
        <v>139</v>
      </c>
      <c r="U3" t="s">
        <v>162</v>
      </c>
      <c r="V3" t="s">
        <v>163</v>
      </c>
      <c r="W3" t="s">
        <v>163</v>
      </c>
      <c r="X3" t="s">
        <v>164</v>
      </c>
      <c r="Y3">
        <v>1</v>
      </c>
      <c r="Z3" s="3" t="str">
        <f t="shared" ref="Z3:Z47" si="4">IF(Y3=1,"Yes","No")</f>
        <v>Yes</v>
      </c>
      <c r="AA3" t="s">
        <v>165</v>
      </c>
      <c r="AB3" s="3">
        <f t="shared" ref="AB3:AB47" si="5">IF(ISNUMBER(SEARCH("Turning",AA3)),1,0)</f>
        <v>0</v>
      </c>
      <c r="AC3" t="s">
        <v>166</v>
      </c>
      <c r="AD3" t="s">
        <v>145</v>
      </c>
      <c r="AE3" t="s">
        <v>146</v>
      </c>
      <c r="AF3">
        <v>41</v>
      </c>
      <c r="AG3" t="s">
        <v>167</v>
      </c>
      <c r="AH3" s="3">
        <f t="shared" ref="AH3:AH47" si="6">IF(ISNUMBER(SEARCH("Motorcycle",AI3)),1,0)</f>
        <v>0</v>
      </c>
      <c r="AI3" t="s">
        <v>148</v>
      </c>
      <c r="AJ3" t="s">
        <v>149</v>
      </c>
      <c r="AK3">
        <v>4.1621540000000001</v>
      </c>
      <c r="AL3">
        <v>33.327030000000001</v>
      </c>
      <c r="AM3">
        <v>-82.732074999999995</v>
      </c>
      <c r="AN3">
        <v>3</v>
      </c>
      <c r="AO3">
        <v>2</v>
      </c>
      <c r="AP3">
        <v>273</v>
      </c>
      <c r="AQ3" t="s">
        <v>150</v>
      </c>
      <c r="AR3">
        <v>7</v>
      </c>
      <c r="AS3">
        <v>7</v>
      </c>
      <c r="AT3" t="s">
        <v>151</v>
      </c>
      <c r="AU3">
        <v>1919.5</v>
      </c>
      <c r="AV3">
        <v>39.4</v>
      </c>
      <c r="AW3">
        <v>1319.9</v>
      </c>
      <c r="AX3">
        <v>-82.727029000000002</v>
      </c>
      <c r="AY3">
        <v>33.331504000000002</v>
      </c>
      <c r="AZ3">
        <v>-82.725043999999997</v>
      </c>
      <c r="BA3">
        <v>33.334657</v>
      </c>
      <c r="BB3" t="s">
        <v>149</v>
      </c>
      <c r="BC3">
        <v>1</v>
      </c>
      <c r="BD3">
        <v>301</v>
      </c>
      <c r="BE3">
        <v>16</v>
      </c>
      <c r="BF3">
        <v>0</v>
      </c>
      <c r="BG3">
        <v>55</v>
      </c>
      <c r="BH3">
        <v>3.09</v>
      </c>
      <c r="BI3">
        <v>2.2599999999999998</v>
      </c>
      <c r="BJ3">
        <v>479</v>
      </c>
      <c r="BK3">
        <v>474.4</v>
      </c>
      <c r="BL3">
        <v>448.8</v>
      </c>
      <c r="BM3">
        <v>0</v>
      </c>
      <c r="BN3">
        <v>86.5</v>
      </c>
      <c r="BO3">
        <v>0</v>
      </c>
      <c r="BP3" s="2">
        <v>42570</v>
      </c>
      <c r="BQ3" t="s">
        <v>152</v>
      </c>
      <c r="BR3">
        <v>3.8010000000000001E-3</v>
      </c>
      <c r="BS3">
        <v>52149</v>
      </c>
      <c r="BT3">
        <v>52088</v>
      </c>
      <c r="BU3" t="s">
        <v>149</v>
      </c>
      <c r="BV3" t="s">
        <v>153</v>
      </c>
      <c r="BW3">
        <v>1</v>
      </c>
      <c r="BX3">
        <v>1600</v>
      </c>
      <c r="BY3">
        <v>2</v>
      </c>
      <c r="BZ3">
        <v>1</v>
      </c>
      <c r="CA3">
        <v>2</v>
      </c>
      <c r="CB3">
        <v>1</v>
      </c>
      <c r="CC3">
        <v>1</v>
      </c>
      <c r="CD3">
        <v>2</v>
      </c>
      <c r="CE3">
        <v>0</v>
      </c>
      <c r="CF3">
        <v>4</v>
      </c>
      <c r="CG3" t="s">
        <v>154</v>
      </c>
      <c r="CH3">
        <v>301</v>
      </c>
      <c r="CI3">
        <v>16</v>
      </c>
      <c r="CJ3">
        <v>0</v>
      </c>
      <c r="CK3" t="s">
        <v>155</v>
      </c>
      <c r="CL3" t="s">
        <v>155</v>
      </c>
      <c r="CM3">
        <v>0</v>
      </c>
      <c r="CN3">
        <v>55</v>
      </c>
      <c r="CO3">
        <v>1840</v>
      </c>
      <c r="CP3" t="s">
        <v>156</v>
      </c>
      <c r="CQ3">
        <v>0</v>
      </c>
      <c r="CR3">
        <v>1.4955499999999999</v>
      </c>
      <c r="CS3">
        <v>10</v>
      </c>
      <c r="CT3" t="s">
        <v>157</v>
      </c>
      <c r="CU3">
        <v>1840</v>
      </c>
      <c r="CV3">
        <v>528304</v>
      </c>
      <c r="CW3">
        <v>3.99</v>
      </c>
      <c r="CX3">
        <v>5.49</v>
      </c>
      <c r="CY3">
        <v>528304</v>
      </c>
      <c r="CZ3">
        <v>0</v>
      </c>
      <c r="DA3">
        <v>7896.5066029999998</v>
      </c>
      <c r="DB3">
        <v>100</v>
      </c>
      <c r="DC3">
        <v>52110</v>
      </c>
      <c r="DD3">
        <v>4.7395E-2</v>
      </c>
      <c r="DE3">
        <v>0</v>
      </c>
      <c r="DF3">
        <v>3.8010000000000001E-3</v>
      </c>
      <c r="DG3">
        <v>127</v>
      </c>
      <c r="DH3" t="s">
        <v>168</v>
      </c>
      <c r="DI3" t="s">
        <v>159</v>
      </c>
      <c r="DJ3" t="s">
        <v>169</v>
      </c>
      <c r="DK3">
        <v>-82.734538000000001</v>
      </c>
      <c r="DL3">
        <v>33.323816999999998</v>
      </c>
      <c r="DM3">
        <v>33.323816999999998</v>
      </c>
      <c r="DN3">
        <v>-82.734538000000001</v>
      </c>
      <c r="DO3">
        <v>3.8010000000000001E-3</v>
      </c>
      <c r="DP3">
        <v>3</v>
      </c>
      <c r="DQ3" s="3">
        <f t="shared" ref="DQ3:DQ47" si="7">AVERAGE(DV3,DX3,DZ3)</f>
        <v>1610</v>
      </c>
      <c r="DR3" s="3">
        <f t="shared" ref="DR3:DR47" si="8">AVERAGE(ED3,EF3,EH3,EJ3)</f>
        <v>1505</v>
      </c>
      <c r="DS3" s="3">
        <f t="shared" ref="DS3:DS47" si="9">DQ3-DR3</f>
        <v>105</v>
      </c>
      <c r="DT3" s="3">
        <f t="shared" ref="DT3:DT47" si="10">DS3/DR3</f>
        <v>6.9767441860465115E-2</v>
      </c>
      <c r="DU3" s="3">
        <f t="shared" ref="DU3:DU47" si="11">AVERAGE(DQ3,DR3)</f>
        <v>1557.5</v>
      </c>
      <c r="DV3">
        <v>1570</v>
      </c>
      <c r="DW3">
        <v>20.8</v>
      </c>
      <c r="DX3">
        <v>1650</v>
      </c>
      <c r="DY3">
        <v>20.8</v>
      </c>
      <c r="DZ3">
        <v>1610</v>
      </c>
      <c r="EA3">
        <v>20.7</v>
      </c>
      <c r="EB3">
        <v>1900</v>
      </c>
      <c r="EC3">
        <v>0</v>
      </c>
      <c r="ED3">
        <v>1840</v>
      </c>
      <c r="EE3">
        <v>26.8</v>
      </c>
      <c r="EF3">
        <v>1400</v>
      </c>
      <c r="EG3">
        <v>24.6</v>
      </c>
      <c r="EH3">
        <v>1330</v>
      </c>
      <c r="EI3">
        <v>25.9</v>
      </c>
      <c r="EJ3">
        <v>1450</v>
      </c>
      <c r="EK3">
        <v>18</v>
      </c>
      <c r="EL3">
        <v>1450</v>
      </c>
      <c r="EM3">
        <v>17.899999999999999</v>
      </c>
      <c r="EN3">
        <v>1430</v>
      </c>
      <c r="EO3">
        <v>17.899999999999999</v>
      </c>
      <c r="EP3">
        <v>6.7450000000000001E-3</v>
      </c>
      <c r="ES3" s="7"/>
      <c r="ET3" s="8"/>
      <c r="EU3" s="9"/>
    </row>
    <row r="4" spans="1:151" x14ac:dyDescent="0.3">
      <c r="A4">
        <v>2</v>
      </c>
      <c r="B4" t="s">
        <v>133</v>
      </c>
      <c r="C4">
        <v>3</v>
      </c>
      <c r="D4">
        <v>8470</v>
      </c>
      <c r="E4">
        <v>7454839</v>
      </c>
      <c r="F4" t="s">
        <v>134</v>
      </c>
      <c r="G4" s="1">
        <v>43794.655555555553</v>
      </c>
      <c r="H4" s="3">
        <f t="shared" si="0"/>
        <v>43794.655555555553</v>
      </c>
      <c r="I4" s="3">
        <f t="shared" si="1"/>
        <v>2019</v>
      </c>
      <c r="J4" s="3" t="str" cm="1">
        <f t="array" ref="J4">_xlfn.IFS(I4&lt;=2016,"before treatment",I4=2017,"unknown",I4&gt;2017,"after treatment")</f>
        <v>after treatment</v>
      </c>
      <c r="K4" s="3">
        <f t="shared" si="2"/>
        <v>0</v>
      </c>
      <c r="L4" s="3">
        <f t="shared" si="3"/>
        <v>1</v>
      </c>
      <c r="M4" t="s">
        <v>135</v>
      </c>
      <c r="N4" t="s">
        <v>136</v>
      </c>
      <c r="O4" t="s">
        <v>170</v>
      </c>
      <c r="P4" t="s">
        <v>138</v>
      </c>
      <c r="Q4">
        <v>0</v>
      </c>
      <c r="R4">
        <v>0</v>
      </c>
      <c r="S4">
        <v>0</v>
      </c>
      <c r="T4" t="s">
        <v>171</v>
      </c>
      <c r="U4" t="s">
        <v>172</v>
      </c>
      <c r="V4" t="s">
        <v>173</v>
      </c>
      <c r="W4" t="s">
        <v>173</v>
      </c>
      <c r="X4" t="s">
        <v>174</v>
      </c>
      <c r="Y4">
        <v>2</v>
      </c>
      <c r="Z4" s="3" t="str">
        <f t="shared" si="4"/>
        <v>No</v>
      </c>
      <c r="AA4" t="s">
        <v>175</v>
      </c>
      <c r="AB4" s="3">
        <f t="shared" si="5"/>
        <v>0</v>
      </c>
      <c r="AC4" t="s">
        <v>176</v>
      </c>
      <c r="AD4" t="s">
        <v>145</v>
      </c>
      <c r="AE4" t="s">
        <v>146</v>
      </c>
      <c r="AF4" t="s">
        <v>177</v>
      </c>
      <c r="AG4" t="s">
        <v>178</v>
      </c>
      <c r="AH4" s="3">
        <f t="shared" si="6"/>
        <v>0</v>
      </c>
      <c r="AI4" t="s">
        <v>179</v>
      </c>
      <c r="AJ4" t="s">
        <v>149</v>
      </c>
      <c r="AK4">
        <v>4.7414269999999998</v>
      </c>
      <c r="AL4">
        <v>33.333308000000002</v>
      </c>
      <c r="AM4">
        <v>-82.725522999999995</v>
      </c>
      <c r="AN4">
        <v>3</v>
      </c>
      <c r="AO4">
        <v>2</v>
      </c>
      <c r="AP4">
        <v>273</v>
      </c>
      <c r="AQ4" t="s">
        <v>150</v>
      </c>
      <c r="AR4">
        <v>7</v>
      </c>
      <c r="AS4">
        <v>7</v>
      </c>
      <c r="AT4" t="s">
        <v>151</v>
      </c>
      <c r="AU4">
        <v>1919.5</v>
      </c>
      <c r="AV4">
        <v>39.4</v>
      </c>
      <c r="AW4">
        <v>1319.9</v>
      </c>
      <c r="AX4">
        <v>-82.727029000000002</v>
      </c>
      <c r="AY4">
        <v>33.331504000000002</v>
      </c>
      <c r="AZ4">
        <v>-82.725043999999997</v>
      </c>
      <c r="BA4">
        <v>33.334657</v>
      </c>
      <c r="BB4" t="s">
        <v>149</v>
      </c>
      <c r="BC4">
        <v>1</v>
      </c>
      <c r="BD4">
        <v>301</v>
      </c>
      <c r="BE4">
        <v>16</v>
      </c>
      <c r="BF4">
        <v>0</v>
      </c>
      <c r="BG4">
        <v>55</v>
      </c>
      <c r="BH4">
        <v>3.09</v>
      </c>
      <c r="BI4">
        <v>2.2599999999999998</v>
      </c>
      <c r="BJ4">
        <v>479</v>
      </c>
      <c r="BK4">
        <v>474.4</v>
      </c>
      <c r="BL4">
        <v>448.8</v>
      </c>
      <c r="BM4">
        <v>0</v>
      </c>
      <c r="BN4">
        <v>86.5</v>
      </c>
      <c r="BO4">
        <v>0</v>
      </c>
      <c r="BP4" s="2">
        <v>42570</v>
      </c>
      <c r="BQ4" t="s">
        <v>152</v>
      </c>
      <c r="BR4">
        <v>3.8010000000000001E-3</v>
      </c>
      <c r="BS4">
        <v>52149</v>
      </c>
      <c r="BT4">
        <v>52088</v>
      </c>
      <c r="BU4" t="s">
        <v>149</v>
      </c>
      <c r="BV4" t="s">
        <v>153</v>
      </c>
      <c r="BW4">
        <v>1</v>
      </c>
      <c r="BX4">
        <v>1600</v>
      </c>
      <c r="BY4">
        <v>2</v>
      </c>
      <c r="BZ4">
        <v>1</v>
      </c>
      <c r="CA4">
        <v>2</v>
      </c>
      <c r="CB4">
        <v>1</v>
      </c>
      <c r="CC4">
        <v>1</v>
      </c>
      <c r="CD4">
        <v>2</v>
      </c>
      <c r="CE4">
        <v>0</v>
      </c>
      <c r="CF4">
        <v>4</v>
      </c>
      <c r="CG4" t="s">
        <v>154</v>
      </c>
      <c r="CH4">
        <v>301</v>
      </c>
      <c r="CI4">
        <v>16</v>
      </c>
      <c r="CJ4">
        <v>0</v>
      </c>
      <c r="CK4" t="s">
        <v>155</v>
      </c>
      <c r="CL4" t="s">
        <v>155</v>
      </c>
      <c r="CM4">
        <v>0</v>
      </c>
      <c r="CN4">
        <v>55</v>
      </c>
      <c r="CO4">
        <v>1840</v>
      </c>
      <c r="CP4" t="s">
        <v>156</v>
      </c>
      <c r="CQ4">
        <v>0</v>
      </c>
      <c r="CR4">
        <v>1.4955499999999999</v>
      </c>
      <c r="CS4">
        <v>10</v>
      </c>
      <c r="CT4" t="s">
        <v>157</v>
      </c>
      <c r="CU4">
        <v>1840</v>
      </c>
      <c r="CV4">
        <v>528304</v>
      </c>
      <c r="CW4">
        <v>3.99</v>
      </c>
      <c r="CX4">
        <v>5.49</v>
      </c>
      <c r="CY4">
        <v>528304</v>
      </c>
      <c r="CZ4">
        <v>0</v>
      </c>
      <c r="DA4">
        <v>7896.5066029999998</v>
      </c>
      <c r="DB4">
        <v>100</v>
      </c>
      <c r="DC4">
        <v>52110</v>
      </c>
      <c r="DD4">
        <v>4.7395E-2</v>
      </c>
      <c r="DE4">
        <v>0</v>
      </c>
      <c r="DF4">
        <v>3.8010000000000001E-3</v>
      </c>
      <c r="DG4">
        <v>127</v>
      </c>
      <c r="DH4" t="s">
        <v>168</v>
      </c>
      <c r="DI4" t="s">
        <v>159</v>
      </c>
      <c r="DJ4" t="s">
        <v>169</v>
      </c>
      <c r="DK4">
        <v>-82.734538000000001</v>
      </c>
      <c r="DL4">
        <v>33.323816999999998</v>
      </c>
      <c r="DM4">
        <v>33.323816999999998</v>
      </c>
      <c r="DN4">
        <v>-82.734538000000001</v>
      </c>
      <c r="DO4">
        <v>3.8010000000000001E-3</v>
      </c>
      <c r="DP4">
        <v>3</v>
      </c>
      <c r="DQ4" s="3">
        <f t="shared" si="7"/>
        <v>1610</v>
      </c>
      <c r="DR4" s="3">
        <f t="shared" si="8"/>
        <v>1505</v>
      </c>
      <c r="DS4" s="3">
        <f t="shared" si="9"/>
        <v>105</v>
      </c>
      <c r="DT4" s="3">
        <f t="shared" si="10"/>
        <v>6.9767441860465115E-2</v>
      </c>
      <c r="DU4" s="3">
        <f t="shared" si="11"/>
        <v>1557.5</v>
      </c>
      <c r="DV4">
        <v>1570</v>
      </c>
      <c r="DW4">
        <v>20.8</v>
      </c>
      <c r="DX4">
        <v>1650</v>
      </c>
      <c r="DY4">
        <v>20.8</v>
      </c>
      <c r="DZ4">
        <v>1610</v>
      </c>
      <c r="EA4">
        <v>20.7</v>
      </c>
      <c r="EB4">
        <v>1900</v>
      </c>
      <c r="EC4">
        <v>0</v>
      </c>
      <c r="ED4">
        <v>1840</v>
      </c>
      <c r="EE4">
        <v>26.8</v>
      </c>
      <c r="EF4">
        <v>1400</v>
      </c>
      <c r="EG4">
        <v>24.6</v>
      </c>
      <c r="EH4">
        <v>1330</v>
      </c>
      <c r="EI4">
        <v>25.9</v>
      </c>
      <c r="EJ4">
        <v>1450</v>
      </c>
      <c r="EK4">
        <v>18</v>
      </c>
      <c r="EL4">
        <v>1450</v>
      </c>
      <c r="EM4">
        <v>17.899999999999999</v>
      </c>
      <c r="EN4">
        <v>1430</v>
      </c>
      <c r="EO4">
        <v>17.899999999999999</v>
      </c>
      <c r="EP4">
        <v>0</v>
      </c>
      <c r="ES4" s="7"/>
      <c r="ET4" s="8"/>
      <c r="EU4" s="9"/>
    </row>
    <row r="5" spans="1:151" x14ac:dyDescent="0.3">
      <c r="A5">
        <v>3</v>
      </c>
      <c r="B5" t="s">
        <v>133</v>
      </c>
      <c r="C5">
        <v>6</v>
      </c>
      <c r="D5">
        <v>11848</v>
      </c>
      <c r="E5">
        <v>7274553</v>
      </c>
      <c r="F5" t="s">
        <v>134</v>
      </c>
      <c r="G5" s="1">
        <v>43650.131944444445</v>
      </c>
      <c r="H5" s="3">
        <f t="shared" si="0"/>
        <v>43650.131944444445</v>
      </c>
      <c r="I5" s="3">
        <f t="shared" si="1"/>
        <v>2019</v>
      </c>
      <c r="J5" s="3" t="str" cm="1">
        <f t="array" ref="J5">_xlfn.IFS(I5&lt;=2016,"before treatment",I5=2017,"unknown",I5&gt;2017,"after treatment")</f>
        <v>after treatment</v>
      </c>
      <c r="K5" s="3">
        <f t="shared" si="2"/>
        <v>0</v>
      </c>
      <c r="L5" s="3">
        <f t="shared" si="3"/>
        <v>1</v>
      </c>
      <c r="M5" t="s">
        <v>135</v>
      </c>
      <c r="N5" t="s">
        <v>136</v>
      </c>
      <c r="O5" t="s">
        <v>137</v>
      </c>
      <c r="P5" t="s">
        <v>180</v>
      </c>
      <c r="Q5">
        <v>0</v>
      </c>
      <c r="R5">
        <v>0</v>
      </c>
      <c r="S5">
        <v>1</v>
      </c>
      <c r="T5" t="s">
        <v>139</v>
      </c>
      <c r="U5" t="s">
        <v>162</v>
      </c>
      <c r="V5" t="s">
        <v>163</v>
      </c>
      <c r="W5" t="s">
        <v>181</v>
      </c>
      <c r="X5" t="s">
        <v>182</v>
      </c>
      <c r="Y5">
        <v>1</v>
      </c>
      <c r="Z5" s="3" t="str">
        <f t="shared" si="4"/>
        <v>Yes</v>
      </c>
      <c r="AA5" t="s">
        <v>165</v>
      </c>
      <c r="AB5" s="3">
        <f t="shared" si="5"/>
        <v>0</v>
      </c>
      <c r="AC5" t="s">
        <v>166</v>
      </c>
      <c r="AD5" t="s">
        <v>183</v>
      </c>
      <c r="AE5" t="s">
        <v>146</v>
      </c>
      <c r="AF5">
        <v>24</v>
      </c>
      <c r="AG5" t="s">
        <v>184</v>
      </c>
      <c r="AH5" s="3">
        <f t="shared" si="6"/>
        <v>0</v>
      </c>
      <c r="AI5" t="s">
        <v>148</v>
      </c>
      <c r="AJ5" t="s">
        <v>149</v>
      </c>
      <c r="AK5">
        <v>5.2111479999999997</v>
      </c>
      <c r="AL5">
        <v>33.339941000000003</v>
      </c>
      <c r="AM5">
        <v>-82.723719000000003</v>
      </c>
      <c r="AN5">
        <v>3</v>
      </c>
      <c r="AO5">
        <v>2</v>
      </c>
      <c r="AP5">
        <v>273</v>
      </c>
      <c r="AQ5" t="s">
        <v>150</v>
      </c>
      <c r="AR5">
        <v>7</v>
      </c>
      <c r="AS5">
        <v>7</v>
      </c>
      <c r="AT5" t="s">
        <v>151</v>
      </c>
      <c r="AU5">
        <v>1919.5</v>
      </c>
      <c r="AV5">
        <v>39.4</v>
      </c>
      <c r="AW5">
        <v>1319.9</v>
      </c>
      <c r="AX5">
        <v>-82.727029000000002</v>
      </c>
      <c r="AY5">
        <v>33.331504000000002</v>
      </c>
      <c r="AZ5">
        <v>-82.725043999999997</v>
      </c>
      <c r="BA5">
        <v>33.334657</v>
      </c>
      <c r="BB5" t="s">
        <v>149</v>
      </c>
      <c r="BC5">
        <v>1</v>
      </c>
      <c r="BD5">
        <v>301</v>
      </c>
      <c r="BE5">
        <v>16</v>
      </c>
      <c r="BF5">
        <v>0</v>
      </c>
      <c r="BG5">
        <v>55</v>
      </c>
      <c r="BH5">
        <v>3.09</v>
      </c>
      <c r="BI5">
        <v>2.2599999999999998</v>
      </c>
      <c r="BJ5">
        <v>479</v>
      </c>
      <c r="BK5">
        <v>474.4</v>
      </c>
      <c r="BL5">
        <v>448.8</v>
      </c>
      <c r="BM5">
        <v>0</v>
      </c>
      <c r="BN5">
        <v>86.5</v>
      </c>
      <c r="BO5">
        <v>0</v>
      </c>
      <c r="BP5" s="2">
        <v>42570</v>
      </c>
      <c r="BQ5" t="s">
        <v>152</v>
      </c>
      <c r="BR5">
        <v>3.8010000000000001E-3</v>
      </c>
      <c r="BS5">
        <v>52149</v>
      </c>
      <c r="BT5">
        <v>52088</v>
      </c>
      <c r="BU5" t="s">
        <v>149</v>
      </c>
      <c r="BV5" t="s">
        <v>153</v>
      </c>
      <c r="BW5">
        <v>1</v>
      </c>
      <c r="BX5">
        <v>1600</v>
      </c>
      <c r="BY5">
        <v>2</v>
      </c>
      <c r="BZ5">
        <v>1</v>
      </c>
      <c r="CA5">
        <v>2</v>
      </c>
      <c r="CB5">
        <v>1</v>
      </c>
      <c r="CC5">
        <v>1</v>
      </c>
      <c r="CD5">
        <v>2</v>
      </c>
      <c r="CE5">
        <v>0</v>
      </c>
      <c r="CF5">
        <v>4</v>
      </c>
      <c r="CG5" t="s">
        <v>154</v>
      </c>
      <c r="CH5">
        <v>301</v>
      </c>
      <c r="CI5">
        <v>16</v>
      </c>
      <c r="CJ5">
        <v>0</v>
      </c>
      <c r="CK5" t="s">
        <v>155</v>
      </c>
      <c r="CL5" t="s">
        <v>155</v>
      </c>
      <c r="CM5">
        <v>0</v>
      </c>
      <c r="CN5">
        <v>55</v>
      </c>
      <c r="CO5">
        <v>1840</v>
      </c>
      <c r="CP5" t="s">
        <v>156</v>
      </c>
      <c r="CQ5">
        <v>0</v>
      </c>
      <c r="CR5">
        <v>1.4955499999999999</v>
      </c>
      <c r="CS5">
        <v>10</v>
      </c>
      <c r="CT5" t="s">
        <v>157</v>
      </c>
      <c r="CU5">
        <v>1840</v>
      </c>
      <c r="CV5">
        <v>528304</v>
      </c>
      <c r="CW5">
        <v>3.99</v>
      </c>
      <c r="CX5">
        <v>5.49</v>
      </c>
      <c r="CY5">
        <v>528304</v>
      </c>
      <c r="CZ5">
        <v>0</v>
      </c>
      <c r="DA5">
        <v>7896.5066029999998</v>
      </c>
      <c r="DB5">
        <v>100</v>
      </c>
      <c r="DC5">
        <v>52110</v>
      </c>
      <c r="DD5">
        <v>4.7395E-2</v>
      </c>
      <c r="DE5">
        <v>0</v>
      </c>
      <c r="DF5">
        <v>3.8010000000000001E-3</v>
      </c>
      <c r="DG5">
        <v>127</v>
      </c>
      <c r="DH5" t="s">
        <v>168</v>
      </c>
      <c r="DI5" t="s">
        <v>159</v>
      </c>
      <c r="DJ5" t="s">
        <v>169</v>
      </c>
      <c r="DK5">
        <v>-82.734538000000001</v>
      </c>
      <c r="DL5">
        <v>33.323816999999998</v>
      </c>
      <c r="DM5">
        <v>33.323816999999998</v>
      </c>
      <c r="DN5">
        <v>-82.734538000000001</v>
      </c>
      <c r="DO5">
        <v>3.8010000000000001E-3</v>
      </c>
      <c r="DP5">
        <v>3</v>
      </c>
      <c r="DQ5" s="3">
        <f t="shared" si="7"/>
        <v>1610</v>
      </c>
      <c r="DR5" s="3">
        <f t="shared" si="8"/>
        <v>1505</v>
      </c>
      <c r="DS5" s="3">
        <f t="shared" si="9"/>
        <v>105</v>
      </c>
      <c r="DT5" s="3">
        <f t="shared" si="10"/>
        <v>6.9767441860465115E-2</v>
      </c>
      <c r="DU5" s="3">
        <f t="shared" si="11"/>
        <v>1557.5</v>
      </c>
      <c r="DV5">
        <v>1570</v>
      </c>
      <c r="DW5">
        <v>20.8</v>
      </c>
      <c r="DX5">
        <v>1650</v>
      </c>
      <c r="DY5">
        <v>20.8</v>
      </c>
      <c r="DZ5">
        <v>1610</v>
      </c>
      <c r="EA5">
        <v>20.7</v>
      </c>
      <c r="EB5">
        <v>1900</v>
      </c>
      <c r="EC5">
        <v>0</v>
      </c>
      <c r="ED5">
        <v>1840</v>
      </c>
      <c r="EE5">
        <v>26.8</v>
      </c>
      <c r="EF5">
        <v>1400</v>
      </c>
      <c r="EG5">
        <v>24.6</v>
      </c>
      <c r="EH5">
        <v>1330</v>
      </c>
      <c r="EI5">
        <v>25.9</v>
      </c>
      <c r="EJ5">
        <v>1450</v>
      </c>
      <c r="EK5">
        <v>18</v>
      </c>
      <c r="EL5">
        <v>1450</v>
      </c>
      <c r="EM5">
        <v>17.899999999999999</v>
      </c>
      <c r="EN5">
        <v>1430</v>
      </c>
      <c r="EO5">
        <v>17.899999999999999</v>
      </c>
      <c r="EP5">
        <v>5.4460000000000003E-3</v>
      </c>
      <c r="ES5" s="7"/>
      <c r="ET5" s="8"/>
      <c r="EU5" s="9"/>
    </row>
    <row r="6" spans="1:151" x14ac:dyDescent="0.3">
      <c r="A6">
        <v>4</v>
      </c>
      <c r="B6" t="s">
        <v>133</v>
      </c>
      <c r="C6">
        <v>8</v>
      </c>
      <c r="D6">
        <v>14203</v>
      </c>
      <c r="E6">
        <v>7142121</v>
      </c>
      <c r="F6" t="s">
        <v>134</v>
      </c>
      <c r="G6" s="1">
        <v>43549.28402777778</v>
      </c>
      <c r="H6" s="3">
        <f t="shared" si="0"/>
        <v>43549.28402777778</v>
      </c>
      <c r="I6" s="3">
        <f t="shared" si="1"/>
        <v>2019</v>
      </c>
      <c r="J6" s="3" t="str" cm="1">
        <f t="array" ref="J6">_xlfn.IFS(I6&lt;=2016,"before treatment",I6=2017,"unknown",I6&gt;2017,"after treatment")</f>
        <v>after treatment</v>
      </c>
      <c r="K6" s="3">
        <f t="shared" si="2"/>
        <v>0</v>
      </c>
      <c r="L6" s="3">
        <f t="shared" si="3"/>
        <v>1</v>
      </c>
      <c r="M6" t="s">
        <v>135</v>
      </c>
      <c r="N6" t="s">
        <v>136</v>
      </c>
      <c r="O6" t="s">
        <v>137</v>
      </c>
      <c r="P6" t="s">
        <v>138</v>
      </c>
      <c r="Q6">
        <v>0</v>
      </c>
      <c r="R6">
        <v>0</v>
      </c>
      <c r="S6">
        <v>0</v>
      </c>
      <c r="T6" t="s">
        <v>185</v>
      </c>
      <c r="U6" t="s">
        <v>172</v>
      </c>
      <c r="V6" t="s">
        <v>173</v>
      </c>
      <c r="W6" t="s">
        <v>173</v>
      </c>
      <c r="X6" t="s">
        <v>186</v>
      </c>
      <c r="Y6">
        <v>2</v>
      </c>
      <c r="Z6" s="3" t="str">
        <f t="shared" si="4"/>
        <v>No</v>
      </c>
      <c r="AA6" t="s">
        <v>187</v>
      </c>
      <c r="AB6" s="3">
        <f t="shared" si="5"/>
        <v>0</v>
      </c>
      <c r="AC6" t="s">
        <v>188</v>
      </c>
      <c r="AD6" t="s">
        <v>183</v>
      </c>
      <c r="AE6" t="s">
        <v>146</v>
      </c>
      <c r="AF6" t="s">
        <v>189</v>
      </c>
      <c r="AG6" t="s">
        <v>147</v>
      </c>
      <c r="AH6" s="3">
        <f t="shared" si="6"/>
        <v>0</v>
      </c>
      <c r="AI6" t="s">
        <v>190</v>
      </c>
      <c r="AJ6" t="s">
        <v>149</v>
      </c>
      <c r="AK6">
        <v>3.9116909999999998</v>
      </c>
      <c r="AL6">
        <v>33.324022999999997</v>
      </c>
      <c r="AM6">
        <v>-82.734444999999994</v>
      </c>
      <c r="AN6">
        <v>3</v>
      </c>
      <c r="AO6">
        <v>2</v>
      </c>
      <c r="AP6">
        <v>273</v>
      </c>
      <c r="AQ6" t="s">
        <v>150</v>
      </c>
      <c r="AR6">
        <v>7</v>
      </c>
      <c r="AS6">
        <v>7</v>
      </c>
      <c r="AT6" t="s">
        <v>151</v>
      </c>
      <c r="AU6">
        <v>1919.5</v>
      </c>
      <c r="AV6">
        <v>39.4</v>
      </c>
      <c r="AW6">
        <v>1319.9</v>
      </c>
      <c r="AX6">
        <v>-82.727029000000002</v>
      </c>
      <c r="AY6">
        <v>33.331504000000002</v>
      </c>
      <c r="AZ6">
        <v>-82.725043999999997</v>
      </c>
      <c r="BA6">
        <v>33.334657</v>
      </c>
      <c r="BB6" t="s">
        <v>149</v>
      </c>
      <c r="BC6">
        <v>1</v>
      </c>
      <c r="BD6">
        <v>301</v>
      </c>
      <c r="BE6">
        <v>16</v>
      </c>
      <c r="BF6">
        <v>0</v>
      </c>
      <c r="BG6">
        <v>55</v>
      </c>
      <c r="BH6">
        <v>3.09</v>
      </c>
      <c r="BI6">
        <v>2.2599999999999998</v>
      </c>
      <c r="BJ6">
        <v>479</v>
      </c>
      <c r="BK6">
        <v>474.4</v>
      </c>
      <c r="BL6">
        <v>448.8</v>
      </c>
      <c r="BM6">
        <v>0</v>
      </c>
      <c r="BN6">
        <v>86.5</v>
      </c>
      <c r="BO6">
        <v>0</v>
      </c>
      <c r="BP6" s="2">
        <v>42570</v>
      </c>
      <c r="BQ6" t="s">
        <v>152</v>
      </c>
      <c r="BR6">
        <v>3.8010000000000001E-3</v>
      </c>
      <c r="BS6">
        <v>52149</v>
      </c>
      <c r="BT6">
        <v>52088</v>
      </c>
      <c r="BU6" t="s">
        <v>149</v>
      </c>
      <c r="BV6" t="s">
        <v>153</v>
      </c>
      <c r="BW6">
        <v>1</v>
      </c>
      <c r="BX6">
        <v>1600</v>
      </c>
      <c r="BY6">
        <v>2</v>
      </c>
      <c r="BZ6">
        <v>1</v>
      </c>
      <c r="CA6">
        <v>2</v>
      </c>
      <c r="CB6">
        <v>1</v>
      </c>
      <c r="CC6">
        <v>1</v>
      </c>
      <c r="CD6">
        <v>2</v>
      </c>
      <c r="CE6">
        <v>0</v>
      </c>
      <c r="CF6">
        <v>4</v>
      </c>
      <c r="CG6" t="s">
        <v>154</v>
      </c>
      <c r="CH6">
        <v>301</v>
      </c>
      <c r="CI6">
        <v>16</v>
      </c>
      <c r="CJ6">
        <v>0</v>
      </c>
      <c r="CK6" t="s">
        <v>155</v>
      </c>
      <c r="CL6" t="s">
        <v>155</v>
      </c>
      <c r="CM6">
        <v>0</v>
      </c>
      <c r="CN6">
        <v>55</v>
      </c>
      <c r="CO6">
        <v>1840</v>
      </c>
      <c r="CP6" t="s">
        <v>156</v>
      </c>
      <c r="CQ6">
        <v>0</v>
      </c>
      <c r="CR6">
        <v>1.4955499999999999</v>
      </c>
      <c r="CS6">
        <v>10</v>
      </c>
      <c r="CT6" t="s">
        <v>157</v>
      </c>
      <c r="CU6">
        <v>1840</v>
      </c>
      <c r="CV6">
        <v>528304</v>
      </c>
      <c r="CW6">
        <v>3.99</v>
      </c>
      <c r="CX6">
        <v>5.49</v>
      </c>
      <c r="CY6">
        <v>528304</v>
      </c>
      <c r="CZ6">
        <v>0</v>
      </c>
      <c r="DA6">
        <v>7896.5066029999998</v>
      </c>
      <c r="DB6">
        <v>100</v>
      </c>
      <c r="DC6">
        <v>52110</v>
      </c>
      <c r="DD6">
        <v>4.7395E-2</v>
      </c>
      <c r="DE6">
        <v>0</v>
      </c>
      <c r="DF6">
        <v>3.8010000000000001E-3</v>
      </c>
      <c r="DG6">
        <v>127</v>
      </c>
      <c r="DH6" t="s">
        <v>168</v>
      </c>
      <c r="DI6" t="s">
        <v>159</v>
      </c>
      <c r="DJ6" t="s">
        <v>169</v>
      </c>
      <c r="DK6">
        <v>-82.734538000000001</v>
      </c>
      <c r="DL6">
        <v>33.323816999999998</v>
      </c>
      <c r="DM6">
        <v>33.323816999999998</v>
      </c>
      <c r="DN6">
        <v>-82.734538000000001</v>
      </c>
      <c r="DO6">
        <v>3.8010000000000001E-3</v>
      </c>
      <c r="DP6">
        <v>3</v>
      </c>
      <c r="DQ6" s="3">
        <f t="shared" si="7"/>
        <v>1610</v>
      </c>
      <c r="DR6" s="3">
        <f t="shared" si="8"/>
        <v>1505</v>
      </c>
      <c r="DS6" s="3">
        <f t="shared" si="9"/>
        <v>105</v>
      </c>
      <c r="DT6" s="3">
        <f t="shared" si="10"/>
        <v>6.9767441860465115E-2</v>
      </c>
      <c r="DU6" s="3">
        <f t="shared" si="11"/>
        <v>1557.5</v>
      </c>
      <c r="DV6">
        <v>1570</v>
      </c>
      <c r="DW6">
        <v>20.8</v>
      </c>
      <c r="DX6">
        <v>1650</v>
      </c>
      <c r="DY6">
        <v>20.8</v>
      </c>
      <c r="DZ6">
        <v>1610</v>
      </c>
      <c r="EA6">
        <v>20.7</v>
      </c>
      <c r="EB6">
        <v>1900</v>
      </c>
      <c r="EC6">
        <v>0</v>
      </c>
      <c r="ED6">
        <v>1840</v>
      </c>
      <c r="EE6">
        <v>26.8</v>
      </c>
      <c r="EF6">
        <v>1400</v>
      </c>
      <c r="EG6">
        <v>24.6</v>
      </c>
      <c r="EH6">
        <v>1330</v>
      </c>
      <c r="EI6">
        <v>25.9</v>
      </c>
      <c r="EJ6">
        <v>1450</v>
      </c>
      <c r="EK6">
        <v>18</v>
      </c>
      <c r="EL6">
        <v>1450</v>
      </c>
      <c r="EM6">
        <v>17.899999999999999</v>
      </c>
      <c r="EN6">
        <v>1430</v>
      </c>
      <c r="EO6">
        <v>17.899999999999999</v>
      </c>
      <c r="EP6">
        <v>1.0534999999999999E-2</v>
      </c>
      <c r="ES6" s="7"/>
      <c r="ET6" s="8"/>
      <c r="EU6" s="9"/>
    </row>
    <row r="7" spans="1:151" x14ac:dyDescent="0.3">
      <c r="A7">
        <v>5</v>
      </c>
      <c r="B7" t="s">
        <v>133</v>
      </c>
      <c r="C7">
        <v>13</v>
      </c>
      <c r="D7">
        <v>18499</v>
      </c>
      <c r="E7">
        <v>7020139</v>
      </c>
      <c r="F7" t="s">
        <v>191</v>
      </c>
      <c r="G7" s="1">
        <v>43379.206250000003</v>
      </c>
      <c r="H7" s="3">
        <f t="shared" si="0"/>
        <v>43379.206250000003</v>
      </c>
      <c r="I7" s="3">
        <f t="shared" si="1"/>
        <v>2018</v>
      </c>
      <c r="J7" s="3" t="str" cm="1">
        <f t="array" ref="J7">_xlfn.IFS(I7&lt;=2016,"before treatment",I7=2017,"unknown",I7&gt;2017,"after treatment")</f>
        <v>after treatment</v>
      </c>
      <c r="K7" s="3">
        <f t="shared" si="2"/>
        <v>0</v>
      </c>
      <c r="L7" s="3">
        <f t="shared" si="3"/>
        <v>1</v>
      </c>
      <c r="M7" t="s">
        <v>135</v>
      </c>
      <c r="N7" t="s">
        <v>192</v>
      </c>
      <c r="O7" t="s">
        <v>193</v>
      </c>
      <c r="P7" t="s">
        <v>138</v>
      </c>
      <c r="Q7">
        <v>0</v>
      </c>
      <c r="R7">
        <v>0</v>
      </c>
      <c r="S7">
        <v>0</v>
      </c>
      <c r="T7" t="s">
        <v>139</v>
      </c>
      <c r="U7" t="s">
        <v>194</v>
      </c>
      <c r="V7" t="s">
        <v>195</v>
      </c>
      <c r="W7" t="s">
        <v>195</v>
      </c>
      <c r="X7" t="s">
        <v>194</v>
      </c>
      <c r="Y7">
        <v>1</v>
      </c>
      <c r="Z7" s="3" t="str">
        <f t="shared" si="4"/>
        <v>Yes</v>
      </c>
      <c r="AA7" t="s">
        <v>165</v>
      </c>
      <c r="AB7" s="3">
        <f t="shared" si="5"/>
        <v>0</v>
      </c>
      <c r="AC7" t="s">
        <v>196</v>
      </c>
      <c r="AD7" t="s">
        <v>183</v>
      </c>
      <c r="AE7" t="s">
        <v>194</v>
      </c>
      <c r="AF7">
        <v>48</v>
      </c>
      <c r="AG7" t="s">
        <v>147</v>
      </c>
      <c r="AH7" s="3">
        <f t="shared" si="6"/>
        <v>0</v>
      </c>
      <c r="AI7" t="s">
        <v>148</v>
      </c>
      <c r="AJ7" t="s">
        <v>149</v>
      </c>
      <c r="AK7">
        <v>3.37</v>
      </c>
      <c r="AL7">
        <v>33.316527999999998</v>
      </c>
      <c r="AM7">
        <v>-82.737553000000005</v>
      </c>
      <c r="AN7">
        <v>3</v>
      </c>
      <c r="AO7">
        <v>2</v>
      </c>
      <c r="AP7">
        <v>273</v>
      </c>
      <c r="AQ7" t="s">
        <v>150</v>
      </c>
      <c r="AR7">
        <v>7</v>
      </c>
      <c r="AS7">
        <v>7</v>
      </c>
      <c r="AT7" t="s">
        <v>151</v>
      </c>
      <c r="AU7">
        <v>1919.5</v>
      </c>
      <c r="AV7">
        <v>39.4</v>
      </c>
      <c r="AW7">
        <v>1319.9</v>
      </c>
      <c r="AX7">
        <v>-82.727029000000002</v>
      </c>
      <c r="AY7">
        <v>33.331504000000002</v>
      </c>
      <c r="AZ7">
        <v>-82.725043999999997</v>
      </c>
      <c r="BA7">
        <v>33.334657</v>
      </c>
      <c r="BB7" t="s">
        <v>149</v>
      </c>
      <c r="BC7">
        <v>1</v>
      </c>
      <c r="BD7">
        <v>301</v>
      </c>
      <c r="BE7">
        <v>16</v>
      </c>
      <c r="BF7">
        <v>0</v>
      </c>
      <c r="BG7">
        <v>55</v>
      </c>
      <c r="BH7">
        <v>3.09</v>
      </c>
      <c r="BI7">
        <v>2.2599999999999998</v>
      </c>
      <c r="BJ7">
        <v>479</v>
      </c>
      <c r="BK7">
        <v>474.4</v>
      </c>
      <c r="BL7">
        <v>448.8</v>
      </c>
      <c r="BM7">
        <v>0</v>
      </c>
      <c r="BN7">
        <v>86.5</v>
      </c>
      <c r="BO7">
        <v>0</v>
      </c>
      <c r="BP7" s="2">
        <v>42570</v>
      </c>
      <c r="BQ7" t="s">
        <v>152</v>
      </c>
      <c r="BR7">
        <v>3.8010000000000001E-3</v>
      </c>
      <c r="BS7">
        <v>52149</v>
      </c>
      <c r="BT7">
        <v>52088</v>
      </c>
      <c r="BU7" t="s">
        <v>149</v>
      </c>
      <c r="BV7" t="s">
        <v>153</v>
      </c>
      <c r="BW7">
        <v>1</v>
      </c>
      <c r="BX7">
        <v>1600</v>
      </c>
      <c r="BY7">
        <v>2</v>
      </c>
      <c r="BZ7">
        <v>1</v>
      </c>
      <c r="CA7">
        <v>2</v>
      </c>
      <c r="CB7">
        <v>1</v>
      </c>
      <c r="CC7">
        <v>1</v>
      </c>
      <c r="CD7">
        <v>2</v>
      </c>
      <c r="CE7">
        <v>0</v>
      </c>
      <c r="CF7">
        <v>4</v>
      </c>
      <c r="CG7" t="s">
        <v>154</v>
      </c>
      <c r="CH7">
        <v>301</v>
      </c>
      <c r="CI7">
        <v>16</v>
      </c>
      <c r="CJ7">
        <v>0</v>
      </c>
      <c r="CK7" t="s">
        <v>155</v>
      </c>
      <c r="CL7" t="s">
        <v>155</v>
      </c>
      <c r="CM7">
        <v>0</v>
      </c>
      <c r="CN7">
        <v>55</v>
      </c>
      <c r="CO7">
        <v>1840</v>
      </c>
      <c r="CP7" t="s">
        <v>156</v>
      </c>
      <c r="CQ7">
        <v>0</v>
      </c>
      <c r="CR7">
        <v>1.4955499999999999</v>
      </c>
      <c r="CS7">
        <v>10</v>
      </c>
      <c r="CT7" t="s">
        <v>157</v>
      </c>
      <c r="CU7">
        <v>1840</v>
      </c>
      <c r="CV7">
        <v>528304</v>
      </c>
      <c r="CW7">
        <v>3.99</v>
      </c>
      <c r="CX7">
        <v>5.49</v>
      </c>
      <c r="CY7">
        <v>528304</v>
      </c>
      <c r="CZ7">
        <v>0</v>
      </c>
      <c r="DA7">
        <v>7896.5066029999998</v>
      </c>
      <c r="DB7">
        <v>100</v>
      </c>
      <c r="DC7">
        <v>52110</v>
      </c>
      <c r="DD7">
        <v>4.7395E-2</v>
      </c>
      <c r="DE7">
        <v>0</v>
      </c>
      <c r="DF7">
        <v>3.8010000000000001E-3</v>
      </c>
      <c r="DG7">
        <v>127</v>
      </c>
      <c r="DH7" t="s">
        <v>168</v>
      </c>
      <c r="DI7" t="s">
        <v>159</v>
      </c>
      <c r="DJ7" t="s">
        <v>169</v>
      </c>
      <c r="DK7">
        <v>-82.734538000000001</v>
      </c>
      <c r="DL7">
        <v>33.323816999999998</v>
      </c>
      <c r="DM7">
        <v>33.323816999999998</v>
      </c>
      <c r="DN7">
        <v>-82.734538000000001</v>
      </c>
      <c r="DO7">
        <v>3.8010000000000001E-3</v>
      </c>
      <c r="DP7">
        <v>3</v>
      </c>
      <c r="DQ7" s="3">
        <f t="shared" si="7"/>
        <v>1610</v>
      </c>
      <c r="DR7" s="3">
        <f t="shared" si="8"/>
        <v>1505</v>
      </c>
      <c r="DS7" s="3">
        <f t="shared" si="9"/>
        <v>105</v>
      </c>
      <c r="DT7" s="3">
        <f t="shared" si="10"/>
        <v>6.9767441860465115E-2</v>
      </c>
      <c r="DU7" s="3">
        <f t="shared" si="11"/>
        <v>1557.5</v>
      </c>
      <c r="DV7">
        <v>1570</v>
      </c>
      <c r="DW7">
        <v>20.8</v>
      </c>
      <c r="DX7">
        <v>1650</v>
      </c>
      <c r="DY7">
        <v>20.8</v>
      </c>
      <c r="DZ7">
        <v>1610</v>
      </c>
      <c r="EA7">
        <v>20.7</v>
      </c>
      <c r="EB7">
        <v>1900</v>
      </c>
      <c r="EC7">
        <v>0</v>
      </c>
      <c r="ED7">
        <v>1840</v>
      </c>
      <c r="EE7">
        <v>26.8</v>
      </c>
      <c r="EF7">
        <v>1400</v>
      </c>
      <c r="EG7">
        <v>24.6</v>
      </c>
      <c r="EH7">
        <v>1330</v>
      </c>
      <c r="EI7">
        <v>25.9</v>
      </c>
      <c r="EJ7">
        <v>1450</v>
      </c>
      <c r="EK7">
        <v>18</v>
      </c>
      <c r="EL7">
        <v>1450</v>
      </c>
      <c r="EM7">
        <v>17.899999999999999</v>
      </c>
      <c r="EN7">
        <v>1430</v>
      </c>
      <c r="EO7">
        <v>17.899999999999999</v>
      </c>
      <c r="EP7">
        <v>1.8304999999999998E-2</v>
      </c>
      <c r="ES7" s="7"/>
      <c r="ET7" s="8"/>
      <c r="EU7" s="9"/>
    </row>
    <row r="8" spans="1:151" x14ac:dyDescent="0.3">
      <c r="A8">
        <v>6</v>
      </c>
      <c r="B8" t="s">
        <v>133</v>
      </c>
      <c r="C8">
        <v>16</v>
      </c>
      <c r="D8">
        <v>22166</v>
      </c>
      <c r="E8">
        <v>6701314</v>
      </c>
      <c r="F8" t="s">
        <v>134</v>
      </c>
      <c r="G8" s="1">
        <v>43227.584027777775</v>
      </c>
      <c r="H8" s="3">
        <f t="shared" si="0"/>
        <v>43227.584027777775</v>
      </c>
      <c r="I8" s="3">
        <f t="shared" si="1"/>
        <v>2018</v>
      </c>
      <c r="J8" s="3" t="str" cm="1">
        <f t="array" ref="J8">_xlfn.IFS(I8&lt;=2016,"before treatment",I8=2017,"unknown",I8&gt;2017,"after treatment")</f>
        <v>after treatment</v>
      </c>
      <c r="K8" s="3">
        <f t="shared" si="2"/>
        <v>0</v>
      </c>
      <c r="L8" s="3">
        <f t="shared" si="3"/>
        <v>1</v>
      </c>
      <c r="M8" t="s">
        <v>135</v>
      </c>
      <c r="N8" t="s">
        <v>136</v>
      </c>
      <c r="O8" t="s">
        <v>197</v>
      </c>
      <c r="P8" t="s">
        <v>138</v>
      </c>
      <c r="Q8">
        <v>0</v>
      </c>
      <c r="R8">
        <v>0</v>
      </c>
      <c r="S8">
        <v>0</v>
      </c>
      <c r="T8" t="s">
        <v>139</v>
      </c>
      <c r="U8" t="s">
        <v>162</v>
      </c>
      <c r="V8" t="s">
        <v>198</v>
      </c>
      <c r="W8" t="s">
        <v>198</v>
      </c>
      <c r="X8" t="s">
        <v>182</v>
      </c>
      <c r="Y8">
        <v>1</v>
      </c>
      <c r="Z8" s="3" t="str">
        <f t="shared" si="4"/>
        <v>Yes</v>
      </c>
      <c r="AA8" t="s">
        <v>165</v>
      </c>
      <c r="AB8" s="3">
        <f t="shared" si="5"/>
        <v>0</v>
      </c>
      <c r="AC8" t="s">
        <v>144</v>
      </c>
      <c r="AD8" t="s">
        <v>145</v>
      </c>
      <c r="AE8" t="s">
        <v>146</v>
      </c>
      <c r="AF8">
        <v>20</v>
      </c>
      <c r="AG8" t="s">
        <v>199</v>
      </c>
      <c r="AH8" s="3">
        <f t="shared" si="6"/>
        <v>0</v>
      </c>
      <c r="AI8" t="s">
        <v>148</v>
      </c>
      <c r="AJ8" t="s">
        <v>149</v>
      </c>
      <c r="AK8">
        <v>3.3577750000000002</v>
      </c>
      <c r="AL8">
        <v>33.316353999999997</v>
      </c>
      <c r="AM8">
        <v>-82.737624999999994</v>
      </c>
      <c r="AN8">
        <v>3</v>
      </c>
      <c r="AO8">
        <v>2</v>
      </c>
      <c r="AP8">
        <v>273</v>
      </c>
      <c r="AQ8" t="s">
        <v>150</v>
      </c>
      <c r="AR8">
        <v>7</v>
      </c>
      <c r="AS8">
        <v>7</v>
      </c>
      <c r="AT8" t="s">
        <v>151</v>
      </c>
      <c r="AU8">
        <v>1919.5</v>
      </c>
      <c r="AV8">
        <v>39.4</v>
      </c>
      <c r="AW8">
        <v>1319.9</v>
      </c>
      <c r="AX8">
        <v>-82.727029000000002</v>
      </c>
      <c r="AY8">
        <v>33.331504000000002</v>
      </c>
      <c r="AZ8">
        <v>-82.725043999999997</v>
      </c>
      <c r="BA8">
        <v>33.334657</v>
      </c>
      <c r="BB8" t="s">
        <v>149</v>
      </c>
      <c r="BC8">
        <v>1</v>
      </c>
      <c r="BD8">
        <v>301</v>
      </c>
      <c r="BE8">
        <v>16</v>
      </c>
      <c r="BF8">
        <v>0</v>
      </c>
      <c r="BG8">
        <v>55</v>
      </c>
      <c r="BH8">
        <v>3.09</v>
      </c>
      <c r="BI8">
        <v>2.2599999999999998</v>
      </c>
      <c r="BJ8">
        <v>479</v>
      </c>
      <c r="BK8">
        <v>474.4</v>
      </c>
      <c r="BL8">
        <v>448.8</v>
      </c>
      <c r="BM8">
        <v>0</v>
      </c>
      <c r="BN8">
        <v>86.5</v>
      </c>
      <c r="BO8">
        <v>0</v>
      </c>
      <c r="BP8" s="2">
        <v>42570</v>
      </c>
      <c r="BQ8" t="s">
        <v>152</v>
      </c>
      <c r="BR8">
        <v>3.8010000000000001E-3</v>
      </c>
      <c r="BS8">
        <v>52149</v>
      </c>
      <c r="BT8">
        <v>52088</v>
      </c>
      <c r="BU8" t="s">
        <v>149</v>
      </c>
      <c r="BV8" t="s">
        <v>153</v>
      </c>
      <c r="BW8">
        <v>1</v>
      </c>
      <c r="BX8">
        <v>1600</v>
      </c>
      <c r="BY8">
        <v>2</v>
      </c>
      <c r="BZ8">
        <v>1</v>
      </c>
      <c r="CA8">
        <v>2</v>
      </c>
      <c r="CB8">
        <v>1</v>
      </c>
      <c r="CC8">
        <v>1</v>
      </c>
      <c r="CD8">
        <v>2</v>
      </c>
      <c r="CE8">
        <v>0</v>
      </c>
      <c r="CF8">
        <v>4</v>
      </c>
      <c r="CG8" t="s">
        <v>154</v>
      </c>
      <c r="CH8">
        <v>301</v>
      </c>
      <c r="CI8">
        <v>16</v>
      </c>
      <c r="CJ8">
        <v>0</v>
      </c>
      <c r="CK8" t="s">
        <v>155</v>
      </c>
      <c r="CL8" t="s">
        <v>155</v>
      </c>
      <c r="CM8">
        <v>0</v>
      </c>
      <c r="CN8">
        <v>55</v>
      </c>
      <c r="CO8">
        <v>1840</v>
      </c>
      <c r="CP8" t="s">
        <v>156</v>
      </c>
      <c r="CQ8">
        <v>0</v>
      </c>
      <c r="CR8">
        <v>1.4955499999999999</v>
      </c>
      <c r="CS8">
        <v>10</v>
      </c>
      <c r="CT8" t="s">
        <v>157</v>
      </c>
      <c r="CU8">
        <v>1840</v>
      </c>
      <c r="CV8">
        <v>528304</v>
      </c>
      <c r="CW8">
        <v>3.99</v>
      </c>
      <c r="CX8">
        <v>5.49</v>
      </c>
      <c r="CY8">
        <v>528304</v>
      </c>
      <c r="CZ8">
        <v>0</v>
      </c>
      <c r="DA8">
        <v>7896.5066029999998</v>
      </c>
      <c r="DB8">
        <v>100</v>
      </c>
      <c r="DC8">
        <v>52110</v>
      </c>
      <c r="DD8">
        <v>4.7395E-2</v>
      </c>
      <c r="DE8">
        <v>0</v>
      </c>
      <c r="DF8">
        <v>3.8010000000000001E-3</v>
      </c>
      <c r="DG8">
        <v>127</v>
      </c>
      <c r="DH8" t="s">
        <v>168</v>
      </c>
      <c r="DI8" t="s">
        <v>159</v>
      </c>
      <c r="DJ8" t="s">
        <v>169</v>
      </c>
      <c r="DK8">
        <v>-82.734538000000001</v>
      </c>
      <c r="DL8">
        <v>33.323816999999998</v>
      </c>
      <c r="DM8">
        <v>33.323816999999998</v>
      </c>
      <c r="DN8">
        <v>-82.734538000000001</v>
      </c>
      <c r="DO8">
        <v>3.8010000000000001E-3</v>
      </c>
      <c r="DP8">
        <v>3</v>
      </c>
      <c r="DQ8" s="3">
        <f t="shared" si="7"/>
        <v>1610</v>
      </c>
      <c r="DR8" s="3">
        <f t="shared" si="8"/>
        <v>1505</v>
      </c>
      <c r="DS8" s="3">
        <f t="shared" si="9"/>
        <v>105</v>
      </c>
      <c r="DT8" s="3">
        <f t="shared" si="10"/>
        <v>6.9767441860465115E-2</v>
      </c>
      <c r="DU8" s="3">
        <f t="shared" si="11"/>
        <v>1557.5</v>
      </c>
      <c r="DV8">
        <v>1570</v>
      </c>
      <c r="DW8">
        <v>20.8</v>
      </c>
      <c r="DX8">
        <v>1650</v>
      </c>
      <c r="DY8">
        <v>20.8</v>
      </c>
      <c r="DZ8">
        <v>1610</v>
      </c>
      <c r="EA8">
        <v>20.7</v>
      </c>
      <c r="EB8">
        <v>1900</v>
      </c>
      <c r="EC8">
        <v>0</v>
      </c>
      <c r="ED8">
        <v>1840</v>
      </c>
      <c r="EE8">
        <v>26.8</v>
      </c>
      <c r="EF8">
        <v>1400</v>
      </c>
      <c r="EG8">
        <v>24.6</v>
      </c>
      <c r="EH8">
        <v>1330</v>
      </c>
      <c r="EI8">
        <v>25.9</v>
      </c>
      <c r="EJ8">
        <v>1450</v>
      </c>
      <c r="EK8">
        <v>18</v>
      </c>
      <c r="EL8">
        <v>1450</v>
      </c>
      <c r="EM8">
        <v>17.899999999999999</v>
      </c>
      <c r="EN8">
        <v>1430</v>
      </c>
      <c r="EO8">
        <v>17.899999999999999</v>
      </c>
      <c r="EP8">
        <v>1.8488999999999998E-2</v>
      </c>
      <c r="ES8" s="7"/>
      <c r="ET8" s="8"/>
      <c r="EU8" s="9"/>
    </row>
    <row r="9" spans="1:151" x14ac:dyDescent="0.3">
      <c r="A9">
        <v>7</v>
      </c>
      <c r="B9" t="s">
        <v>133</v>
      </c>
      <c r="C9">
        <v>18</v>
      </c>
      <c r="D9">
        <v>24163</v>
      </c>
      <c r="E9">
        <v>6600418</v>
      </c>
      <c r="F9" t="s">
        <v>134</v>
      </c>
      <c r="G9" s="1">
        <v>43149.322916666664</v>
      </c>
      <c r="H9" s="3">
        <f t="shared" si="0"/>
        <v>43149.322916666664</v>
      </c>
      <c r="I9" s="3">
        <f t="shared" si="1"/>
        <v>2018</v>
      </c>
      <c r="J9" s="3" t="str" cm="1">
        <f t="array" ref="J9">_xlfn.IFS(I9&lt;=2016,"before treatment",I9=2017,"unknown",I9&gt;2017,"after treatment")</f>
        <v>after treatment</v>
      </c>
      <c r="K9" s="3">
        <f t="shared" si="2"/>
        <v>0</v>
      </c>
      <c r="L9" s="3">
        <f t="shared" si="3"/>
        <v>1</v>
      </c>
      <c r="M9" t="s">
        <v>135</v>
      </c>
      <c r="N9" t="s">
        <v>136</v>
      </c>
      <c r="O9" t="s">
        <v>137</v>
      </c>
      <c r="P9" t="s">
        <v>138</v>
      </c>
      <c r="Q9">
        <v>0</v>
      </c>
      <c r="R9">
        <v>0</v>
      </c>
      <c r="S9">
        <v>0</v>
      </c>
      <c r="T9" t="s">
        <v>139</v>
      </c>
      <c r="U9" t="s">
        <v>140</v>
      </c>
      <c r="V9" t="s">
        <v>141</v>
      </c>
      <c r="W9" t="s">
        <v>141</v>
      </c>
      <c r="X9" t="s">
        <v>200</v>
      </c>
      <c r="Y9">
        <v>1</v>
      </c>
      <c r="Z9" s="3" t="str">
        <f t="shared" si="4"/>
        <v>Yes</v>
      </c>
      <c r="AA9" t="s">
        <v>165</v>
      </c>
      <c r="AB9" s="3">
        <f t="shared" si="5"/>
        <v>0</v>
      </c>
      <c r="AC9" t="s">
        <v>201</v>
      </c>
      <c r="AD9" t="s">
        <v>145</v>
      </c>
      <c r="AE9" t="s">
        <v>146</v>
      </c>
      <c r="AF9">
        <v>56</v>
      </c>
      <c r="AG9" t="s">
        <v>199</v>
      </c>
      <c r="AH9" s="3">
        <f t="shared" si="6"/>
        <v>0</v>
      </c>
      <c r="AI9" t="s">
        <v>148</v>
      </c>
      <c r="AJ9" t="s">
        <v>149</v>
      </c>
      <c r="AK9">
        <v>5.4861129999999996</v>
      </c>
      <c r="AL9">
        <v>33.343792000000001</v>
      </c>
      <c r="AM9">
        <v>-82.722588000000002</v>
      </c>
      <c r="AN9">
        <v>3</v>
      </c>
      <c r="AO9">
        <v>2</v>
      </c>
      <c r="AP9">
        <v>273</v>
      </c>
      <c r="AQ9" t="s">
        <v>150</v>
      </c>
      <c r="AR9">
        <v>7</v>
      </c>
      <c r="AS9">
        <v>7</v>
      </c>
      <c r="AT9" t="s">
        <v>151</v>
      </c>
      <c r="AU9">
        <v>1919.5</v>
      </c>
      <c r="AV9">
        <v>39.4</v>
      </c>
      <c r="AW9">
        <v>1319.9</v>
      </c>
      <c r="AX9">
        <v>-82.727029000000002</v>
      </c>
      <c r="AY9">
        <v>33.331504000000002</v>
      </c>
      <c r="AZ9">
        <v>-82.725043999999997</v>
      </c>
      <c r="BA9">
        <v>33.334657</v>
      </c>
      <c r="BB9" t="s">
        <v>149</v>
      </c>
      <c r="BC9">
        <v>1</v>
      </c>
      <c r="BD9">
        <v>301</v>
      </c>
      <c r="BE9">
        <v>16</v>
      </c>
      <c r="BF9">
        <v>0</v>
      </c>
      <c r="BG9">
        <v>55</v>
      </c>
      <c r="BH9">
        <v>3.09</v>
      </c>
      <c r="BI9">
        <v>2.2599999999999998</v>
      </c>
      <c r="BJ9">
        <v>479</v>
      </c>
      <c r="BK9">
        <v>474.4</v>
      </c>
      <c r="BL9">
        <v>448.8</v>
      </c>
      <c r="BM9">
        <v>0</v>
      </c>
      <c r="BN9">
        <v>86.5</v>
      </c>
      <c r="BO9">
        <v>0</v>
      </c>
      <c r="BP9" s="2">
        <v>42570</v>
      </c>
      <c r="BQ9" t="s">
        <v>152</v>
      </c>
      <c r="BR9">
        <v>3.8010000000000001E-3</v>
      </c>
      <c r="BS9">
        <v>52149</v>
      </c>
      <c r="BT9">
        <v>52088</v>
      </c>
      <c r="BU9" t="s">
        <v>149</v>
      </c>
      <c r="BV9" t="s">
        <v>153</v>
      </c>
      <c r="BW9">
        <v>1</v>
      </c>
      <c r="BX9">
        <v>1600</v>
      </c>
      <c r="BY9">
        <v>2</v>
      </c>
      <c r="BZ9">
        <v>1</v>
      </c>
      <c r="CA9">
        <v>2</v>
      </c>
      <c r="CB9">
        <v>1</v>
      </c>
      <c r="CC9">
        <v>1</v>
      </c>
      <c r="CD9">
        <v>2</v>
      </c>
      <c r="CE9">
        <v>0</v>
      </c>
      <c r="CF9">
        <v>4</v>
      </c>
      <c r="CG9" t="s">
        <v>154</v>
      </c>
      <c r="CH9">
        <v>301</v>
      </c>
      <c r="CI9">
        <v>16</v>
      </c>
      <c r="CJ9">
        <v>0</v>
      </c>
      <c r="CK9" t="s">
        <v>155</v>
      </c>
      <c r="CL9" t="s">
        <v>155</v>
      </c>
      <c r="CM9">
        <v>0</v>
      </c>
      <c r="CN9">
        <v>55</v>
      </c>
      <c r="CO9">
        <v>1840</v>
      </c>
      <c r="CP9" t="s">
        <v>156</v>
      </c>
      <c r="CQ9">
        <v>0</v>
      </c>
      <c r="CR9">
        <v>1.4955499999999999</v>
      </c>
      <c r="CS9">
        <v>10</v>
      </c>
      <c r="CT9" t="s">
        <v>157</v>
      </c>
      <c r="CU9">
        <v>1840</v>
      </c>
      <c r="CV9">
        <v>528304</v>
      </c>
      <c r="CW9">
        <v>3.99</v>
      </c>
      <c r="CX9">
        <v>5.49</v>
      </c>
      <c r="CY9">
        <v>528304</v>
      </c>
      <c r="CZ9">
        <v>0</v>
      </c>
      <c r="DA9">
        <v>7896.5066029999998</v>
      </c>
      <c r="DB9">
        <v>100</v>
      </c>
      <c r="DC9">
        <v>52110</v>
      </c>
      <c r="DD9">
        <v>4.7395E-2</v>
      </c>
      <c r="DE9">
        <v>0</v>
      </c>
      <c r="DF9">
        <v>3.8010000000000001E-3</v>
      </c>
      <c r="DG9">
        <v>127</v>
      </c>
      <c r="DH9" t="s">
        <v>168</v>
      </c>
      <c r="DI9" t="s">
        <v>159</v>
      </c>
      <c r="DJ9" t="s">
        <v>169</v>
      </c>
      <c r="DK9">
        <v>-82.734538000000001</v>
      </c>
      <c r="DL9">
        <v>33.323816999999998</v>
      </c>
      <c r="DM9">
        <v>33.323816999999998</v>
      </c>
      <c r="DN9">
        <v>-82.734538000000001</v>
      </c>
      <c r="DO9">
        <v>3.8010000000000001E-3</v>
      </c>
      <c r="DP9">
        <v>3</v>
      </c>
      <c r="DQ9" s="3">
        <f t="shared" si="7"/>
        <v>1610</v>
      </c>
      <c r="DR9" s="3">
        <f t="shared" si="8"/>
        <v>1505</v>
      </c>
      <c r="DS9" s="3">
        <f t="shared" si="9"/>
        <v>105</v>
      </c>
      <c r="DT9" s="3">
        <f t="shared" si="10"/>
        <v>6.9767441860465115E-2</v>
      </c>
      <c r="DU9" s="3">
        <f t="shared" si="11"/>
        <v>1557.5</v>
      </c>
      <c r="DV9">
        <v>1570</v>
      </c>
      <c r="DW9">
        <v>20.8</v>
      </c>
      <c r="DX9">
        <v>1650</v>
      </c>
      <c r="DY9">
        <v>20.8</v>
      </c>
      <c r="DZ9">
        <v>1610</v>
      </c>
      <c r="EA9">
        <v>20.7</v>
      </c>
      <c r="EB9">
        <v>1900</v>
      </c>
      <c r="EC9">
        <v>0</v>
      </c>
      <c r="ED9">
        <v>1840</v>
      </c>
      <c r="EE9">
        <v>26.8</v>
      </c>
      <c r="EF9">
        <v>1400</v>
      </c>
      <c r="EG9">
        <v>24.6</v>
      </c>
      <c r="EH9">
        <v>1330</v>
      </c>
      <c r="EI9">
        <v>25.9</v>
      </c>
      <c r="EJ9">
        <v>1450</v>
      </c>
      <c r="EK9">
        <v>18</v>
      </c>
      <c r="EL9">
        <v>1450</v>
      </c>
      <c r="EM9">
        <v>17.899999999999999</v>
      </c>
      <c r="EN9">
        <v>1430</v>
      </c>
      <c r="EO9">
        <v>17.899999999999999</v>
      </c>
      <c r="EP9">
        <v>9.4579999999999994E-3</v>
      </c>
      <c r="ES9" s="7"/>
      <c r="ET9" s="8"/>
      <c r="EU9" s="9"/>
    </row>
    <row r="10" spans="1:151" x14ac:dyDescent="0.3">
      <c r="A10">
        <v>8</v>
      </c>
      <c r="B10" t="s">
        <v>133</v>
      </c>
      <c r="C10">
        <v>26</v>
      </c>
      <c r="D10">
        <v>32354</v>
      </c>
      <c r="E10">
        <v>6158276</v>
      </c>
      <c r="F10" t="s">
        <v>134</v>
      </c>
      <c r="G10" s="1">
        <v>42813.7</v>
      </c>
      <c r="H10" s="3">
        <f t="shared" si="0"/>
        <v>42813.7</v>
      </c>
      <c r="I10" s="3">
        <f t="shared" si="1"/>
        <v>2017</v>
      </c>
      <c r="J10" s="3" t="str" cm="1">
        <f t="array" ref="J10">_xlfn.IFS(I10&lt;=2016,"before treatment",I10=2017,"unknown",I10&gt;2017,"after treatment")</f>
        <v>unknown</v>
      </c>
      <c r="K10" s="3">
        <f t="shared" si="2"/>
        <v>0</v>
      </c>
      <c r="L10" s="3">
        <f t="shared" si="3"/>
        <v>0</v>
      </c>
      <c r="M10" t="s">
        <v>135</v>
      </c>
      <c r="N10" t="s">
        <v>136</v>
      </c>
      <c r="O10" t="s">
        <v>137</v>
      </c>
      <c r="P10" t="s">
        <v>202</v>
      </c>
      <c r="Q10">
        <v>0</v>
      </c>
      <c r="R10">
        <v>0</v>
      </c>
      <c r="S10">
        <v>0</v>
      </c>
      <c r="T10" t="s">
        <v>203</v>
      </c>
      <c r="U10" t="s">
        <v>140</v>
      </c>
      <c r="V10" t="s">
        <v>204</v>
      </c>
      <c r="W10" t="s">
        <v>205</v>
      </c>
      <c r="X10" t="s">
        <v>206</v>
      </c>
      <c r="Y10">
        <v>2</v>
      </c>
      <c r="Z10" s="3" t="str">
        <f t="shared" si="4"/>
        <v>No</v>
      </c>
      <c r="AA10" t="s">
        <v>175</v>
      </c>
      <c r="AB10" s="3">
        <f t="shared" si="5"/>
        <v>0</v>
      </c>
      <c r="AC10" t="s">
        <v>207</v>
      </c>
      <c r="AD10" t="s">
        <v>145</v>
      </c>
      <c r="AE10" t="s">
        <v>146</v>
      </c>
      <c r="AF10" t="s">
        <v>208</v>
      </c>
      <c r="AG10" t="s">
        <v>147</v>
      </c>
      <c r="AH10" s="3">
        <f t="shared" si="6"/>
        <v>0</v>
      </c>
      <c r="AI10" t="s">
        <v>190</v>
      </c>
      <c r="AJ10" t="s">
        <v>149</v>
      </c>
      <c r="AK10">
        <v>3.69</v>
      </c>
      <c r="AL10">
        <v>33.320979000000001</v>
      </c>
      <c r="AM10">
        <v>-82.735712000000007</v>
      </c>
      <c r="AN10">
        <v>3</v>
      </c>
      <c r="AO10">
        <v>2</v>
      </c>
      <c r="AP10">
        <v>273</v>
      </c>
      <c r="AQ10" t="s">
        <v>150</v>
      </c>
      <c r="AR10">
        <v>7</v>
      </c>
      <c r="AS10">
        <v>7</v>
      </c>
      <c r="AT10" t="s">
        <v>151</v>
      </c>
      <c r="AU10">
        <v>1919.5</v>
      </c>
      <c r="AV10">
        <v>39.4</v>
      </c>
      <c r="AW10">
        <v>1319.9</v>
      </c>
      <c r="AX10">
        <v>-82.727029000000002</v>
      </c>
      <c r="AY10">
        <v>33.331504000000002</v>
      </c>
      <c r="AZ10">
        <v>-82.725043999999997</v>
      </c>
      <c r="BA10">
        <v>33.334657</v>
      </c>
      <c r="BB10" t="s">
        <v>149</v>
      </c>
      <c r="BC10">
        <v>1</v>
      </c>
      <c r="BD10">
        <v>301</v>
      </c>
      <c r="BE10">
        <v>16</v>
      </c>
      <c r="BF10">
        <v>0</v>
      </c>
      <c r="BG10">
        <v>55</v>
      </c>
      <c r="BH10">
        <v>3.09</v>
      </c>
      <c r="BI10">
        <v>2.2599999999999998</v>
      </c>
      <c r="BJ10">
        <v>479</v>
      </c>
      <c r="BK10">
        <v>474.4</v>
      </c>
      <c r="BL10">
        <v>448.8</v>
      </c>
      <c r="BM10">
        <v>0</v>
      </c>
      <c r="BN10">
        <v>86.5</v>
      </c>
      <c r="BO10">
        <v>0</v>
      </c>
      <c r="BP10" s="2">
        <v>42570</v>
      </c>
      <c r="BQ10" t="s">
        <v>152</v>
      </c>
      <c r="BR10">
        <v>3.8010000000000001E-3</v>
      </c>
      <c r="BS10">
        <v>52149</v>
      </c>
      <c r="BT10">
        <v>52088</v>
      </c>
      <c r="BU10" t="s">
        <v>149</v>
      </c>
      <c r="BV10" t="s">
        <v>153</v>
      </c>
      <c r="BW10">
        <v>1</v>
      </c>
      <c r="BX10">
        <v>1600</v>
      </c>
      <c r="BY10">
        <v>2</v>
      </c>
      <c r="BZ10">
        <v>1</v>
      </c>
      <c r="CA10">
        <v>2</v>
      </c>
      <c r="CB10">
        <v>1</v>
      </c>
      <c r="CC10">
        <v>1</v>
      </c>
      <c r="CD10">
        <v>2</v>
      </c>
      <c r="CE10">
        <v>0</v>
      </c>
      <c r="CF10">
        <v>4</v>
      </c>
      <c r="CG10" t="s">
        <v>154</v>
      </c>
      <c r="CH10">
        <v>301</v>
      </c>
      <c r="CI10">
        <v>16</v>
      </c>
      <c r="CJ10">
        <v>0</v>
      </c>
      <c r="CK10" t="s">
        <v>155</v>
      </c>
      <c r="CL10" t="s">
        <v>155</v>
      </c>
      <c r="CM10">
        <v>0</v>
      </c>
      <c r="CN10">
        <v>55</v>
      </c>
      <c r="CO10">
        <v>1840</v>
      </c>
      <c r="CP10" t="s">
        <v>156</v>
      </c>
      <c r="CQ10">
        <v>0</v>
      </c>
      <c r="CR10">
        <v>1.4955499999999999</v>
      </c>
      <c r="CS10">
        <v>10</v>
      </c>
      <c r="CT10" t="s">
        <v>157</v>
      </c>
      <c r="CU10">
        <v>1840</v>
      </c>
      <c r="CV10">
        <v>528304</v>
      </c>
      <c r="CW10">
        <v>3.99</v>
      </c>
      <c r="CX10">
        <v>5.49</v>
      </c>
      <c r="CY10">
        <v>528304</v>
      </c>
      <c r="CZ10">
        <v>0</v>
      </c>
      <c r="DA10">
        <v>7896.5066029999998</v>
      </c>
      <c r="DB10">
        <v>100</v>
      </c>
      <c r="DC10">
        <v>52110</v>
      </c>
      <c r="DD10">
        <v>4.7395E-2</v>
      </c>
      <c r="DE10">
        <v>0</v>
      </c>
      <c r="DF10">
        <v>3.8010000000000001E-3</v>
      </c>
      <c r="DG10">
        <v>127</v>
      </c>
      <c r="DH10" t="s">
        <v>168</v>
      </c>
      <c r="DI10" t="s">
        <v>159</v>
      </c>
      <c r="DJ10" t="s">
        <v>169</v>
      </c>
      <c r="DK10">
        <v>-82.734538000000001</v>
      </c>
      <c r="DL10">
        <v>33.323816999999998</v>
      </c>
      <c r="DM10">
        <v>33.323816999999998</v>
      </c>
      <c r="DN10">
        <v>-82.734538000000001</v>
      </c>
      <c r="DO10">
        <v>3.8010000000000001E-3</v>
      </c>
      <c r="DP10">
        <v>3</v>
      </c>
      <c r="DQ10" s="3">
        <f t="shared" si="7"/>
        <v>1610</v>
      </c>
      <c r="DR10" s="3">
        <f t="shared" si="8"/>
        <v>1505</v>
      </c>
      <c r="DS10" s="3">
        <f t="shared" si="9"/>
        <v>105</v>
      </c>
      <c r="DT10" s="3">
        <f t="shared" si="10"/>
        <v>6.9767441860465115E-2</v>
      </c>
      <c r="DU10" s="3">
        <f t="shared" si="11"/>
        <v>1557.5</v>
      </c>
      <c r="DV10">
        <v>1570</v>
      </c>
      <c r="DW10">
        <v>20.8</v>
      </c>
      <c r="DX10">
        <v>1650</v>
      </c>
      <c r="DY10">
        <v>20.8</v>
      </c>
      <c r="DZ10">
        <v>1610</v>
      </c>
      <c r="EA10">
        <v>20.7</v>
      </c>
      <c r="EB10">
        <v>1900</v>
      </c>
      <c r="EC10">
        <v>0</v>
      </c>
      <c r="ED10">
        <v>1840</v>
      </c>
      <c r="EE10">
        <v>26.8</v>
      </c>
      <c r="EF10">
        <v>1400</v>
      </c>
      <c r="EG10">
        <v>24.6</v>
      </c>
      <c r="EH10">
        <v>1330</v>
      </c>
      <c r="EI10">
        <v>25.9</v>
      </c>
      <c r="EJ10">
        <v>1450</v>
      </c>
      <c r="EK10">
        <v>18</v>
      </c>
      <c r="EL10">
        <v>1450</v>
      </c>
      <c r="EM10">
        <v>17.899999999999999</v>
      </c>
      <c r="EN10">
        <v>1430</v>
      </c>
      <c r="EO10">
        <v>17.899999999999999</v>
      </c>
      <c r="EP10">
        <v>1.3646E-2</v>
      </c>
      <c r="ES10" s="7"/>
      <c r="ET10" s="8"/>
      <c r="EU10" s="9"/>
    </row>
    <row r="11" spans="1:151" x14ac:dyDescent="0.3">
      <c r="A11">
        <v>9</v>
      </c>
      <c r="B11" t="s">
        <v>133</v>
      </c>
      <c r="C11">
        <v>30</v>
      </c>
      <c r="D11">
        <v>44832</v>
      </c>
      <c r="E11">
        <v>5491540</v>
      </c>
      <c r="F11" t="s">
        <v>134</v>
      </c>
      <c r="G11" s="1">
        <v>42307.429861111108</v>
      </c>
      <c r="H11" s="3">
        <f t="shared" si="0"/>
        <v>42307.429861111108</v>
      </c>
      <c r="I11" s="3">
        <f t="shared" si="1"/>
        <v>2015</v>
      </c>
      <c r="J11" s="3" t="str" cm="1">
        <f t="array" ref="J11">_xlfn.IFS(I11&lt;=2016,"before treatment",I11=2017,"unknown",I11&gt;2017,"after treatment")</f>
        <v>before treatment</v>
      </c>
      <c r="K11" s="3">
        <f t="shared" si="2"/>
        <v>1</v>
      </c>
      <c r="L11" s="3">
        <f t="shared" si="3"/>
        <v>0</v>
      </c>
      <c r="M11" t="s">
        <v>135</v>
      </c>
      <c r="N11" t="s">
        <v>136</v>
      </c>
      <c r="O11" t="s">
        <v>137</v>
      </c>
      <c r="P11" t="s">
        <v>138</v>
      </c>
      <c r="Q11">
        <v>0</v>
      </c>
      <c r="R11">
        <v>0</v>
      </c>
      <c r="S11">
        <v>0</v>
      </c>
      <c r="T11" t="s">
        <v>209</v>
      </c>
      <c r="U11" t="s">
        <v>172</v>
      </c>
      <c r="V11" t="s">
        <v>173</v>
      </c>
      <c r="W11" t="s">
        <v>173</v>
      </c>
      <c r="X11" t="s">
        <v>186</v>
      </c>
      <c r="Y11">
        <v>2</v>
      </c>
      <c r="Z11" s="3" t="str">
        <f t="shared" si="4"/>
        <v>No</v>
      </c>
      <c r="AA11" t="s">
        <v>175</v>
      </c>
      <c r="AB11" s="3">
        <f t="shared" si="5"/>
        <v>0</v>
      </c>
      <c r="AC11" t="s">
        <v>207</v>
      </c>
      <c r="AD11" t="s">
        <v>145</v>
      </c>
      <c r="AE11" t="s">
        <v>146</v>
      </c>
      <c r="AF11" t="s">
        <v>210</v>
      </c>
      <c r="AG11" t="s">
        <v>211</v>
      </c>
      <c r="AH11" s="3">
        <f t="shared" si="6"/>
        <v>0</v>
      </c>
      <c r="AI11" t="s">
        <v>190</v>
      </c>
      <c r="AJ11" t="s">
        <v>149</v>
      </c>
      <c r="AK11">
        <v>4.7437829999999996</v>
      </c>
      <c r="AL11">
        <v>33.333339000000002</v>
      </c>
      <c r="AM11">
        <v>-82.725508000000005</v>
      </c>
      <c r="AN11">
        <v>3</v>
      </c>
      <c r="AO11">
        <v>2</v>
      </c>
      <c r="AP11">
        <v>273</v>
      </c>
      <c r="AQ11" t="s">
        <v>150</v>
      </c>
      <c r="AR11">
        <v>7</v>
      </c>
      <c r="AS11">
        <v>7</v>
      </c>
      <c r="AT11" t="s">
        <v>151</v>
      </c>
      <c r="AU11">
        <v>1919.5</v>
      </c>
      <c r="AV11">
        <v>39.4</v>
      </c>
      <c r="AW11">
        <v>1319.9</v>
      </c>
      <c r="AX11">
        <v>-82.727029000000002</v>
      </c>
      <c r="AY11">
        <v>33.331504000000002</v>
      </c>
      <c r="AZ11">
        <v>-82.725043999999997</v>
      </c>
      <c r="BA11">
        <v>33.334657</v>
      </c>
      <c r="BB11" t="s">
        <v>149</v>
      </c>
      <c r="BC11">
        <v>1</v>
      </c>
      <c r="BD11">
        <v>301</v>
      </c>
      <c r="BE11">
        <v>16</v>
      </c>
      <c r="BF11">
        <v>0</v>
      </c>
      <c r="BG11">
        <v>55</v>
      </c>
      <c r="BH11">
        <v>3.09</v>
      </c>
      <c r="BI11">
        <v>2.2599999999999998</v>
      </c>
      <c r="BJ11">
        <v>479</v>
      </c>
      <c r="BK11">
        <v>474.4</v>
      </c>
      <c r="BL11">
        <v>448.8</v>
      </c>
      <c r="BM11">
        <v>0</v>
      </c>
      <c r="BN11">
        <v>86.5</v>
      </c>
      <c r="BO11">
        <v>0</v>
      </c>
      <c r="BP11" s="2">
        <v>42570</v>
      </c>
      <c r="BQ11" t="s">
        <v>152</v>
      </c>
      <c r="BR11">
        <v>3.8010000000000001E-3</v>
      </c>
      <c r="BS11">
        <v>52149</v>
      </c>
      <c r="BT11">
        <v>52088</v>
      </c>
      <c r="BU11" t="s">
        <v>149</v>
      </c>
      <c r="BV11" t="s">
        <v>153</v>
      </c>
      <c r="BW11">
        <v>1</v>
      </c>
      <c r="BX11">
        <v>1600</v>
      </c>
      <c r="BY11">
        <v>2</v>
      </c>
      <c r="BZ11">
        <v>1</v>
      </c>
      <c r="CA11">
        <v>2</v>
      </c>
      <c r="CB11">
        <v>1</v>
      </c>
      <c r="CC11">
        <v>1</v>
      </c>
      <c r="CD11">
        <v>2</v>
      </c>
      <c r="CE11">
        <v>0</v>
      </c>
      <c r="CF11">
        <v>4</v>
      </c>
      <c r="CG11" t="s">
        <v>154</v>
      </c>
      <c r="CH11">
        <v>301</v>
      </c>
      <c r="CI11">
        <v>16</v>
      </c>
      <c r="CJ11">
        <v>0</v>
      </c>
      <c r="CK11" t="s">
        <v>155</v>
      </c>
      <c r="CL11" t="s">
        <v>155</v>
      </c>
      <c r="CM11">
        <v>0</v>
      </c>
      <c r="CN11">
        <v>55</v>
      </c>
      <c r="CO11">
        <v>1840</v>
      </c>
      <c r="CP11" t="s">
        <v>156</v>
      </c>
      <c r="CQ11">
        <v>0</v>
      </c>
      <c r="CR11">
        <v>1.4955499999999999</v>
      </c>
      <c r="CS11">
        <v>10</v>
      </c>
      <c r="CT11" t="s">
        <v>157</v>
      </c>
      <c r="CU11">
        <v>1840</v>
      </c>
      <c r="CV11">
        <v>528304</v>
      </c>
      <c r="CW11">
        <v>3.99</v>
      </c>
      <c r="CX11">
        <v>5.49</v>
      </c>
      <c r="CY11">
        <v>528304</v>
      </c>
      <c r="CZ11">
        <v>0</v>
      </c>
      <c r="DA11">
        <v>7896.5066029999998</v>
      </c>
      <c r="DB11">
        <v>100</v>
      </c>
      <c r="DC11">
        <v>52110</v>
      </c>
      <c r="DD11">
        <v>4.7395E-2</v>
      </c>
      <c r="DE11">
        <v>0</v>
      </c>
      <c r="DF11">
        <v>3.8010000000000001E-3</v>
      </c>
      <c r="DG11">
        <v>127</v>
      </c>
      <c r="DH11" t="s">
        <v>168</v>
      </c>
      <c r="DI11" t="s">
        <v>159</v>
      </c>
      <c r="DJ11" t="s">
        <v>169</v>
      </c>
      <c r="DK11">
        <v>-82.734538000000001</v>
      </c>
      <c r="DL11">
        <v>33.323816999999998</v>
      </c>
      <c r="DM11">
        <v>33.323816999999998</v>
      </c>
      <c r="DN11">
        <v>-82.734538000000001</v>
      </c>
      <c r="DO11">
        <v>3.8010000000000001E-3</v>
      </c>
      <c r="DP11">
        <v>3</v>
      </c>
      <c r="DQ11" s="3">
        <f t="shared" si="7"/>
        <v>1610</v>
      </c>
      <c r="DR11" s="3">
        <f t="shared" si="8"/>
        <v>1505</v>
      </c>
      <c r="DS11" s="3">
        <f t="shared" si="9"/>
        <v>105</v>
      </c>
      <c r="DT11" s="3">
        <f t="shared" si="10"/>
        <v>6.9767441860465115E-2</v>
      </c>
      <c r="DU11" s="3">
        <f t="shared" si="11"/>
        <v>1557.5</v>
      </c>
      <c r="DV11">
        <v>1570</v>
      </c>
      <c r="DW11">
        <v>20.8</v>
      </c>
      <c r="DX11">
        <v>1650</v>
      </c>
      <c r="DY11">
        <v>20.8</v>
      </c>
      <c r="DZ11">
        <v>1610</v>
      </c>
      <c r="EA11">
        <v>20.7</v>
      </c>
      <c r="EB11">
        <v>1900</v>
      </c>
      <c r="EC11">
        <v>0</v>
      </c>
      <c r="ED11">
        <v>1840</v>
      </c>
      <c r="EE11">
        <v>26.8</v>
      </c>
      <c r="EF11">
        <v>1400</v>
      </c>
      <c r="EG11">
        <v>24.6</v>
      </c>
      <c r="EH11">
        <v>1330</v>
      </c>
      <c r="EI11">
        <v>25.9</v>
      </c>
      <c r="EJ11">
        <v>1450</v>
      </c>
      <c r="EK11">
        <v>18</v>
      </c>
      <c r="EL11">
        <v>1450</v>
      </c>
      <c r="EM11">
        <v>17.899999999999999</v>
      </c>
      <c r="EN11">
        <v>1430</v>
      </c>
      <c r="EO11">
        <v>17.899999999999999</v>
      </c>
      <c r="EP11">
        <v>0</v>
      </c>
      <c r="ES11" s="7"/>
      <c r="ET11" s="8"/>
      <c r="EU11" s="9"/>
    </row>
    <row r="12" spans="1:151" x14ac:dyDescent="0.3">
      <c r="A12">
        <v>10</v>
      </c>
      <c r="B12" t="s">
        <v>133</v>
      </c>
      <c r="C12">
        <v>32</v>
      </c>
      <c r="D12">
        <v>46246</v>
      </c>
      <c r="E12">
        <v>5415746</v>
      </c>
      <c r="F12" t="s">
        <v>134</v>
      </c>
      <c r="G12" s="1">
        <v>42248.510416666664</v>
      </c>
      <c r="H12" s="3">
        <f t="shared" si="0"/>
        <v>42248.510416666664</v>
      </c>
      <c r="I12" s="3">
        <f t="shared" si="1"/>
        <v>2015</v>
      </c>
      <c r="J12" s="3" t="str" cm="1">
        <f t="array" ref="J12">_xlfn.IFS(I12&lt;=2016,"before treatment",I12=2017,"unknown",I12&gt;2017,"after treatment")</f>
        <v>before treatment</v>
      </c>
      <c r="K12" s="3">
        <f t="shared" si="2"/>
        <v>1</v>
      </c>
      <c r="L12" s="3">
        <f t="shared" si="3"/>
        <v>0</v>
      </c>
      <c r="M12" t="s">
        <v>135</v>
      </c>
      <c r="N12" t="s">
        <v>136</v>
      </c>
      <c r="O12" t="s">
        <v>137</v>
      </c>
      <c r="P12" t="s">
        <v>180</v>
      </c>
      <c r="Q12">
        <v>0</v>
      </c>
      <c r="R12">
        <v>0</v>
      </c>
      <c r="S12">
        <v>1</v>
      </c>
      <c r="T12" t="s">
        <v>139</v>
      </c>
      <c r="U12" t="s">
        <v>162</v>
      </c>
      <c r="V12" t="s">
        <v>141</v>
      </c>
      <c r="W12" t="s">
        <v>141</v>
      </c>
      <c r="X12" t="s">
        <v>200</v>
      </c>
      <c r="Y12">
        <v>1</v>
      </c>
      <c r="Z12" s="3" t="str">
        <f t="shared" si="4"/>
        <v>Yes</v>
      </c>
      <c r="AA12" t="s">
        <v>165</v>
      </c>
      <c r="AB12" s="3">
        <f t="shared" si="5"/>
        <v>0</v>
      </c>
      <c r="AC12" t="s">
        <v>144</v>
      </c>
      <c r="AD12" t="s">
        <v>145</v>
      </c>
      <c r="AE12" t="s">
        <v>146</v>
      </c>
      <c r="AF12">
        <v>58</v>
      </c>
      <c r="AG12" t="s">
        <v>212</v>
      </c>
      <c r="AH12" s="3">
        <f t="shared" si="6"/>
        <v>0</v>
      </c>
      <c r="AI12" t="s">
        <v>213</v>
      </c>
      <c r="AJ12" t="s">
        <v>149</v>
      </c>
      <c r="AK12">
        <v>5.4862450000000003</v>
      </c>
      <c r="AL12">
        <v>33.343792999999998</v>
      </c>
      <c r="AM12">
        <v>-82.722587000000004</v>
      </c>
      <c r="AN12">
        <v>3</v>
      </c>
      <c r="AO12">
        <v>2</v>
      </c>
      <c r="AP12">
        <v>273</v>
      </c>
      <c r="AQ12" t="s">
        <v>150</v>
      </c>
      <c r="AR12">
        <v>7</v>
      </c>
      <c r="AS12">
        <v>7</v>
      </c>
      <c r="AT12" t="s">
        <v>151</v>
      </c>
      <c r="AU12">
        <v>1919.5</v>
      </c>
      <c r="AV12">
        <v>39.4</v>
      </c>
      <c r="AW12">
        <v>1319.9</v>
      </c>
      <c r="AX12">
        <v>-82.727029000000002</v>
      </c>
      <c r="AY12">
        <v>33.331504000000002</v>
      </c>
      <c r="AZ12">
        <v>-82.725043999999997</v>
      </c>
      <c r="BA12">
        <v>33.334657</v>
      </c>
      <c r="BB12" t="s">
        <v>149</v>
      </c>
      <c r="BC12">
        <v>1</v>
      </c>
      <c r="BD12">
        <v>301</v>
      </c>
      <c r="BE12">
        <v>16</v>
      </c>
      <c r="BF12">
        <v>0</v>
      </c>
      <c r="BG12">
        <v>55</v>
      </c>
      <c r="BH12">
        <v>3.09</v>
      </c>
      <c r="BI12">
        <v>2.2599999999999998</v>
      </c>
      <c r="BJ12">
        <v>479</v>
      </c>
      <c r="BK12">
        <v>474.4</v>
      </c>
      <c r="BL12">
        <v>448.8</v>
      </c>
      <c r="BM12">
        <v>0</v>
      </c>
      <c r="BN12">
        <v>86.5</v>
      </c>
      <c r="BO12">
        <v>0</v>
      </c>
      <c r="BP12" s="2">
        <v>42570</v>
      </c>
      <c r="BQ12" t="s">
        <v>152</v>
      </c>
      <c r="BR12">
        <v>3.8010000000000001E-3</v>
      </c>
      <c r="BS12">
        <v>52149</v>
      </c>
      <c r="BT12">
        <v>52088</v>
      </c>
      <c r="BU12" t="s">
        <v>149</v>
      </c>
      <c r="BV12" t="s">
        <v>153</v>
      </c>
      <c r="BW12">
        <v>1</v>
      </c>
      <c r="BX12">
        <v>1600</v>
      </c>
      <c r="BY12">
        <v>2</v>
      </c>
      <c r="BZ12">
        <v>1</v>
      </c>
      <c r="CA12">
        <v>2</v>
      </c>
      <c r="CB12">
        <v>1</v>
      </c>
      <c r="CC12">
        <v>1</v>
      </c>
      <c r="CD12">
        <v>2</v>
      </c>
      <c r="CE12">
        <v>0</v>
      </c>
      <c r="CF12">
        <v>4</v>
      </c>
      <c r="CG12" t="s">
        <v>154</v>
      </c>
      <c r="CH12">
        <v>301</v>
      </c>
      <c r="CI12">
        <v>16</v>
      </c>
      <c r="CJ12">
        <v>0</v>
      </c>
      <c r="CK12" t="s">
        <v>155</v>
      </c>
      <c r="CL12" t="s">
        <v>155</v>
      </c>
      <c r="CM12">
        <v>0</v>
      </c>
      <c r="CN12">
        <v>55</v>
      </c>
      <c r="CO12">
        <v>1840</v>
      </c>
      <c r="CP12" t="s">
        <v>156</v>
      </c>
      <c r="CQ12">
        <v>0</v>
      </c>
      <c r="CR12">
        <v>1.4955499999999999</v>
      </c>
      <c r="CS12">
        <v>10</v>
      </c>
      <c r="CT12" t="s">
        <v>157</v>
      </c>
      <c r="CU12">
        <v>1840</v>
      </c>
      <c r="CV12">
        <v>528304</v>
      </c>
      <c r="CW12">
        <v>3.99</v>
      </c>
      <c r="CX12">
        <v>5.49</v>
      </c>
      <c r="CY12">
        <v>528304</v>
      </c>
      <c r="CZ12">
        <v>0</v>
      </c>
      <c r="DA12">
        <v>7896.5066029999998</v>
      </c>
      <c r="DB12">
        <v>100</v>
      </c>
      <c r="DC12">
        <v>52110</v>
      </c>
      <c r="DD12">
        <v>4.7395E-2</v>
      </c>
      <c r="DE12">
        <v>0</v>
      </c>
      <c r="DF12">
        <v>3.8010000000000001E-3</v>
      </c>
      <c r="DG12">
        <v>127</v>
      </c>
      <c r="DH12" t="s">
        <v>168</v>
      </c>
      <c r="DI12" t="s">
        <v>159</v>
      </c>
      <c r="DJ12" t="s">
        <v>169</v>
      </c>
      <c r="DK12">
        <v>-82.734538000000001</v>
      </c>
      <c r="DL12">
        <v>33.323816999999998</v>
      </c>
      <c r="DM12">
        <v>33.323816999999998</v>
      </c>
      <c r="DN12">
        <v>-82.734538000000001</v>
      </c>
      <c r="DO12">
        <v>3.8010000000000001E-3</v>
      </c>
      <c r="DP12">
        <v>3</v>
      </c>
      <c r="DQ12" s="3">
        <f t="shared" si="7"/>
        <v>1610</v>
      </c>
      <c r="DR12" s="3">
        <f t="shared" si="8"/>
        <v>1505</v>
      </c>
      <c r="DS12" s="3">
        <f t="shared" si="9"/>
        <v>105</v>
      </c>
      <c r="DT12" s="3">
        <f t="shared" si="10"/>
        <v>6.9767441860465115E-2</v>
      </c>
      <c r="DU12" s="3">
        <f t="shared" si="11"/>
        <v>1557.5</v>
      </c>
      <c r="DV12">
        <v>1570</v>
      </c>
      <c r="DW12">
        <v>20.8</v>
      </c>
      <c r="DX12">
        <v>1650</v>
      </c>
      <c r="DY12">
        <v>20.8</v>
      </c>
      <c r="DZ12">
        <v>1610</v>
      </c>
      <c r="EA12">
        <v>20.7</v>
      </c>
      <c r="EB12">
        <v>1900</v>
      </c>
      <c r="EC12">
        <v>0</v>
      </c>
      <c r="ED12">
        <v>1840</v>
      </c>
      <c r="EE12">
        <v>26.8</v>
      </c>
      <c r="EF12">
        <v>1400</v>
      </c>
      <c r="EG12">
        <v>24.6</v>
      </c>
      <c r="EH12">
        <v>1330</v>
      </c>
      <c r="EI12">
        <v>25.9</v>
      </c>
      <c r="EJ12">
        <v>1450</v>
      </c>
      <c r="EK12">
        <v>18</v>
      </c>
      <c r="EL12">
        <v>1450</v>
      </c>
      <c r="EM12">
        <v>17.899999999999999</v>
      </c>
      <c r="EN12">
        <v>1430</v>
      </c>
      <c r="EO12">
        <v>17.899999999999999</v>
      </c>
      <c r="EP12">
        <v>9.4590000000000004E-3</v>
      </c>
      <c r="ES12" s="7"/>
      <c r="ET12" s="8"/>
      <c r="EU12" s="9"/>
    </row>
    <row r="13" spans="1:151" x14ac:dyDescent="0.3">
      <c r="A13">
        <v>11</v>
      </c>
      <c r="B13" t="s">
        <v>133</v>
      </c>
      <c r="C13">
        <v>33</v>
      </c>
      <c r="D13">
        <v>47522</v>
      </c>
      <c r="E13">
        <v>5345006</v>
      </c>
      <c r="F13" t="s">
        <v>134</v>
      </c>
      <c r="G13" s="1">
        <v>42186.679861111108</v>
      </c>
      <c r="H13" s="3">
        <f t="shared" si="0"/>
        <v>42186.679861111108</v>
      </c>
      <c r="I13" s="3">
        <f t="shared" si="1"/>
        <v>2015</v>
      </c>
      <c r="J13" s="3" t="str" cm="1">
        <f t="array" ref="J13">_xlfn.IFS(I13&lt;=2016,"before treatment",I13=2017,"unknown",I13&gt;2017,"after treatment")</f>
        <v>before treatment</v>
      </c>
      <c r="K13" s="3">
        <f t="shared" si="2"/>
        <v>1</v>
      </c>
      <c r="L13" s="3">
        <f t="shared" si="3"/>
        <v>0</v>
      </c>
      <c r="M13" t="s">
        <v>135</v>
      </c>
      <c r="N13" t="s">
        <v>136</v>
      </c>
      <c r="O13" t="s">
        <v>137</v>
      </c>
      <c r="P13" t="s">
        <v>202</v>
      </c>
      <c r="Q13">
        <v>0</v>
      </c>
      <c r="R13">
        <v>0</v>
      </c>
      <c r="S13">
        <v>0</v>
      </c>
      <c r="T13" t="s">
        <v>171</v>
      </c>
      <c r="U13" t="s">
        <v>172</v>
      </c>
      <c r="V13" t="s">
        <v>173</v>
      </c>
      <c r="W13" t="s">
        <v>173</v>
      </c>
      <c r="X13" t="s">
        <v>186</v>
      </c>
      <c r="Y13">
        <v>2</v>
      </c>
      <c r="Z13" s="3" t="str">
        <f t="shared" si="4"/>
        <v>No</v>
      </c>
      <c r="AA13" t="s">
        <v>214</v>
      </c>
      <c r="AB13" s="3">
        <f t="shared" si="5"/>
        <v>0</v>
      </c>
      <c r="AC13" t="s">
        <v>176</v>
      </c>
      <c r="AD13" t="s">
        <v>145</v>
      </c>
      <c r="AE13" t="s">
        <v>146</v>
      </c>
      <c r="AF13" t="s">
        <v>215</v>
      </c>
      <c r="AG13" t="s">
        <v>216</v>
      </c>
      <c r="AH13" s="3">
        <f t="shared" si="6"/>
        <v>0</v>
      </c>
      <c r="AI13" t="s">
        <v>217</v>
      </c>
      <c r="AJ13" t="s">
        <v>149</v>
      </c>
      <c r="AK13">
        <v>5.4619720000000003</v>
      </c>
      <c r="AL13">
        <v>33.343463999999997</v>
      </c>
      <c r="AM13">
        <v>-82.722733000000005</v>
      </c>
      <c r="AN13">
        <v>3</v>
      </c>
      <c r="AO13">
        <v>2</v>
      </c>
      <c r="AP13">
        <v>273</v>
      </c>
      <c r="AQ13" t="s">
        <v>150</v>
      </c>
      <c r="AR13">
        <v>7</v>
      </c>
      <c r="AS13">
        <v>7</v>
      </c>
      <c r="AT13" t="s">
        <v>151</v>
      </c>
      <c r="AU13">
        <v>1919.5</v>
      </c>
      <c r="AV13">
        <v>39.4</v>
      </c>
      <c r="AW13">
        <v>1319.9</v>
      </c>
      <c r="AX13">
        <v>-82.727029000000002</v>
      </c>
      <c r="AY13">
        <v>33.331504000000002</v>
      </c>
      <c r="AZ13">
        <v>-82.725043999999997</v>
      </c>
      <c r="BA13">
        <v>33.334657</v>
      </c>
      <c r="BB13" t="s">
        <v>149</v>
      </c>
      <c r="BC13">
        <v>1</v>
      </c>
      <c r="BD13">
        <v>301</v>
      </c>
      <c r="BE13">
        <v>16</v>
      </c>
      <c r="BF13">
        <v>0</v>
      </c>
      <c r="BG13">
        <v>55</v>
      </c>
      <c r="BH13">
        <v>3.09</v>
      </c>
      <c r="BI13">
        <v>2.2599999999999998</v>
      </c>
      <c r="BJ13">
        <v>479</v>
      </c>
      <c r="BK13">
        <v>474.4</v>
      </c>
      <c r="BL13">
        <v>448.8</v>
      </c>
      <c r="BM13">
        <v>0</v>
      </c>
      <c r="BN13">
        <v>86.5</v>
      </c>
      <c r="BO13">
        <v>0</v>
      </c>
      <c r="BP13" s="2">
        <v>42570</v>
      </c>
      <c r="BQ13" t="s">
        <v>152</v>
      </c>
      <c r="BR13">
        <v>3.8010000000000001E-3</v>
      </c>
      <c r="BS13">
        <v>52149</v>
      </c>
      <c r="BT13">
        <v>52088</v>
      </c>
      <c r="BU13" t="s">
        <v>149</v>
      </c>
      <c r="BV13" t="s">
        <v>153</v>
      </c>
      <c r="BW13">
        <v>1</v>
      </c>
      <c r="BX13">
        <v>1600</v>
      </c>
      <c r="BY13">
        <v>2</v>
      </c>
      <c r="BZ13">
        <v>1</v>
      </c>
      <c r="CA13">
        <v>2</v>
      </c>
      <c r="CB13">
        <v>1</v>
      </c>
      <c r="CC13">
        <v>1</v>
      </c>
      <c r="CD13">
        <v>2</v>
      </c>
      <c r="CE13">
        <v>0</v>
      </c>
      <c r="CF13">
        <v>4</v>
      </c>
      <c r="CG13" t="s">
        <v>154</v>
      </c>
      <c r="CH13">
        <v>301</v>
      </c>
      <c r="CI13">
        <v>16</v>
      </c>
      <c r="CJ13">
        <v>0</v>
      </c>
      <c r="CK13" t="s">
        <v>155</v>
      </c>
      <c r="CL13" t="s">
        <v>155</v>
      </c>
      <c r="CM13">
        <v>0</v>
      </c>
      <c r="CN13">
        <v>55</v>
      </c>
      <c r="CO13">
        <v>1840</v>
      </c>
      <c r="CP13" t="s">
        <v>156</v>
      </c>
      <c r="CQ13">
        <v>0</v>
      </c>
      <c r="CR13">
        <v>1.4955499999999999</v>
      </c>
      <c r="CS13">
        <v>10</v>
      </c>
      <c r="CT13" t="s">
        <v>157</v>
      </c>
      <c r="CU13">
        <v>1840</v>
      </c>
      <c r="CV13">
        <v>528304</v>
      </c>
      <c r="CW13">
        <v>3.99</v>
      </c>
      <c r="CX13">
        <v>5.49</v>
      </c>
      <c r="CY13">
        <v>528304</v>
      </c>
      <c r="CZ13">
        <v>0</v>
      </c>
      <c r="DA13">
        <v>7896.5066029999998</v>
      </c>
      <c r="DB13">
        <v>100</v>
      </c>
      <c r="DC13">
        <v>52110</v>
      </c>
      <c r="DD13">
        <v>4.7395E-2</v>
      </c>
      <c r="DE13">
        <v>0</v>
      </c>
      <c r="DF13">
        <v>3.8010000000000001E-3</v>
      </c>
      <c r="DG13">
        <v>127</v>
      </c>
      <c r="DH13" t="s">
        <v>168</v>
      </c>
      <c r="DI13" t="s">
        <v>159</v>
      </c>
      <c r="DJ13" t="s">
        <v>169</v>
      </c>
      <c r="DK13">
        <v>-82.734538000000001</v>
      </c>
      <c r="DL13">
        <v>33.323816999999998</v>
      </c>
      <c r="DM13">
        <v>33.323816999999998</v>
      </c>
      <c r="DN13">
        <v>-82.734538000000001</v>
      </c>
      <c r="DO13">
        <v>3.8010000000000001E-3</v>
      </c>
      <c r="DP13">
        <v>3</v>
      </c>
      <c r="DQ13" s="3">
        <f t="shared" si="7"/>
        <v>1610</v>
      </c>
      <c r="DR13" s="3">
        <f t="shared" si="8"/>
        <v>1505</v>
      </c>
      <c r="DS13" s="3">
        <f t="shared" si="9"/>
        <v>105</v>
      </c>
      <c r="DT13" s="3">
        <f t="shared" si="10"/>
        <v>6.9767441860465115E-2</v>
      </c>
      <c r="DU13" s="3">
        <f t="shared" si="11"/>
        <v>1557.5</v>
      </c>
      <c r="DV13">
        <v>1570</v>
      </c>
      <c r="DW13">
        <v>20.8</v>
      </c>
      <c r="DX13">
        <v>1650</v>
      </c>
      <c r="DY13">
        <v>20.8</v>
      </c>
      <c r="DZ13">
        <v>1610</v>
      </c>
      <c r="EA13">
        <v>20.7</v>
      </c>
      <c r="EB13">
        <v>1900</v>
      </c>
      <c r="EC13">
        <v>0</v>
      </c>
      <c r="ED13">
        <v>1840</v>
      </c>
      <c r="EE13">
        <v>26.8</v>
      </c>
      <c r="EF13">
        <v>1400</v>
      </c>
      <c r="EG13">
        <v>24.6</v>
      </c>
      <c r="EH13">
        <v>1330</v>
      </c>
      <c r="EI13">
        <v>25.9</v>
      </c>
      <c r="EJ13">
        <v>1450</v>
      </c>
      <c r="EK13">
        <v>18</v>
      </c>
      <c r="EL13">
        <v>1450</v>
      </c>
      <c r="EM13">
        <v>17.899999999999999</v>
      </c>
      <c r="EN13">
        <v>1430</v>
      </c>
      <c r="EO13">
        <v>17.899999999999999</v>
      </c>
      <c r="EP13">
        <v>9.103E-3</v>
      </c>
      <c r="ES13" s="7"/>
      <c r="ET13" s="8"/>
      <c r="EU13" s="9"/>
    </row>
    <row r="14" spans="1:151" x14ac:dyDescent="0.3">
      <c r="A14">
        <v>12</v>
      </c>
      <c r="B14" t="s">
        <v>133</v>
      </c>
      <c r="C14">
        <v>34</v>
      </c>
      <c r="D14">
        <v>47592</v>
      </c>
      <c r="E14">
        <v>5342646</v>
      </c>
      <c r="F14" t="s">
        <v>134</v>
      </c>
      <c r="G14" s="1">
        <v>42183.492361111108</v>
      </c>
      <c r="H14" s="3">
        <f t="shared" si="0"/>
        <v>42183.492361111108</v>
      </c>
      <c r="I14" s="3">
        <f t="shared" si="1"/>
        <v>2015</v>
      </c>
      <c r="J14" s="3" t="str" cm="1">
        <f t="array" ref="J14">_xlfn.IFS(I14&lt;=2016,"before treatment",I14=2017,"unknown",I14&gt;2017,"after treatment")</f>
        <v>before treatment</v>
      </c>
      <c r="K14" s="3">
        <f t="shared" si="2"/>
        <v>1</v>
      </c>
      <c r="L14" s="3">
        <f t="shared" si="3"/>
        <v>0</v>
      </c>
      <c r="M14" t="s">
        <v>135</v>
      </c>
      <c r="N14" t="s">
        <v>136</v>
      </c>
      <c r="O14" t="s">
        <v>137</v>
      </c>
      <c r="P14" t="s">
        <v>202</v>
      </c>
      <c r="Q14">
        <v>0</v>
      </c>
      <c r="R14">
        <v>0</v>
      </c>
      <c r="S14">
        <v>0</v>
      </c>
      <c r="T14" t="s">
        <v>139</v>
      </c>
      <c r="U14" t="s">
        <v>140</v>
      </c>
      <c r="V14" t="s">
        <v>218</v>
      </c>
      <c r="W14" t="s">
        <v>181</v>
      </c>
      <c r="X14" t="s">
        <v>142</v>
      </c>
      <c r="Y14">
        <v>1</v>
      </c>
      <c r="Z14" s="3" t="str">
        <f t="shared" si="4"/>
        <v>Yes</v>
      </c>
      <c r="AA14" t="s">
        <v>165</v>
      </c>
      <c r="AB14" s="3">
        <f t="shared" si="5"/>
        <v>0</v>
      </c>
      <c r="AC14" t="s">
        <v>196</v>
      </c>
      <c r="AD14" t="s">
        <v>145</v>
      </c>
      <c r="AE14" t="s">
        <v>146</v>
      </c>
      <c r="AF14">
        <v>28</v>
      </c>
      <c r="AG14" t="s">
        <v>199</v>
      </c>
      <c r="AH14" s="3">
        <f t="shared" si="6"/>
        <v>0</v>
      </c>
      <c r="AI14" t="s">
        <v>219</v>
      </c>
      <c r="AJ14" t="s">
        <v>149</v>
      </c>
      <c r="AK14">
        <v>5.882574</v>
      </c>
      <c r="AL14">
        <v>33.348782999999997</v>
      </c>
      <c r="AM14">
        <v>-82.719205000000002</v>
      </c>
      <c r="AN14">
        <v>3</v>
      </c>
      <c r="AO14">
        <v>2</v>
      </c>
      <c r="AP14">
        <v>273</v>
      </c>
      <c r="AQ14" t="s">
        <v>150</v>
      </c>
      <c r="AR14">
        <v>7</v>
      </c>
      <c r="AS14">
        <v>7</v>
      </c>
      <c r="AT14" t="s">
        <v>151</v>
      </c>
      <c r="AU14">
        <v>1919.5</v>
      </c>
      <c r="AV14">
        <v>39.4</v>
      </c>
      <c r="AW14">
        <v>1319.9</v>
      </c>
      <c r="AX14">
        <v>-82.727029000000002</v>
      </c>
      <c r="AY14">
        <v>33.331504000000002</v>
      </c>
      <c r="AZ14">
        <v>-82.725043999999997</v>
      </c>
      <c r="BA14">
        <v>33.334657</v>
      </c>
      <c r="BB14" t="s">
        <v>149</v>
      </c>
      <c r="BC14">
        <v>1</v>
      </c>
      <c r="BD14">
        <v>301</v>
      </c>
      <c r="BE14">
        <v>16</v>
      </c>
      <c r="BF14">
        <v>0</v>
      </c>
      <c r="BG14">
        <v>55</v>
      </c>
      <c r="BH14">
        <v>3.09</v>
      </c>
      <c r="BI14">
        <v>2.2599999999999998</v>
      </c>
      <c r="BJ14">
        <v>479</v>
      </c>
      <c r="BK14">
        <v>474.4</v>
      </c>
      <c r="BL14">
        <v>448.8</v>
      </c>
      <c r="BM14">
        <v>0</v>
      </c>
      <c r="BN14">
        <v>86.5</v>
      </c>
      <c r="BO14">
        <v>0</v>
      </c>
      <c r="BP14" s="2">
        <v>42570</v>
      </c>
      <c r="BQ14" t="s">
        <v>152</v>
      </c>
      <c r="BR14">
        <v>3.8010000000000001E-3</v>
      </c>
      <c r="BS14">
        <v>52149</v>
      </c>
      <c r="BT14">
        <v>52088</v>
      </c>
      <c r="BU14" t="s">
        <v>149</v>
      </c>
      <c r="BV14" t="s">
        <v>153</v>
      </c>
      <c r="BW14">
        <v>1</v>
      </c>
      <c r="BX14">
        <v>1600</v>
      </c>
      <c r="BY14">
        <v>2</v>
      </c>
      <c r="BZ14">
        <v>1</v>
      </c>
      <c r="CA14">
        <v>2</v>
      </c>
      <c r="CB14">
        <v>1</v>
      </c>
      <c r="CC14">
        <v>1</v>
      </c>
      <c r="CD14">
        <v>2</v>
      </c>
      <c r="CE14">
        <v>0</v>
      </c>
      <c r="CF14">
        <v>4</v>
      </c>
      <c r="CG14" t="s">
        <v>154</v>
      </c>
      <c r="CH14">
        <v>301</v>
      </c>
      <c r="CI14">
        <v>16</v>
      </c>
      <c r="CJ14">
        <v>0</v>
      </c>
      <c r="CK14" t="s">
        <v>155</v>
      </c>
      <c r="CL14" t="s">
        <v>155</v>
      </c>
      <c r="CM14">
        <v>0</v>
      </c>
      <c r="CN14">
        <v>55</v>
      </c>
      <c r="CO14">
        <v>1840</v>
      </c>
      <c r="CP14" t="s">
        <v>156</v>
      </c>
      <c r="CQ14">
        <v>0</v>
      </c>
      <c r="CR14">
        <v>1.4955499999999999</v>
      </c>
      <c r="CS14">
        <v>10</v>
      </c>
      <c r="CT14" t="s">
        <v>157</v>
      </c>
      <c r="CU14">
        <v>1840</v>
      </c>
      <c r="CV14">
        <v>528304</v>
      </c>
      <c r="CW14">
        <v>3.99</v>
      </c>
      <c r="CX14">
        <v>5.49</v>
      </c>
      <c r="CY14">
        <v>528304</v>
      </c>
      <c r="CZ14">
        <v>0</v>
      </c>
      <c r="DA14">
        <v>7896.5066029999998</v>
      </c>
      <c r="DB14">
        <v>100</v>
      </c>
      <c r="DC14">
        <v>52110</v>
      </c>
      <c r="DD14">
        <v>4.7395E-2</v>
      </c>
      <c r="DE14">
        <v>0</v>
      </c>
      <c r="DF14">
        <v>3.8010000000000001E-3</v>
      </c>
      <c r="DG14">
        <v>127</v>
      </c>
      <c r="DH14" t="s">
        <v>168</v>
      </c>
      <c r="DI14" t="s">
        <v>159</v>
      </c>
      <c r="DJ14" t="s">
        <v>169</v>
      </c>
      <c r="DK14">
        <v>-82.734538000000001</v>
      </c>
      <c r="DL14">
        <v>33.323816999999998</v>
      </c>
      <c r="DM14">
        <v>33.323816999999998</v>
      </c>
      <c r="DN14">
        <v>-82.734538000000001</v>
      </c>
      <c r="DO14">
        <v>3.8010000000000001E-3</v>
      </c>
      <c r="DP14">
        <v>3</v>
      </c>
      <c r="DQ14" s="3">
        <f t="shared" si="7"/>
        <v>1610</v>
      </c>
      <c r="DR14" s="3">
        <f t="shared" si="8"/>
        <v>1505</v>
      </c>
      <c r="DS14" s="3">
        <f t="shared" si="9"/>
        <v>105</v>
      </c>
      <c r="DT14" s="3">
        <f t="shared" si="10"/>
        <v>6.9767441860465115E-2</v>
      </c>
      <c r="DU14" s="3">
        <f t="shared" si="11"/>
        <v>1557.5</v>
      </c>
      <c r="DV14">
        <v>1570</v>
      </c>
      <c r="DW14">
        <v>20.8</v>
      </c>
      <c r="DX14">
        <v>1650</v>
      </c>
      <c r="DY14">
        <v>20.8</v>
      </c>
      <c r="DZ14">
        <v>1610</v>
      </c>
      <c r="EA14">
        <v>20.7</v>
      </c>
      <c r="EB14">
        <v>1900</v>
      </c>
      <c r="EC14">
        <v>0</v>
      </c>
      <c r="ED14">
        <v>1840</v>
      </c>
      <c r="EE14">
        <v>26.8</v>
      </c>
      <c r="EF14">
        <v>1400</v>
      </c>
      <c r="EG14">
        <v>24.6</v>
      </c>
      <c r="EH14">
        <v>1330</v>
      </c>
      <c r="EI14">
        <v>25.9</v>
      </c>
      <c r="EJ14">
        <v>1450</v>
      </c>
      <c r="EK14">
        <v>18</v>
      </c>
      <c r="EL14">
        <v>1450</v>
      </c>
      <c r="EM14">
        <v>17.899999999999999</v>
      </c>
      <c r="EN14">
        <v>1430</v>
      </c>
      <c r="EO14">
        <v>17.899999999999999</v>
      </c>
      <c r="EP14">
        <v>1.5283E-2</v>
      </c>
      <c r="ES14" s="7"/>
      <c r="ET14" s="8"/>
      <c r="EU14" s="9"/>
    </row>
    <row r="15" spans="1:151" x14ac:dyDescent="0.3">
      <c r="A15">
        <v>13</v>
      </c>
      <c r="B15" t="s">
        <v>133</v>
      </c>
      <c r="C15">
        <v>36</v>
      </c>
      <c r="D15">
        <v>50421</v>
      </c>
      <c r="E15">
        <v>5195497</v>
      </c>
      <c r="F15" t="s">
        <v>134</v>
      </c>
      <c r="G15" s="1">
        <v>42057.580555555556</v>
      </c>
      <c r="H15" s="3">
        <f t="shared" si="0"/>
        <v>42057.580555555556</v>
      </c>
      <c r="I15" s="3">
        <f t="shared" si="1"/>
        <v>2015</v>
      </c>
      <c r="J15" s="3" t="str" cm="1">
        <f t="array" ref="J15">_xlfn.IFS(I15&lt;=2016,"before treatment",I15=2017,"unknown",I15&gt;2017,"after treatment")</f>
        <v>before treatment</v>
      </c>
      <c r="K15" s="3">
        <f t="shared" si="2"/>
        <v>1</v>
      </c>
      <c r="L15" s="3">
        <f t="shared" si="3"/>
        <v>0</v>
      </c>
      <c r="M15" t="s">
        <v>135</v>
      </c>
      <c r="N15" t="s">
        <v>136</v>
      </c>
      <c r="O15" t="s">
        <v>220</v>
      </c>
      <c r="P15" t="s">
        <v>138</v>
      </c>
      <c r="Q15">
        <v>0</v>
      </c>
      <c r="R15">
        <v>0</v>
      </c>
      <c r="S15">
        <v>0</v>
      </c>
      <c r="T15" t="s">
        <v>139</v>
      </c>
      <c r="U15" t="s">
        <v>162</v>
      </c>
      <c r="V15" t="s">
        <v>221</v>
      </c>
      <c r="W15" t="s">
        <v>222</v>
      </c>
      <c r="X15" t="s">
        <v>200</v>
      </c>
      <c r="Y15">
        <v>1</v>
      </c>
      <c r="Z15" s="3" t="str">
        <f t="shared" si="4"/>
        <v>Yes</v>
      </c>
      <c r="AA15" t="s">
        <v>143</v>
      </c>
      <c r="AB15" s="3">
        <f t="shared" si="5"/>
        <v>0</v>
      </c>
      <c r="AC15" t="s">
        <v>201</v>
      </c>
      <c r="AD15" t="s">
        <v>145</v>
      </c>
      <c r="AE15" t="s">
        <v>223</v>
      </c>
      <c r="AF15">
        <v>43</v>
      </c>
      <c r="AG15" t="s">
        <v>199</v>
      </c>
      <c r="AH15" s="3">
        <f t="shared" si="6"/>
        <v>0</v>
      </c>
      <c r="AI15" t="s">
        <v>148</v>
      </c>
      <c r="AJ15" t="s">
        <v>149</v>
      </c>
      <c r="AK15">
        <v>5.3416880000000004</v>
      </c>
      <c r="AL15">
        <v>33.341785000000002</v>
      </c>
      <c r="AM15">
        <v>-82.723259999999996</v>
      </c>
      <c r="AN15">
        <v>3</v>
      </c>
      <c r="AO15">
        <v>2</v>
      </c>
      <c r="AP15">
        <v>273</v>
      </c>
      <c r="AQ15" t="s">
        <v>150</v>
      </c>
      <c r="AR15">
        <v>7</v>
      </c>
      <c r="AS15">
        <v>7</v>
      </c>
      <c r="AT15" t="s">
        <v>151</v>
      </c>
      <c r="AU15">
        <v>1919.5</v>
      </c>
      <c r="AV15">
        <v>39.4</v>
      </c>
      <c r="AW15">
        <v>1319.9</v>
      </c>
      <c r="AX15">
        <v>-82.727029000000002</v>
      </c>
      <c r="AY15">
        <v>33.331504000000002</v>
      </c>
      <c r="AZ15">
        <v>-82.725043999999997</v>
      </c>
      <c r="BA15">
        <v>33.334657</v>
      </c>
      <c r="BB15" t="s">
        <v>149</v>
      </c>
      <c r="BC15">
        <v>1</v>
      </c>
      <c r="BD15">
        <v>301</v>
      </c>
      <c r="BE15">
        <v>16</v>
      </c>
      <c r="BF15">
        <v>0</v>
      </c>
      <c r="BG15">
        <v>55</v>
      </c>
      <c r="BH15">
        <v>3.09</v>
      </c>
      <c r="BI15">
        <v>2.2599999999999998</v>
      </c>
      <c r="BJ15">
        <v>479</v>
      </c>
      <c r="BK15">
        <v>474.4</v>
      </c>
      <c r="BL15">
        <v>448.8</v>
      </c>
      <c r="BM15">
        <v>0</v>
      </c>
      <c r="BN15">
        <v>86.5</v>
      </c>
      <c r="BO15">
        <v>0</v>
      </c>
      <c r="BP15" s="2">
        <v>42570</v>
      </c>
      <c r="BQ15" t="s">
        <v>152</v>
      </c>
      <c r="BR15">
        <v>3.8010000000000001E-3</v>
      </c>
      <c r="BS15">
        <v>52149</v>
      </c>
      <c r="BT15">
        <v>52088</v>
      </c>
      <c r="BU15" t="s">
        <v>149</v>
      </c>
      <c r="BV15" t="s">
        <v>153</v>
      </c>
      <c r="BW15">
        <v>1</v>
      </c>
      <c r="BX15">
        <v>1600</v>
      </c>
      <c r="BY15">
        <v>2</v>
      </c>
      <c r="BZ15">
        <v>1</v>
      </c>
      <c r="CA15">
        <v>2</v>
      </c>
      <c r="CB15">
        <v>1</v>
      </c>
      <c r="CC15">
        <v>1</v>
      </c>
      <c r="CD15">
        <v>2</v>
      </c>
      <c r="CE15">
        <v>0</v>
      </c>
      <c r="CF15">
        <v>4</v>
      </c>
      <c r="CG15" t="s">
        <v>154</v>
      </c>
      <c r="CH15">
        <v>301</v>
      </c>
      <c r="CI15">
        <v>16</v>
      </c>
      <c r="CJ15">
        <v>0</v>
      </c>
      <c r="CK15" t="s">
        <v>155</v>
      </c>
      <c r="CL15" t="s">
        <v>155</v>
      </c>
      <c r="CM15">
        <v>0</v>
      </c>
      <c r="CN15">
        <v>55</v>
      </c>
      <c r="CO15">
        <v>1840</v>
      </c>
      <c r="CP15" t="s">
        <v>156</v>
      </c>
      <c r="CQ15">
        <v>0</v>
      </c>
      <c r="CR15">
        <v>1.4955499999999999</v>
      </c>
      <c r="CS15">
        <v>10</v>
      </c>
      <c r="CT15" t="s">
        <v>157</v>
      </c>
      <c r="CU15">
        <v>1840</v>
      </c>
      <c r="CV15">
        <v>528304</v>
      </c>
      <c r="CW15">
        <v>3.99</v>
      </c>
      <c r="CX15">
        <v>5.49</v>
      </c>
      <c r="CY15">
        <v>528304</v>
      </c>
      <c r="CZ15">
        <v>0</v>
      </c>
      <c r="DA15">
        <v>7896.5066029999998</v>
      </c>
      <c r="DB15">
        <v>100</v>
      </c>
      <c r="DC15">
        <v>52110</v>
      </c>
      <c r="DD15">
        <v>4.7395E-2</v>
      </c>
      <c r="DE15">
        <v>0</v>
      </c>
      <c r="DF15">
        <v>3.8010000000000001E-3</v>
      </c>
      <c r="DG15">
        <v>127</v>
      </c>
      <c r="DH15" t="s">
        <v>168</v>
      </c>
      <c r="DI15" t="s">
        <v>159</v>
      </c>
      <c r="DJ15" t="s">
        <v>169</v>
      </c>
      <c r="DK15">
        <v>-82.734538000000001</v>
      </c>
      <c r="DL15">
        <v>33.323816999999998</v>
      </c>
      <c r="DM15">
        <v>33.323816999999998</v>
      </c>
      <c r="DN15">
        <v>-82.734538000000001</v>
      </c>
      <c r="DO15">
        <v>3.8010000000000001E-3</v>
      </c>
      <c r="DP15">
        <v>3</v>
      </c>
      <c r="DQ15" s="3">
        <f t="shared" si="7"/>
        <v>1610</v>
      </c>
      <c r="DR15" s="3">
        <f t="shared" si="8"/>
        <v>1505</v>
      </c>
      <c r="DS15" s="3">
        <f t="shared" si="9"/>
        <v>105</v>
      </c>
      <c r="DT15" s="3">
        <f t="shared" si="10"/>
        <v>6.9767441860465115E-2</v>
      </c>
      <c r="DU15" s="3">
        <f t="shared" si="11"/>
        <v>1557.5</v>
      </c>
      <c r="DV15">
        <v>1570</v>
      </c>
      <c r="DW15">
        <v>20.8</v>
      </c>
      <c r="DX15">
        <v>1650</v>
      </c>
      <c r="DY15">
        <v>20.8</v>
      </c>
      <c r="DZ15">
        <v>1610</v>
      </c>
      <c r="EA15">
        <v>20.7</v>
      </c>
      <c r="EB15">
        <v>1900</v>
      </c>
      <c r="EC15">
        <v>0</v>
      </c>
      <c r="ED15">
        <v>1840</v>
      </c>
      <c r="EE15">
        <v>26.8</v>
      </c>
      <c r="EF15">
        <v>1400</v>
      </c>
      <c r="EG15">
        <v>24.6</v>
      </c>
      <c r="EH15">
        <v>1330</v>
      </c>
      <c r="EI15">
        <v>25.9</v>
      </c>
      <c r="EJ15">
        <v>1450</v>
      </c>
      <c r="EK15">
        <v>18</v>
      </c>
      <c r="EL15">
        <v>1450</v>
      </c>
      <c r="EM15">
        <v>17.899999999999999</v>
      </c>
      <c r="EN15">
        <v>1430</v>
      </c>
      <c r="EO15">
        <v>17.899999999999999</v>
      </c>
      <c r="EP15">
        <v>7.3460000000000001E-3</v>
      </c>
      <c r="ES15" s="7"/>
      <c r="ET15" s="8"/>
      <c r="EU15" s="9"/>
    </row>
    <row r="16" spans="1:151" x14ac:dyDescent="0.3">
      <c r="A16">
        <v>14</v>
      </c>
      <c r="B16" t="s">
        <v>133</v>
      </c>
      <c r="C16">
        <v>39</v>
      </c>
      <c r="D16">
        <v>52278</v>
      </c>
      <c r="E16">
        <v>5072000</v>
      </c>
      <c r="F16" t="s">
        <v>134</v>
      </c>
      <c r="G16" s="1">
        <v>41975.245833333334</v>
      </c>
      <c r="H16" s="3">
        <f t="shared" si="0"/>
        <v>41975.245833333334</v>
      </c>
      <c r="I16" s="3">
        <f t="shared" si="1"/>
        <v>2014</v>
      </c>
      <c r="J16" s="3" t="str" cm="1">
        <f t="array" ref="J16">_xlfn.IFS(I16&lt;=2016,"before treatment",I16=2017,"unknown",I16&gt;2017,"after treatment")</f>
        <v>before treatment</v>
      </c>
      <c r="K16" s="3">
        <f t="shared" si="2"/>
        <v>1</v>
      </c>
      <c r="L16" s="3">
        <f t="shared" si="3"/>
        <v>0</v>
      </c>
      <c r="M16" t="s">
        <v>135</v>
      </c>
      <c r="N16" t="s">
        <v>136</v>
      </c>
      <c r="O16" t="s">
        <v>224</v>
      </c>
      <c r="P16" t="s">
        <v>202</v>
      </c>
      <c r="Q16">
        <v>0</v>
      </c>
      <c r="R16">
        <v>0</v>
      </c>
      <c r="S16">
        <v>0</v>
      </c>
      <c r="T16" t="s">
        <v>225</v>
      </c>
      <c r="U16" t="s">
        <v>162</v>
      </c>
      <c r="V16" t="s">
        <v>221</v>
      </c>
      <c r="W16" t="s">
        <v>226</v>
      </c>
      <c r="X16" t="s">
        <v>227</v>
      </c>
      <c r="Y16">
        <v>1</v>
      </c>
      <c r="Z16" s="3" t="str">
        <f t="shared" si="4"/>
        <v>Yes</v>
      </c>
      <c r="AA16" t="s">
        <v>165</v>
      </c>
      <c r="AB16" s="3">
        <f t="shared" si="5"/>
        <v>0</v>
      </c>
      <c r="AC16" t="s">
        <v>144</v>
      </c>
      <c r="AD16" t="s">
        <v>145</v>
      </c>
      <c r="AE16" t="s">
        <v>146</v>
      </c>
      <c r="AF16">
        <v>65</v>
      </c>
      <c r="AG16" t="s">
        <v>167</v>
      </c>
      <c r="AH16" s="3">
        <f t="shared" si="6"/>
        <v>0</v>
      </c>
      <c r="AI16" t="s">
        <v>148</v>
      </c>
      <c r="AJ16" t="s">
        <v>149</v>
      </c>
      <c r="AK16">
        <v>5.4857680000000002</v>
      </c>
      <c r="AL16">
        <v>33.343786999999999</v>
      </c>
      <c r="AM16">
        <v>-82.722589999999997</v>
      </c>
      <c r="AN16">
        <v>3</v>
      </c>
      <c r="AO16">
        <v>2</v>
      </c>
      <c r="AP16">
        <v>273</v>
      </c>
      <c r="AQ16" t="s">
        <v>150</v>
      </c>
      <c r="AR16">
        <v>7</v>
      </c>
      <c r="AS16">
        <v>7</v>
      </c>
      <c r="AT16" t="s">
        <v>151</v>
      </c>
      <c r="AU16">
        <v>1919.5</v>
      </c>
      <c r="AV16">
        <v>39.4</v>
      </c>
      <c r="AW16">
        <v>1319.9</v>
      </c>
      <c r="AX16">
        <v>-82.727029000000002</v>
      </c>
      <c r="AY16">
        <v>33.331504000000002</v>
      </c>
      <c r="AZ16">
        <v>-82.725043999999997</v>
      </c>
      <c r="BA16">
        <v>33.334657</v>
      </c>
      <c r="BB16" t="s">
        <v>149</v>
      </c>
      <c r="BC16">
        <v>1</v>
      </c>
      <c r="BD16">
        <v>301</v>
      </c>
      <c r="BE16">
        <v>16</v>
      </c>
      <c r="BF16">
        <v>0</v>
      </c>
      <c r="BG16">
        <v>55</v>
      </c>
      <c r="BH16">
        <v>3.09</v>
      </c>
      <c r="BI16">
        <v>2.2599999999999998</v>
      </c>
      <c r="BJ16">
        <v>479</v>
      </c>
      <c r="BK16">
        <v>474.4</v>
      </c>
      <c r="BL16">
        <v>448.8</v>
      </c>
      <c r="BM16">
        <v>0</v>
      </c>
      <c r="BN16">
        <v>86.5</v>
      </c>
      <c r="BO16">
        <v>0</v>
      </c>
      <c r="BP16" s="2">
        <v>42570</v>
      </c>
      <c r="BQ16" t="s">
        <v>152</v>
      </c>
      <c r="BR16">
        <v>3.8010000000000001E-3</v>
      </c>
      <c r="BS16">
        <v>52149</v>
      </c>
      <c r="BT16">
        <v>52088</v>
      </c>
      <c r="BU16" t="s">
        <v>149</v>
      </c>
      <c r="BV16" t="s">
        <v>153</v>
      </c>
      <c r="BW16">
        <v>1</v>
      </c>
      <c r="BX16">
        <v>1600</v>
      </c>
      <c r="BY16">
        <v>2</v>
      </c>
      <c r="BZ16">
        <v>1</v>
      </c>
      <c r="CA16">
        <v>2</v>
      </c>
      <c r="CB16">
        <v>1</v>
      </c>
      <c r="CC16">
        <v>1</v>
      </c>
      <c r="CD16">
        <v>2</v>
      </c>
      <c r="CE16">
        <v>0</v>
      </c>
      <c r="CF16">
        <v>4</v>
      </c>
      <c r="CG16" t="s">
        <v>154</v>
      </c>
      <c r="CH16">
        <v>301</v>
      </c>
      <c r="CI16">
        <v>16</v>
      </c>
      <c r="CJ16">
        <v>0</v>
      </c>
      <c r="CK16" t="s">
        <v>155</v>
      </c>
      <c r="CL16" t="s">
        <v>155</v>
      </c>
      <c r="CM16">
        <v>0</v>
      </c>
      <c r="CN16">
        <v>55</v>
      </c>
      <c r="CO16">
        <v>1840</v>
      </c>
      <c r="CP16" t="s">
        <v>156</v>
      </c>
      <c r="CQ16">
        <v>0</v>
      </c>
      <c r="CR16">
        <v>1.4955499999999999</v>
      </c>
      <c r="CS16">
        <v>10</v>
      </c>
      <c r="CT16" t="s">
        <v>157</v>
      </c>
      <c r="CU16">
        <v>1840</v>
      </c>
      <c r="CV16">
        <v>528304</v>
      </c>
      <c r="CW16">
        <v>3.99</v>
      </c>
      <c r="CX16">
        <v>5.49</v>
      </c>
      <c r="CY16">
        <v>528304</v>
      </c>
      <c r="CZ16">
        <v>0</v>
      </c>
      <c r="DA16">
        <v>7896.5066029999998</v>
      </c>
      <c r="DB16">
        <v>100</v>
      </c>
      <c r="DC16">
        <v>52110</v>
      </c>
      <c r="DD16">
        <v>4.7395E-2</v>
      </c>
      <c r="DE16">
        <v>0</v>
      </c>
      <c r="DF16">
        <v>3.8010000000000001E-3</v>
      </c>
      <c r="DG16">
        <v>127</v>
      </c>
      <c r="DH16" t="s">
        <v>168</v>
      </c>
      <c r="DI16" t="s">
        <v>159</v>
      </c>
      <c r="DJ16" t="s">
        <v>169</v>
      </c>
      <c r="DK16">
        <v>-82.734538000000001</v>
      </c>
      <c r="DL16">
        <v>33.323816999999998</v>
      </c>
      <c r="DM16">
        <v>33.323816999999998</v>
      </c>
      <c r="DN16">
        <v>-82.734538000000001</v>
      </c>
      <c r="DO16">
        <v>3.8010000000000001E-3</v>
      </c>
      <c r="DP16">
        <v>3</v>
      </c>
      <c r="DQ16" s="3">
        <f t="shared" si="7"/>
        <v>1610</v>
      </c>
      <c r="DR16" s="3">
        <f t="shared" si="8"/>
        <v>1505</v>
      </c>
      <c r="DS16" s="3">
        <f t="shared" si="9"/>
        <v>105</v>
      </c>
      <c r="DT16" s="3">
        <f t="shared" si="10"/>
        <v>6.9767441860465115E-2</v>
      </c>
      <c r="DU16" s="3">
        <f t="shared" si="11"/>
        <v>1557.5</v>
      </c>
      <c r="DV16">
        <v>1570</v>
      </c>
      <c r="DW16">
        <v>20.8</v>
      </c>
      <c r="DX16">
        <v>1650</v>
      </c>
      <c r="DY16">
        <v>20.8</v>
      </c>
      <c r="DZ16">
        <v>1610</v>
      </c>
      <c r="EA16">
        <v>20.7</v>
      </c>
      <c r="EB16">
        <v>1900</v>
      </c>
      <c r="EC16">
        <v>0</v>
      </c>
      <c r="ED16">
        <v>1840</v>
      </c>
      <c r="EE16">
        <v>26.8</v>
      </c>
      <c r="EF16">
        <v>1400</v>
      </c>
      <c r="EG16">
        <v>24.6</v>
      </c>
      <c r="EH16">
        <v>1330</v>
      </c>
      <c r="EI16">
        <v>25.9</v>
      </c>
      <c r="EJ16">
        <v>1450</v>
      </c>
      <c r="EK16">
        <v>18</v>
      </c>
      <c r="EL16">
        <v>1450</v>
      </c>
      <c r="EM16">
        <v>17.899999999999999</v>
      </c>
      <c r="EN16">
        <v>1430</v>
      </c>
      <c r="EO16">
        <v>17.899999999999999</v>
      </c>
      <c r="EP16">
        <v>9.4520000000000003E-3</v>
      </c>
      <c r="ES16" s="7"/>
      <c r="ET16" s="8"/>
      <c r="EU16" s="9"/>
    </row>
    <row r="17" spans="1:151" x14ac:dyDescent="0.3">
      <c r="A17">
        <v>15</v>
      </c>
      <c r="B17" t="s">
        <v>133</v>
      </c>
      <c r="C17">
        <v>42</v>
      </c>
      <c r="D17">
        <v>58487</v>
      </c>
      <c r="E17">
        <v>4734481</v>
      </c>
      <c r="F17" t="s">
        <v>134</v>
      </c>
      <c r="G17" s="1">
        <v>41682</v>
      </c>
      <c r="H17" s="3">
        <f t="shared" si="0"/>
        <v>41682</v>
      </c>
      <c r="I17" s="3">
        <f t="shared" si="1"/>
        <v>2014</v>
      </c>
      <c r="J17" s="3" t="str" cm="1">
        <f t="array" ref="J17">_xlfn.IFS(I17&lt;=2016,"before treatment",I17=2017,"unknown",I17&gt;2017,"after treatment")</f>
        <v>before treatment</v>
      </c>
      <c r="K17" s="3">
        <f t="shared" si="2"/>
        <v>1</v>
      </c>
      <c r="L17" s="3">
        <f t="shared" si="3"/>
        <v>0</v>
      </c>
      <c r="M17" t="s">
        <v>135</v>
      </c>
      <c r="N17" t="s">
        <v>136</v>
      </c>
      <c r="O17" t="s">
        <v>137</v>
      </c>
      <c r="P17" t="s">
        <v>138</v>
      </c>
      <c r="Q17">
        <v>0</v>
      </c>
      <c r="R17">
        <v>0</v>
      </c>
      <c r="S17">
        <v>0</v>
      </c>
      <c r="T17" t="s">
        <v>139</v>
      </c>
      <c r="U17" t="s">
        <v>162</v>
      </c>
      <c r="V17" t="s">
        <v>221</v>
      </c>
      <c r="W17" t="s">
        <v>163</v>
      </c>
      <c r="X17" t="s">
        <v>228</v>
      </c>
      <c r="Y17">
        <v>1</v>
      </c>
      <c r="Z17" s="3" t="str">
        <f t="shared" si="4"/>
        <v>Yes</v>
      </c>
      <c r="AA17" t="s">
        <v>143</v>
      </c>
      <c r="AB17" s="3">
        <f t="shared" si="5"/>
        <v>0</v>
      </c>
      <c r="AC17" t="s">
        <v>201</v>
      </c>
      <c r="AD17" t="s">
        <v>145</v>
      </c>
      <c r="AE17" t="s">
        <v>229</v>
      </c>
      <c r="AF17">
        <v>20</v>
      </c>
      <c r="AG17" t="s">
        <v>199</v>
      </c>
      <c r="AH17" s="3">
        <f t="shared" si="6"/>
        <v>0</v>
      </c>
      <c r="AI17" t="s">
        <v>148</v>
      </c>
      <c r="AJ17" t="s">
        <v>149</v>
      </c>
      <c r="AK17">
        <v>5.2889999999999997</v>
      </c>
      <c r="AL17">
        <v>33.341034000000001</v>
      </c>
      <c r="AM17">
        <v>-82.723445999999996</v>
      </c>
      <c r="AN17">
        <v>3</v>
      </c>
      <c r="AO17">
        <v>2</v>
      </c>
      <c r="AP17">
        <v>273</v>
      </c>
      <c r="AQ17" t="s">
        <v>150</v>
      </c>
      <c r="AR17">
        <v>7</v>
      </c>
      <c r="AS17">
        <v>7</v>
      </c>
      <c r="AT17" t="s">
        <v>151</v>
      </c>
      <c r="AU17">
        <v>1919.5</v>
      </c>
      <c r="AV17">
        <v>39.4</v>
      </c>
      <c r="AW17">
        <v>1319.9</v>
      </c>
      <c r="AX17">
        <v>-82.727029000000002</v>
      </c>
      <c r="AY17">
        <v>33.331504000000002</v>
      </c>
      <c r="AZ17">
        <v>-82.725043999999997</v>
      </c>
      <c r="BA17">
        <v>33.334657</v>
      </c>
      <c r="BB17" t="s">
        <v>149</v>
      </c>
      <c r="BC17">
        <v>1</v>
      </c>
      <c r="BD17">
        <v>301</v>
      </c>
      <c r="BE17">
        <v>16</v>
      </c>
      <c r="BF17">
        <v>0</v>
      </c>
      <c r="BG17">
        <v>55</v>
      </c>
      <c r="BH17">
        <v>3.09</v>
      </c>
      <c r="BI17">
        <v>2.2599999999999998</v>
      </c>
      <c r="BJ17">
        <v>479</v>
      </c>
      <c r="BK17">
        <v>474.4</v>
      </c>
      <c r="BL17">
        <v>448.8</v>
      </c>
      <c r="BM17">
        <v>0</v>
      </c>
      <c r="BN17">
        <v>86.5</v>
      </c>
      <c r="BO17">
        <v>0</v>
      </c>
      <c r="BP17" s="2">
        <v>42570</v>
      </c>
      <c r="BQ17" t="s">
        <v>152</v>
      </c>
      <c r="BR17">
        <v>3.8010000000000001E-3</v>
      </c>
      <c r="BS17">
        <v>52149</v>
      </c>
      <c r="BT17">
        <v>52088</v>
      </c>
      <c r="BU17" t="s">
        <v>149</v>
      </c>
      <c r="BV17" t="s">
        <v>153</v>
      </c>
      <c r="BW17">
        <v>1</v>
      </c>
      <c r="BX17">
        <v>1600</v>
      </c>
      <c r="BY17">
        <v>2</v>
      </c>
      <c r="BZ17">
        <v>1</v>
      </c>
      <c r="CA17">
        <v>2</v>
      </c>
      <c r="CB17">
        <v>1</v>
      </c>
      <c r="CC17">
        <v>1</v>
      </c>
      <c r="CD17">
        <v>2</v>
      </c>
      <c r="CE17">
        <v>0</v>
      </c>
      <c r="CF17">
        <v>4</v>
      </c>
      <c r="CG17" t="s">
        <v>154</v>
      </c>
      <c r="CH17">
        <v>301</v>
      </c>
      <c r="CI17">
        <v>16</v>
      </c>
      <c r="CJ17">
        <v>0</v>
      </c>
      <c r="CK17" t="s">
        <v>155</v>
      </c>
      <c r="CL17" t="s">
        <v>155</v>
      </c>
      <c r="CM17">
        <v>0</v>
      </c>
      <c r="CN17">
        <v>55</v>
      </c>
      <c r="CO17">
        <v>1840</v>
      </c>
      <c r="CP17" t="s">
        <v>156</v>
      </c>
      <c r="CQ17">
        <v>0</v>
      </c>
      <c r="CR17">
        <v>1.4955499999999999</v>
      </c>
      <c r="CS17">
        <v>10</v>
      </c>
      <c r="CT17" t="s">
        <v>157</v>
      </c>
      <c r="CU17">
        <v>1840</v>
      </c>
      <c r="CV17">
        <v>528304</v>
      </c>
      <c r="CW17">
        <v>3.99</v>
      </c>
      <c r="CX17">
        <v>5.49</v>
      </c>
      <c r="CY17">
        <v>528304</v>
      </c>
      <c r="CZ17">
        <v>0</v>
      </c>
      <c r="DA17">
        <v>7896.5066029999998</v>
      </c>
      <c r="DB17">
        <v>100</v>
      </c>
      <c r="DC17">
        <v>52110</v>
      </c>
      <c r="DD17">
        <v>4.7395E-2</v>
      </c>
      <c r="DE17">
        <v>0</v>
      </c>
      <c r="DF17">
        <v>3.8010000000000001E-3</v>
      </c>
      <c r="DG17">
        <v>127</v>
      </c>
      <c r="DH17" t="s">
        <v>168</v>
      </c>
      <c r="DI17" t="s">
        <v>159</v>
      </c>
      <c r="DJ17" t="s">
        <v>169</v>
      </c>
      <c r="DK17">
        <v>-82.734538000000001</v>
      </c>
      <c r="DL17">
        <v>33.323816999999998</v>
      </c>
      <c r="DM17">
        <v>33.323816999999998</v>
      </c>
      <c r="DN17">
        <v>-82.734538000000001</v>
      </c>
      <c r="DO17">
        <v>3.8010000000000001E-3</v>
      </c>
      <c r="DP17">
        <v>3</v>
      </c>
      <c r="DQ17" s="3">
        <f t="shared" si="7"/>
        <v>1610</v>
      </c>
      <c r="DR17" s="3">
        <f t="shared" si="8"/>
        <v>1505</v>
      </c>
      <c r="DS17" s="3">
        <f t="shared" si="9"/>
        <v>105</v>
      </c>
      <c r="DT17" s="3">
        <f t="shared" si="10"/>
        <v>6.9767441860465115E-2</v>
      </c>
      <c r="DU17" s="3">
        <f t="shared" si="11"/>
        <v>1557.5</v>
      </c>
      <c r="DV17">
        <v>1570</v>
      </c>
      <c r="DW17">
        <v>20.8</v>
      </c>
      <c r="DX17">
        <v>1650</v>
      </c>
      <c r="DY17">
        <v>20.8</v>
      </c>
      <c r="DZ17">
        <v>1610</v>
      </c>
      <c r="EA17">
        <v>20.7</v>
      </c>
      <c r="EB17">
        <v>1900</v>
      </c>
      <c r="EC17">
        <v>0</v>
      </c>
      <c r="ED17">
        <v>1840</v>
      </c>
      <c r="EE17">
        <v>26.8</v>
      </c>
      <c r="EF17">
        <v>1400</v>
      </c>
      <c r="EG17">
        <v>24.6</v>
      </c>
      <c r="EH17">
        <v>1330</v>
      </c>
      <c r="EI17">
        <v>25.9</v>
      </c>
      <c r="EJ17">
        <v>1450</v>
      </c>
      <c r="EK17">
        <v>18</v>
      </c>
      <c r="EL17">
        <v>1450</v>
      </c>
      <c r="EM17">
        <v>17.899999999999999</v>
      </c>
      <c r="EN17">
        <v>1430</v>
      </c>
      <c r="EO17">
        <v>17.899999999999999</v>
      </c>
      <c r="EP17">
        <v>6.5719999999999997E-3</v>
      </c>
      <c r="ES17" s="7"/>
      <c r="ET17" s="8"/>
      <c r="EU17" s="9"/>
    </row>
    <row r="18" spans="1:151" x14ac:dyDescent="0.3">
      <c r="A18">
        <v>16</v>
      </c>
      <c r="B18" t="s">
        <v>133</v>
      </c>
      <c r="C18">
        <v>45</v>
      </c>
      <c r="D18">
        <v>66238</v>
      </c>
      <c r="E18">
        <v>4333563</v>
      </c>
      <c r="F18" t="s">
        <v>134</v>
      </c>
      <c r="G18" s="1">
        <v>41292.61041666667</v>
      </c>
      <c r="H18" s="3">
        <f t="shared" si="0"/>
        <v>41292.61041666667</v>
      </c>
      <c r="I18" s="3">
        <f t="shared" si="1"/>
        <v>2013</v>
      </c>
      <c r="J18" s="3" t="str" cm="1">
        <f t="array" ref="J18">_xlfn.IFS(I18&lt;=2016,"before treatment",I18=2017,"unknown",I18&gt;2017,"after treatment")</f>
        <v>before treatment</v>
      </c>
      <c r="K18" s="3">
        <f t="shared" si="2"/>
        <v>1</v>
      </c>
      <c r="L18" s="3">
        <f t="shared" si="3"/>
        <v>0</v>
      </c>
      <c r="M18" t="s">
        <v>135</v>
      </c>
      <c r="N18" t="s">
        <v>136</v>
      </c>
      <c r="O18" t="s">
        <v>230</v>
      </c>
      <c r="P18" t="s">
        <v>180</v>
      </c>
      <c r="Q18">
        <v>0</v>
      </c>
      <c r="R18">
        <v>0</v>
      </c>
      <c r="S18">
        <v>1</v>
      </c>
      <c r="T18" t="s">
        <v>203</v>
      </c>
      <c r="U18" t="s">
        <v>140</v>
      </c>
      <c r="V18" t="s">
        <v>221</v>
      </c>
      <c r="W18" t="s">
        <v>141</v>
      </c>
      <c r="X18" t="s">
        <v>142</v>
      </c>
      <c r="Y18">
        <v>1</v>
      </c>
      <c r="Z18" s="3" t="str">
        <f t="shared" si="4"/>
        <v>Yes</v>
      </c>
      <c r="AA18" t="s">
        <v>165</v>
      </c>
      <c r="AB18" s="3">
        <f t="shared" si="5"/>
        <v>0</v>
      </c>
      <c r="AC18" t="s">
        <v>201</v>
      </c>
      <c r="AD18" t="s">
        <v>145</v>
      </c>
      <c r="AE18" t="s">
        <v>146</v>
      </c>
      <c r="AF18">
        <v>23</v>
      </c>
      <c r="AG18" t="s">
        <v>167</v>
      </c>
      <c r="AH18" s="3">
        <f t="shared" si="6"/>
        <v>0</v>
      </c>
      <c r="AI18" t="s">
        <v>148</v>
      </c>
      <c r="AJ18" t="s">
        <v>149</v>
      </c>
      <c r="AK18">
        <v>4.5532209999999997</v>
      </c>
      <c r="AL18">
        <v>33.331139</v>
      </c>
      <c r="AM18">
        <v>-82.727440999999999</v>
      </c>
      <c r="AN18">
        <v>3</v>
      </c>
      <c r="AO18">
        <v>2</v>
      </c>
      <c r="AP18">
        <v>273</v>
      </c>
      <c r="AQ18" t="s">
        <v>150</v>
      </c>
      <c r="AR18">
        <v>7</v>
      </c>
      <c r="AS18">
        <v>7</v>
      </c>
      <c r="AT18" t="s">
        <v>151</v>
      </c>
      <c r="AU18">
        <v>1919.5</v>
      </c>
      <c r="AV18">
        <v>39.4</v>
      </c>
      <c r="AW18">
        <v>1319.9</v>
      </c>
      <c r="AX18">
        <v>-82.727029000000002</v>
      </c>
      <c r="AY18">
        <v>33.331504000000002</v>
      </c>
      <c r="AZ18">
        <v>-82.725043999999997</v>
      </c>
      <c r="BA18">
        <v>33.334657</v>
      </c>
      <c r="BB18" t="s">
        <v>149</v>
      </c>
      <c r="BC18">
        <v>1</v>
      </c>
      <c r="BD18">
        <v>301</v>
      </c>
      <c r="BE18">
        <v>16</v>
      </c>
      <c r="BF18">
        <v>0</v>
      </c>
      <c r="BG18">
        <v>55</v>
      </c>
      <c r="BH18">
        <v>3.09</v>
      </c>
      <c r="BI18">
        <v>2.2599999999999998</v>
      </c>
      <c r="BJ18">
        <v>479</v>
      </c>
      <c r="BK18">
        <v>474.4</v>
      </c>
      <c r="BL18">
        <v>448.8</v>
      </c>
      <c r="BM18">
        <v>0</v>
      </c>
      <c r="BN18">
        <v>86.5</v>
      </c>
      <c r="BO18">
        <v>0</v>
      </c>
      <c r="BP18" s="2">
        <v>42570</v>
      </c>
      <c r="BQ18" t="s">
        <v>152</v>
      </c>
      <c r="BR18">
        <v>3.8010000000000001E-3</v>
      </c>
      <c r="BS18">
        <v>52149</v>
      </c>
      <c r="BT18">
        <v>52088</v>
      </c>
      <c r="BU18" t="s">
        <v>149</v>
      </c>
      <c r="BV18" t="s">
        <v>153</v>
      </c>
      <c r="BW18">
        <v>1</v>
      </c>
      <c r="BX18">
        <v>1600</v>
      </c>
      <c r="BY18">
        <v>2</v>
      </c>
      <c r="BZ18">
        <v>1</v>
      </c>
      <c r="CA18">
        <v>2</v>
      </c>
      <c r="CB18">
        <v>1</v>
      </c>
      <c r="CC18">
        <v>1</v>
      </c>
      <c r="CD18">
        <v>2</v>
      </c>
      <c r="CE18">
        <v>0</v>
      </c>
      <c r="CF18">
        <v>4</v>
      </c>
      <c r="CG18" t="s">
        <v>154</v>
      </c>
      <c r="CH18">
        <v>301</v>
      </c>
      <c r="CI18">
        <v>16</v>
      </c>
      <c r="CJ18">
        <v>0</v>
      </c>
      <c r="CK18" t="s">
        <v>155</v>
      </c>
      <c r="CL18" t="s">
        <v>155</v>
      </c>
      <c r="CM18">
        <v>0</v>
      </c>
      <c r="CN18">
        <v>55</v>
      </c>
      <c r="CO18">
        <v>1840</v>
      </c>
      <c r="CP18" t="s">
        <v>156</v>
      </c>
      <c r="CQ18">
        <v>0</v>
      </c>
      <c r="CR18">
        <v>1.4955499999999999</v>
      </c>
      <c r="CS18">
        <v>10</v>
      </c>
      <c r="CT18" t="s">
        <v>157</v>
      </c>
      <c r="CU18">
        <v>1840</v>
      </c>
      <c r="CV18">
        <v>528304</v>
      </c>
      <c r="CW18">
        <v>3.99</v>
      </c>
      <c r="CX18">
        <v>5.49</v>
      </c>
      <c r="CY18">
        <v>528304</v>
      </c>
      <c r="CZ18">
        <v>0</v>
      </c>
      <c r="DA18">
        <v>7896.5066029999998</v>
      </c>
      <c r="DB18">
        <v>100</v>
      </c>
      <c r="DC18">
        <v>52110</v>
      </c>
      <c r="DD18">
        <v>4.7395E-2</v>
      </c>
      <c r="DE18">
        <v>0</v>
      </c>
      <c r="DF18">
        <v>3.8010000000000001E-3</v>
      </c>
      <c r="DG18">
        <v>127</v>
      </c>
      <c r="DH18" t="s">
        <v>168</v>
      </c>
      <c r="DI18" t="s">
        <v>159</v>
      </c>
      <c r="DJ18" t="s">
        <v>169</v>
      </c>
      <c r="DK18">
        <v>-82.734538000000001</v>
      </c>
      <c r="DL18">
        <v>33.323816999999998</v>
      </c>
      <c r="DM18">
        <v>33.323816999999998</v>
      </c>
      <c r="DN18">
        <v>-82.734538000000001</v>
      </c>
      <c r="DO18">
        <v>3.8010000000000001E-3</v>
      </c>
      <c r="DP18">
        <v>3</v>
      </c>
      <c r="DQ18" s="3">
        <f t="shared" si="7"/>
        <v>1610</v>
      </c>
      <c r="DR18" s="3">
        <f t="shared" si="8"/>
        <v>1505</v>
      </c>
      <c r="DS18" s="3">
        <f t="shared" si="9"/>
        <v>105</v>
      </c>
      <c r="DT18" s="3">
        <f t="shared" si="10"/>
        <v>6.9767441860465115E-2</v>
      </c>
      <c r="DU18" s="3">
        <f t="shared" si="11"/>
        <v>1557.5</v>
      </c>
      <c r="DV18">
        <v>1570</v>
      </c>
      <c r="DW18">
        <v>20.8</v>
      </c>
      <c r="DX18">
        <v>1650</v>
      </c>
      <c r="DY18">
        <v>20.8</v>
      </c>
      <c r="DZ18">
        <v>1610</v>
      </c>
      <c r="EA18">
        <v>20.7</v>
      </c>
      <c r="EB18">
        <v>1900</v>
      </c>
      <c r="EC18">
        <v>0</v>
      </c>
      <c r="ED18">
        <v>1840</v>
      </c>
      <c r="EE18">
        <v>26.8</v>
      </c>
      <c r="EF18">
        <v>1400</v>
      </c>
      <c r="EG18">
        <v>24.6</v>
      </c>
      <c r="EH18">
        <v>1330</v>
      </c>
      <c r="EI18">
        <v>25.9</v>
      </c>
      <c r="EJ18">
        <v>1450</v>
      </c>
      <c r="EK18">
        <v>18</v>
      </c>
      <c r="EL18">
        <v>1450</v>
      </c>
      <c r="EM18">
        <v>17.899999999999999</v>
      </c>
      <c r="EN18">
        <v>1430</v>
      </c>
      <c r="EO18">
        <v>17.899999999999999</v>
      </c>
      <c r="EP18">
        <v>5.5199999999999997E-4</v>
      </c>
      <c r="ES18" s="10"/>
      <c r="ET18" s="11"/>
      <c r="EU18" s="12"/>
    </row>
    <row r="19" spans="1:151" x14ac:dyDescent="0.3">
      <c r="A19">
        <v>17</v>
      </c>
      <c r="B19" t="s">
        <v>133</v>
      </c>
      <c r="C19">
        <v>4</v>
      </c>
      <c r="D19">
        <v>9220</v>
      </c>
      <c r="E19">
        <v>7412522</v>
      </c>
      <c r="F19" t="s">
        <v>231</v>
      </c>
      <c r="G19" s="1">
        <v>43765.165277777778</v>
      </c>
      <c r="H19" s="3">
        <f t="shared" si="0"/>
        <v>43765.165277777778</v>
      </c>
      <c r="I19" s="3">
        <f t="shared" si="1"/>
        <v>2019</v>
      </c>
      <c r="J19" s="3" t="str" cm="1">
        <f t="array" ref="J19">_xlfn.IFS(I19&lt;=2016,"before treatment",I19=2017,"unknown",I19&gt;2017,"after treatment")</f>
        <v>after treatment</v>
      </c>
      <c r="K19" s="3">
        <f t="shared" si="2"/>
        <v>0</v>
      </c>
      <c r="L19" s="3">
        <f t="shared" si="3"/>
        <v>1</v>
      </c>
      <c r="M19" t="s">
        <v>135</v>
      </c>
      <c r="N19" t="s">
        <v>232</v>
      </c>
      <c r="O19" t="s">
        <v>233</v>
      </c>
      <c r="P19" t="s">
        <v>138</v>
      </c>
      <c r="Q19">
        <v>0</v>
      </c>
      <c r="R19">
        <v>0</v>
      </c>
      <c r="S19">
        <v>0</v>
      </c>
      <c r="T19" t="s">
        <v>139</v>
      </c>
      <c r="U19" t="s">
        <v>234</v>
      </c>
      <c r="V19" t="s">
        <v>235</v>
      </c>
      <c r="W19" t="s">
        <v>235</v>
      </c>
      <c r="X19" t="s">
        <v>236</v>
      </c>
      <c r="Y19">
        <v>1</v>
      </c>
      <c r="Z19" s="3" t="str">
        <f t="shared" si="4"/>
        <v>Yes</v>
      </c>
      <c r="AA19" t="s">
        <v>165</v>
      </c>
      <c r="AB19" s="3">
        <f t="shared" si="5"/>
        <v>0</v>
      </c>
      <c r="AC19" t="s">
        <v>196</v>
      </c>
      <c r="AD19" t="s">
        <v>183</v>
      </c>
      <c r="AE19" t="s">
        <v>223</v>
      </c>
      <c r="AF19">
        <v>25</v>
      </c>
      <c r="AG19" t="s">
        <v>156</v>
      </c>
      <c r="AH19" s="3">
        <f t="shared" si="6"/>
        <v>0</v>
      </c>
      <c r="AI19" t="s">
        <v>148</v>
      </c>
      <c r="AJ19" t="s">
        <v>237</v>
      </c>
      <c r="AK19">
        <v>0.28000000000000003</v>
      </c>
      <c r="AL19">
        <v>33.403022999999997</v>
      </c>
      <c r="AM19">
        <v>-82.670057999999997</v>
      </c>
      <c r="AN19">
        <v>4</v>
      </c>
      <c r="AO19">
        <v>5</v>
      </c>
      <c r="AP19">
        <v>274</v>
      </c>
      <c r="AQ19" t="s">
        <v>150</v>
      </c>
      <c r="AR19">
        <v>8</v>
      </c>
      <c r="AS19">
        <v>8</v>
      </c>
      <c r="AT19" t="s">
        <v>151</v>
      </c>
      <c r="AU19">
        <v>1995</v>
      </c>
      <c r="AV19">
        <v>39.200000000000003</v>
      </c>
      <c r="AW19">
        <v>1365.6</v>
      </c>
      <c r="AX19">
        <v>-82.683487999999997</v>
      </c>
      <c r="AY19">
        <v>33.382964999999999</v>
      </c>
      <c r="AZ19">
        <v>-82.681257000000002</v>
      </c>
      <c r="BA19">
        <v>33.386145999999997</v>
      </c>
      <c r="BB19" t="s">
        <v>149</v>
      </c>
      <c r="BC19">
        <v>1</v>
      </c>
      <c r="BD19">
        <v>301</v>
      </c>
      <c r="BE19">
        <v>16</v>
      </c>
      <c r="BF19">
        <v>0</v>
      </c>
      <c r="BG19">
        <v>55</v>
      </c>
      <c r="BH19">
        <v>1.92</v>
      </c>
      <c r="BI19">
        <v>1.66</v>
      </c>
      <c r="BJ19">
        <v>475.4</v>
      </c>
      <c r="BK19">
        <v>473.4</v>
      </c>
      <c r="BL19">
        <v>475.4</v>
      </c>
      <c r="BM19">
        <v>0</v>
      </c>
      <c r="BN19">
        <v>86.9</v>
      </c>
      <c r="BO19">
        <v>0</v>
      </c>
      <c r="BP19" s="2">
        <v>42570</v>
      </c>
      <c r="BQ19" t="s">
        <v>152</v>
      </c>
      <c r="BR19">
        <v>3.9610000000000001E-3</v>
      </c>
      <c r="BS19">
        <v>52157</v>
      </c>
      <c r="BT19">
        <v>52096</v>
      </c>
      <c r="BU19" t="s">
        <v>149</v>
      </c>
      <c r="BV19" t="s">
        <v>153</v>
      </c>
      <c r="BW19">
        <v>1</v>
      </c>
      <c r="BX19">
        <v>1600</v>
      </c>
      <c r="BY19">
        <v>2</v>
      </c>
      <c r="BZ19">
        <v>1</v>
      </c>
      <c r="CA19">
        <v>2</v>
      </c>
      <c r="CB19">
        <v>1</v>
      </c>
      <c r="CC19">
        <v>1</v>
      </c>
      <c r="CD19">
        <v>2</v>
      </c>
      <c r="CE19">
        <v>0</v>
      </c>
      <c r="CF19">
        <v>4</v>
      </c>
      <c r="CG19" t="s">
        <v>154</v>
      </c>
      <c r="CH19">
        <v>301</v>
      </c>
      <c r="CI19">
        <v>16</v>
      </c>
      <c r="CJ19">
        <v>0</v>
      </c>
      <c r="CK19" t="s">
        <v>155</v>
      </c>
      <c r="CL19" t="s">
        <v>155</v>
      </c>
      <c r="CM19">
        <v>0</v>
      </c>
      <c r="CN19">
        <v>55</v>
      </c>
      <c r="CO19">
        <v>2680</v>
      </c>
      <c r="CP19" t="s">
        <v>156</v>
      </c>
      <c r="CQ19">
        <v>0</v>
      </c>
      <c r="CR19">
        <v>0.82673399999999997</v>
      </c>
      <c r="CS19">
        <v>10</v>
      </c>
      <c r="CT19" t="s">
        <v>157</v>
      </c>
      <c r="CU19">
        <v>2680</v>
      </c>
      <c r="CV19">
        <v>528312</v>
      </c>
      <c r="CW19">
        <v>9.2200000000000006</v>
      </c>
      <c r="CX19">
        <v>10.050000000000001</v>
      </c>
      <c r="CY19">
        <v>528312</v>
      </c>
      <c r="CZ19">
        <v>0</v>
      </c>
      <c r="DA19">
        <v>4365.155761</v>
      </c>
      <c r="DB19">
        <v>100</v>
      </c>
      <c r="DC19">
        <v>52118</v>
      </c>
      <c r="DD19">
        <v>2.6852000000000001E-2</v>
      </c>
      <c r="DE19">
        <v>0</v>
      </c>
      <c r="DF19">
        <v>3.9610000000000001E-3</v>
      </c>
      <c r="DG19">
        <v>128</v>
      </c>
      <c r="DH19" t="s">
        <v>238</v>
      </c>
      <c r="DI19" t="s">
        <v>159</v>
      </c>
      <c r="DJ19" t="s">
        <v>239</v>
      </c>
      <c r="DK19">
        <v>-82.684426999999999</v>
      </c>
      <c r="DL19">
        <v>33.382195000000003</v>
      </c>
      <c r="DM19">
        <v>33.382195000000003</v>
      </c>
      <c r="DN19">
        <v>-82.684426999999999</v>
      </c>
      <c r="DO19">
        <v>3.9610000000000001E-3</v>
      </c>
      <c r="DP19">
        <v>4</v>
      </c>
      <c r="DQ19" s="3">
        <f t="shared" si="7"/>
        <v>1976.6666666666667</v>
      </c>
      <c r="DR19" s="3">
        <f t="shared" si="8"/>
        <v>2447.5</v>
      </c>
      <c r="DS19" s="3">
        <f t="shared" si="9"/>
        <v>-470.83333333333326</v>
      </c>
      <c r="DT19" s="3">
        <f t="shared" si="10"/>
        <v>-0.19237316990125977</v>
      </c>
      <c r="DU19" s="3">
        <f t="shared" si="11"/>
        <v>2212.0833333333335</v>
      </c>
      <c r="DV19">
        <v>1560</v>
      </c>
      <c r="DW19">
        <v>25.8</v>
      </c>
      <c r="DX19">
        <v>1650</v>
      </c>
      <c r="DY19">
        <v>25.8</v>
      </c>
      <c r="DZ19">
        <v>2720</v>
      </c>
      <c r="EA19">
        <v>19.2</v>
      </c>
      <c r="EB19">
        <v>2710</v>
      </c>
      <c r="EC19">
        <v>19.2</v>
      </c>
      <c r="ED19">
        <v>2680</v>
      </c>
      <c r="EE19">
        <v>20.3</v>
      </c>
      <c r="EF19">
        <v>2570</v>
      </c>
      <c r="EG19">
        <v>20.3</v>
      </c>
      <c r="EH19">
        <v>2270</v>
      </c>
      <c r="EI19">
        <v>15.1</v>
      </c>
      <c r="EJ19">
        <v>2270</v>
      </c>
      <c r="EK19">
        <v>15.1</v>
      </c>
      <c r="EL19">
        <v>2400</v>
      </c>
      <c r="EM19">
        <v>15</v>
      </c>
      <c r="EN19">
        <v>2410</v>
      </c>
      <c r="EO19">
        <v>15</v>
      </c>
      <c r="EP19">
        <v>2.0253E-2</v>
      </c>
    </row>
    <row r="20" spans="1:151" x14ac:dyDescent="0.3">
      <c r="A20">
        <v>18</v>
      </c>
      <c r="B20" t="s">
        <v>133</v>
      </c>
      <c r="C20">
        <v>5</v>
      </c>
      <c r="D20">
        <v>10006</v>
      </c>
      <c r="E20">
        <v>7728025</v>
      </c>
      <c r="F20" t="s">
        <v>134</v>
      </c>
      <c r="G20" s="1">
        <v>43730.392361111109</v>
      </c>
      <c r="H20" s="3">
        <f t="shared" si="0"/>
        <v>43730.392361111109</v>
      </c>
      <c r="I20" s="3">
        <f t="shared" si="1"/>
        <v>2019</v>
      </c>
      <c r="J20" s="3" t="str" cm="1">
        <f t="array" ref="J20">_xlfn.IFS(I20&lt;=2016,"before treatment",I20=2017,"unknown",I20&gt;2017,"after treatment")</f>
        <v>after treatment</v>
      </c>
      <c r="K20" s="3">
        <f t="shared" si="2"/>
        <v>0</v>
      </c>
      <c r="L20" s="3">
        <f t="shared" si="3"/>
        <v>1</v>
      </c>
      <c r="M20" t="s">
        <v>135</v>
      </c>
      <c r="N20" t="s">
        <v>232</v>
      </c>
      <c r="O20" t="s">
        <v>240</v>
      </c>
      <c r="P20" t="s">
        <v>138</v>
      </c>
      <c r="Q20">
        <v>0</v>
      </c>
      <c r="R20">
        <v>0</v>
      </c>
      <c r="S20">
        <v>0</v>
      </c>
      <c r="T20" t="s">
        <v>203</v>
      </c>
      <c r="U20" t="s">
        <v>241</v>
      </c>
      <c r="V20" t="s">
        <v>173</v>
      </c>
      <c r="W20" t="s">
        <v>173</v>
      </c>
      <c r="X20" t="s">
        <v>194</v>
      </c>
      <c r="Y20">
        <v>2</v>
      </c>
      <c r="Z20" s="3" t="str">
        <f t="shared" si="4"/>
        <v>No</v>
      </c>
      <c r="AA20" t="s">
        <v>175</v>
      </c>
      <c r="AB20" s="3">
        <f t="shared" si="5"/>
        <v>0</v>
      </c>
      <c r="AC20" t="s">
        <v>242</v>
      </c>
      <c r="AD20" t="s">
        <v>145</v>
      </c>
      <c r="AE20" t="s">
        <v>146</v>
      </c>
      <c r="AF20" t="s">
        <v>243</v>
      </c>
      <c r="AG20" t="s">
        <v>147</v>
      </c>
      <c r="AH20" s="3">
        <f t="shared" si="6"/>
        <v>0</v>
      </c>
      <c r="AI20" t="s">
        <v>179</v>
      </c>
      <c r="AJ20" t="s">
        <v>237</v>
      </c>
      <c r="AK20">
        <v>0.28000000000000003</v>
      </c>
      <c r="AL20">
        <v>33.403024000000002</v>
      </c>
      <c r="AM20">
        <v>-82.670057999999997</v>
      </c>
      <c r="AN20">
        <v>4</v>
      </c>
      <c r="AO20">
        <v>5</v>
      </c>
      <c r="AP20">
        <v>274</v>
      </c>
      <c r="AQ20" t="s">
        <v>150</v>
      </c>
      <c r="AR20">
        <v>8</v>
      </c>
      <c r="AS20">
        <v>8</v>
      </c>
      <c r="AT20" t="s">
        <v>151</v>
      </c>
      <c r="AU20">
        <v>1995</v>
      </c>
      <c r="AV20">
        <v>39.200000000000003</v>
      </c>
      <c r="AW20">
        <v>1365.6</v>
      </c>
      <c r="AX20">
        <v>-82.683487999999997</v>
      </c>
      <c r="AY20">
        <v>33.382964999999999</v>
      </c>
      <c r="AZ20">
        <v>-82.681257000000002</v>
      </c>
      <c r="BA20">
        <v>33.386145999999997</v>
      </c>
      <c r="BB20" t="s">
        <v>149</v>
      </c>
      <c r="BC20">
        <v>1</v>
      </c>
      <c r="BD20">
        <v>301</v>
      </c>
      <c r="BE20">
        <v>16</v>
      </c>
      <c r="BF20">
        <v>0</v>
      </c>
      <c r="BG20">
        <v>55</v>
      </c>
      <c r="BH20">
        <v>1.92</v>
      </c>
      <c r="BI20">
        <v>1.66</v>
      </c>
      <c r="BJ20">
        <v>475.4</v>
      </c>
      <c r="BK20">
        <v>473.4</v>
      </c>
      <c r="BL20">
        <v>475.4</v>
      </c>
      <c r="BM20">
        <v>0</v>
      </c>
      <c r="BN20">
        <v>86.9</v>
      </c>
      <c r="BO20">
        <v>0</v>
      </c>
      <c r="BP20" s="2">
        <v>42570</v>
      </c>
      <c r="BQ20" t="s">
        <v>152</v>
      </c>
      <c r="BR20">
        <v>3.9610000000000001E-3</v>
      </c>
      <c r="BS20">
        <v>52157</v>
      </c>
      <c r="BT20">
        <v>52096</v>
      </c>
      <c r="BU20" t="s">
        <v>149</v>
      </c>
      <c r="BV20" t="s">
        <v>153</v>
      </c>
      <c r="BW20">
        <v>1</v>
      </c>
      <c r="BX20">
        <v>1600</v>
      </c>
      <c r="BY20">
        <v>2</v>
      </c>
      <c r="BZ20">
        <v>1</v>
      </c>
      <c r="CA20">
        <v>2</v>
      </c>
      <c r="CB20">
        <v>1</v>
      </c>
      <c r="CC20">
        <v>1</v>
      </c>
      <c r="CD20">
        <v>2</v>
      </c>
      <c r="CE20">
        <v>0</v>
      </c>
      <c r="CF20">
        <v>4</v>
      </c>
      <c r="CG20" t="s">
        <v>154</v>
      </c>
      <c r="CH20">
        <v>301</v>
      </c>
      <c r="CI20">
        <v>16</v>
      </c>
      <c r="CJ20">
        <v>0</v>
      </c>
      <c r="CK20" t="s">
        <v>155</v>
      </c>
      <c r="CL20" t="s">
        <v>155</v>
      </c>
      <c r="CM20">
        <v>0</v>
      </c>
      <c r="CN20">
        <v>55</v>
      </c>
      <c r="CO20">
        <v>2680</v>
      </c>
      <c r="CP20" t="s">
        <v>156</v>
      </c>
      <c r="CQ20">
        <v>0</v>
      </c>
      <c r="CR20">
        <v>0.82673399999999997</v>
      </c>
      <c r="CS20">
        <v>10</v>
      </c>
      <c r="CT20" t="s">
        <v>157</v>
      </c>
      <c r="CU20">
        <v>2680</v>
      </c>
      <c r="CV20">
        <v>528312</v>
      </c>
      <c r="CW20">
        <v>9.2200000000000006</v>
      </c>
      <c r="CX20">
        <v>10.050000000000001</v>
      </c>
      <c r="CY20">
        <v>528312</v>
      </c>
      <c r="CZ20">
        <v>0</v>
      </c>
      <c r="DA20">
        <v>4365.155761</v>
      </c>
      <c r="DB20">
        <v>100</v>
      </c>
      <c r="DC20">
        <v>52118</v>
      </c>
      <c r="DD20">
        <v>2.6852000000000001E-2</v>
      </c>
      <c r="DE20">
        <v>0</v>
      </c>
      <c r="DF20">
        <v>3.9610000000000001E-3</v>
      </c>
      <c r="DG20">
        <v>128</v>
      </c>
      <c r="DH20" t="s">
        <v>238</v>
      </c>
      <c r="DI20" t="s">
        <v>159</v>
      </c>
      <c r="DJ20" t="s">
        <v>239</v>
      </c>
      <c r="DK20">
        <v>-82.684426999999999</v>
      </c>
      <c r="DL20">
        <v>33.382195000000003</v>
      </c>
      <c r="DM20">
        <v>33.382195000000003</v>
      </c>
      <c r="DN20">
        <v>-82.684426999999999</v>
      </c>
      <c r="DO20">
        <v>3.9610000000000001E-3</v>
      </c>
      <c r="DP20">
        <v>4</v>
      </c>
      <c r="DQ20" s="3">
        <f t="shared" si="7"/>
        <v>1976.6666666666667</v>
      </c>
      <c r="DR20" s="3">
        <f t="shared" si="8"/>
        <v>2447.5</v>
      </c>
      <c r="DS20" s="3">
        <f t="shared" si="9"/>
        <v>-470.83333333333326</v>
      </c>
      <c r="DT20" s="3">
        <f t="shared" si="10"/>
        <v>-0.19237316990125977</v>
      </c>
      <c r="DU20" s="3">
        <f t="shared" si="11"/>
        <v>2212.0833333333335</v>
      </c>
      <c r="DV20">
        <v>1560</v>
      </c>
      <c r="DW20">
        <v>25.8</v>
      </c>
      <c r="DX20">
        <v>1650</v>
      </c>
      <c r="DY20">
        <v>25.8</v>
      </c>
      <c r="DZ20">
        <v>2720</v>
      </c>
      <c r="EA20">
        <v>19.2</v>
      </c>
      <c r="EB20">
        <v>2710</v>
      </c>
      <c r="EC20">
        <v>19.2</v>
      </c>
      <c r="ED20">
        <v>2680</v>
      </c>
      <c r="EE20">
        <v>20.3</v>
      </c>
      <c r="EF20">
        <v>2570</v>
      </c>
      <c r="EG20">
        <v>20.3</v>
      </c>
      <c r="EH20">
        <v>2270</v>
      </c>
      <c r="EI20">
        <v>15.1</v>
      </c>
      <c r="EJ20">
        <v>2270</v>
      </c>
      <c r="EK20">
        <v>15.1</v>
      </c>
      <c r="EL20">
        <v>2400</v>
      </c>
      <c r="EM20">
        <v>15</v>
      </c>
      <c r="EN20">
        <v>2410</v>
      </c>
      <c r="EO20">
        <v>15</v>
      </c>
      <c r="EP20">
        <v>2.0254000000000001E-2</v>
      </c>
    </row>
    <row r="21" spans="1:151" x14ac:dyDescent="0.3">
      <c r="A21">
        <v>19</v>
      </c>
      <c r="B21" t="s">
        <v>133</v>
      </c>
      <c r="C21">
        <v>7</v>
      </c>
      <c r="D21">
        <v>12987</v>
      </c>
      <c r="E21">
        <v>7208492</v>
      </c>
      <c r="F21" t="s">
        <v>134</v>
      </c>
      <c r="G21" s="1">
        <v>43599.338194444441</v>
      </c>
      <c r="H21" s="3">
        <f t="shared" si="0"/>
        <v>43599.338194444441</v>
      </c>
      <c r="I21" s="3">
        <f t="shared" si="1"/>
        <v>2019</v>
      </c>
      <c r="J21" s="3" t="str" cm="1">
        <f t="array" ref="J21">_xlfn.IFS(I21&lt;=2016,"before treatment",I21=2017,"unknown",I21&gt;2017,"after treatment")</f>
        <v>after treatment</v>
      </c>
      <c r="K21" s="3">
        <f t="shared" si="2"/>
        <v>0</v>
      </c>
      <c r="L21" s="3">
        <f t="shared" si="3"/>
        <v>1</v>
      </c>
      <c r="M21" t="s">
        <v>135</v>
      </c>
      <c r="N21" t="s">
        <v>136</v>
      </c>
      <c r="O21" t="s">
        <v>137</v>
      </c>
      <c r="P21" t="s">
        <v>138</v>
      </c>
      <c r="Q21">
        <v>0</v>
      </c>
      <c r="R21">
        <v>0</v>
      </c>
      <c r="S21">
        <v>0</v>
      </c>
      <c r="T21" t="s">
        <v>244</v>
      </c>
      <c r="U21" t="s">
        <v>241</v>
      </c>
      <c r="V21" t="s">
        <v>173</v>
      </c>
      <c r="W21" t="s">
        <v>173</v>
      </c>
      <c r="X21" t="s">
        <v>245</v>
      </c>
      <c r="Y21">
        <v>2</v>
      </c>
      <c r="Z21" s="3" t="str">
        <f t="shared" si="4"/>
        <v>No</v>
      </c>
      <c r="AA21" t="s">
        <v>246</v>
      </c>
      <c r="AB21" s="3">
        <f t="shared" si="5"/>
        <v>1</v>
      </c>
      <c r="AC21" t="s">
        <v>242</v>
      </c>
      <c r="AD21" t="s">
        <v>145</v>
      </c>
      <c r="AE21" t="s">
        <v>146</v>
      </c>
      <c r="AF21" t="s">
        <v>247</v>
      </c>
      <c r="AG21" t="s">
        <v>211</v>
      </c>
      <c r="AH21" s="3">
        <f t="shared" si="6"/>
        <v>0</v>
      </c>
      <c r="AI21" t="s">
        <v>248</v>
      </c>
      <c r="AJ21" t="s">
        <v>149</v>
      </c>
      <c r="AK21">
        <v>7.806</v>
      </c>
      <c r="AL21">
        <v>33.369290999999997</v>
      </c>
      <c r="AM21">
        <v>-82.696901999999994</v>
      </c>
      <c r="AN21">
        <v>4</v>
      </c>
      <c r="AO21">
        <v>5</v>
      </c>
      <c r="AP21">
        <v>274</v>
      </c>
      <c r="AQ21" t="s">
        <v>150</v>
      </c>
      <c r="AR21">
        <v>8</v>
      </c>
      <c r="AS21">
        <v>8</v>
      </c>
      <c r="AT21" t="s">
        <v>151</v>
      </c>
      <c r="AU21">
        <v>1995</v>
      </c>
      <c r="AV21">
        <v>39.200000000000003</v>
      </c>
      <c r="AW21">
        <v>1365.6</v>
      </c>
      <c r="AX21">
        <v>-82.683487999999997</v>
      </c>
      <c r="AY21">
        <v>33.382964999999999</v>
      </c>
      <c r="AZ21">
        <v>-82.681257000000002</v>
      </c>
      <c r="BA21">
        <v>33.386145999999997</v>
      </c>
      <c r="BB21" t="s">
        <v>149</v>
      </c>
      <c r="BC21">
        <v>1</v>
      </c>
      <c r="BD21">
        <v>301</v>
      </c>
      <c r="BE21">
        <v>16</v>
      </c>
      <c r="BF21">
        <v>0</v>
      </c>
      <c r="BG21">
        <v>55</v>
      </c>
      <c r="BH21">
        <v>1.92</v>
      </c>
      <c r="BI21">
        <v>1.66</v>
      </c>
      <c r="BJ21">
        <v>475.4</v>
      </c>
      <c r="BK21">
        <v>473.4</v>
      </c>
      <c r="BL21">
        <v>475.4</v>
      </c>
      <c r="BM21">
        <v>0</v>
      </c>
      <c r="BN21">
        <v>86.9</v>
      </c>
      <c r="BO21">
        <v>0</v>
      </c>
      <c r="BP21" s="2">
        <v>42570</v>
      </c>
      <c r="BQ21" t="s">
        <v>152</v>
      </c>
      <c r="BR21">
        <v>3.9610000000000001E-3</v>
      </c>
      <c r="BS21">
        <v>52157</v>
      </c>
      <c r="BT21">
        <v>52096</v>
      </c>
      <c r="BU21" t="s">
        <v>149</v>
      </c>
      <c r="BV21" t="s">
        <v>153</v>
      </c>
      <c r="BW21">
        <v>1</v>
      </c>
      <c r="BX21">
        <v>1600</v>
      </c>
      <c r="BY21">
        <v>2</v>
      </c>
      <c r="BZ21">
        <v>1</v>
      </c>
      <c r="CA21">
        <v>2</v>
      </c>
      <c r="CB21">
        <v>1</v>
      </c>
      <c r="CC21">
        <v>1</v>
      </c>
      <c r="CD21">
        <v>2</v>
      </c>
      <c r="CE21">
        <v>0</v>
      </c>
      <c r="CF21">
        <v>4</v>
      </c>
      <c r="CG21" t="s">
        <v>154</v>
      </c>
      <c r="CH21">
        <v>301</v>
      </c>
      <c r="CI21">
        <v>16</v>
      </c>
      <c r="CJ21">
        <v>0</v>
      </c>
      <c r="CK21" t="s">
        <v>155</v>
      </c>
      <c r="CL21" t="s">
        <v>155</v>
      </c>
      <c r="CM21">
        <v>0</v>
      </c>
      <c r="CN21">
        <v>55</v>
      </c>
      <c r="CO21">
        <v>2680</v>
      </c>
      <c r="CP21" t="s">
        <v>156</v>
      </c>
      <c r="CQ21">
        <v>0</v>
      </c>
      <c r="CR21">
        <v>0.82673399999999997</v>
      </c>
      <c r="CS21">
        <v>10</v>
      </c>
      <c r="CT21" t="s">
        <v>157</v>
      </c>
      <c r="CU21">
        <v>2680</v>
      </c>
      <c r="CV21">
        <v>528312</v>
      </c>
      <c r="CW21">
        <v>9.2200000000000006</v>
      </c>
      <c r="CX21">
        <v>10.050000000000001</v>
      </c>
      <c r="CY21">
        <v>528312</v>
      </c>
      <c r="CZ21">
        <v>0</v>
      </c>
      <c r="DA21">
        <v>4365.155761</v>
      </c>
      <c r="DB21">
        <v>100</v>
      </c>
      <c r="DC21">
        <v>52118</v>
      </c>
      <c r="DD21">
        <v>2.6852000000000001E-2</v>
      </c>
      <c r="DE21">
        <v>0</v>
      </c>
      <c r="DF21">
        <v>3.9610000000000001E-3</v>
      </c>
      <c r="DG21">
        <v>128</v>
      </c>
      <c r="DH21" t="s">
        <v>238</v>
      </c>
      <c r="DI21" t="s">
        <v>159</v>
      </c>
      <c r="DJ21" t="s">
        <v>239</v>
      </c>
      <c r="DK21">
        <v>-82.684426999999999</v>
      </c>
      <c r="DL21">
        <v>33.382195000000003</v>
      </c>
      <c r="DM21">
        <v>33.382195000000003</v>
      </c>
      <c r="DN21">
        <v>-82.684426999999999</v>
      </c>
      <c r="DO21">
        <v>3.9610000000000001E-3</v>
      </c>
      <c r="DP21">
        <v>4</v>
      </c>
      <c r="DQ21" s="3">
        <f t="shared" si="7"/>
        <v>1976.6666666666667</v>
      </c>
      <c r="DR21" s="3">
        <f t="shared" si="8"/>
        <v>2447.5</v>
      </c>
      <c r="DS21" s="3">
        <f t="shared" si="9"/>
        <v>-470.83333333333326</v>
      </c>
      <c r="DT21" s="3">
        <f t="shared" si="10"/>
        <v>-0.19237316990125977</v>
      </c>
      <c r="DU21" s="3">
        <f t="shared" si="11"/>
        <v>2212.0833333333335</v>
      </c>
      <c r="DV21">
        <v>1560</v>
      </c>
      <c r="DW21">
        <v>25.8</v>
      </c>
      <c r="DX21">
        <v>1650</v>
      </c>
      <c r="DY21">
        <v>25.8</v>
      </c>
      <c r="DZ21">
        <v>2720</v>
      </c>
      <c r="EA21">
        <v>19.2</v>
      </c>
      <c r="EB21">
        <v>2710</v>
      </c>
      <c r="EC21">
        <v>19.2</v>
      </c>
      <c r="ED21">
        <v>2680</v>
      </c>
      <c r="EE21">
        <v>20.3</v>
      </c>
      <c r="EF21">
        <v>2570</v>
      </c>
      <c r="EG21">
        <v>20.3</v>
      </c>
      <c r="EH21">
        <v>2270</v>
      </c>
      <c r="EI21">
        <v>15.1</v>
      </c>
      <c r="EJ21">
        <v>2270</v>
      </c>
      <c r="EK21">
        <v>15.1</v>
      </c>
      <c r="EL21">
        <v>2400</v>
      </c>
      <c r="EM21">
        <v>15</v>
      </c>
      <c r="EN21">
        <v>2410</v>
      </c>
      <c r="EO21">
        <v>15</v>
      </c>
      <c r="EP21">
        <v>1.9157E-2</v>
      </c>
    </row>
    <row r="22" spans="1:151" x14ac:dyDescent="0.3">
      <c r="A22">
        <v>20</v>
      </c>
      <c r="B22" t="s">
        <v>133</v>
      </c>
      <c r="C22">
        <v>9</v>
      </c>
      <c r="D22">
        <v>15008</v>
      </c>
      <c r="E22">
        <v>7092726</v>
      </c>
      <c r="F22" t="s">
        <v>231</v>
      </c>
      <c r="G22" s="1">
        <v>43517.009027777778</v>
      </c>
      <c r="H22" s="3">
        <f t="shared" si="0"/>
        <v>43517.009027777778</v>
      </c>
      <c r="I22" s="3">
        <f t="shared" si="1"/>
        <v>2019</v>
      </c>
      <c r="J22" s="3" t="str" cm="1">
        <f t="array" ref="J22">_xlfn.IFS(I22&lt;=2016,"before treatment",I22=2017,"unknown",I22&gt;2017,"after treatment")</f>
        <v>after treatment</v>
      </c>
      <c r="K22" s="3">
        <f t="shared" si="2"/>
        <v>0</v>
      </c>
      <c r="L22" s="3">
        <f t="shared" si="3"/>
        <v>1</v>
      </c>
      <c r="M22" t="s">
        <v>135</v>
      </c>
      <c r="N22" t="s">
        <v>232</v>
      </c>
      <c r="O22" t="s">
        <v>240</v>
      </c>
      <c r="P22" t="s">
        <v>138</v>
      </c>
      <c r="Q22">
        <v>0</v>
      </c>
      <c r="R22">
        <v>0</v>
      </c>
      <c r="S22">
        <v>0</v>
      </c>
      <c r="T22" t="s">
        <v>185</v>
      </c>
      <c r="U22" t="s">
        <v>241</v>
      </c>
      <c r="V22" t="s">
        <v>173</v>
      </c>
      <c r="W22" t="s">
        <v>173</v>
      </c>
      <c r="X22" t="s">
        <v>194</v>
      </c>
      <c r="Y22">
        <v>2</v>
      </c>
      <c r="Z22" s="3" t="str">
        <f t="shared" si="4"/>
        <v>No</v>
      </c>
      <c r="AA22" t="s">
        <v>249</v>
      </c>
      <c r="AB22" s="3">
        <f t="shared" si="5"/>
        <v>1</v>
      </c>
      <c r="AC22" t="s">
        <v>250</v>
      </c>
      <c r="AD22" t="s">
        <v>251</v>
      </c>
      <c r="AE22" t="s">
        <v>223</v>
      </c>
      <c r="AF22" t="s">
        <v>252</v>
      </c>
      <c r="AG22" t="s">
        <v>253</v>
      </c>
      <c r="AH22" s="3">
        <f t="shared" si="6"/>
        <v>0</v>
      </c>
      <c r="AI22" t="s">
        <v>179</v>
      </c>
      <c r="AJ22" t="s">
        <v>237</v>
      </c>
      <c r="AK22">
        <v>0.28000000000000003</v>
      </c>
      <c r="AL22">
        <v>33.403019999999998</v>
      </c>
      <c r="AM22">
        <v>-82.670053999999993</v>
      </c>
      <c r="AN22">
        <v>4</v>
      </c>
      <c r="AO22">
        <v>5</v>
      </c>
      <c r="AP22">
        <v>274</v>
      </c>
      <c r="AQ22" t="s">
        <v>150</v>
      </c>
      <c r="AR22">
        <v>8</v>
      </c>
      <c r="AS22">
        <v>8</v>
      </c>
      <c r="AT22" t="s">
        <v>151</v>
      </c>
      <c r="AU22">
        <v>1995</v>
      </c>
      <c r="AV22">
        <v>39.200000000000003</v>
      </c>
      <c r="AW22">
        <v>1365.6</v>
      </c>
      <c r="AX22">
        <v>-82.683487999999997</v>
      </c>
      <c r="AY22">
        <v>33.382964999999999</v>
      </c>
      <c r="AZ22">
        <v>-82.681257000000002</v>
      </c>
      <c r="BA22">
        <v>33.386145999999997</v>
      </c>
      <c r="BB22" t="s">
        <v>149</v>
      </c>
      <c r="BC22">
        <v>1</v>
      </c>
      <c r="BD22">
        <v>301</v>
      </c>
      <c r="BE22">
        <v>16</v>
      </c>
      <c r="BF22">
        <v>0</v>
      </c>
      <c r="BG22">
        <v>55</v>
      </c>
      <c r="BH22">
        <v>1.92</v>
      </c>
      <c r="BI22">
        <v>1.66</v>
      </c>
      <c r="BJ22">
        <v>475.4</v>
      </c>
      <c r="BK22">
        <v>473.4</v>
      </c>
      <c r="BL22">
        <v>475.4</v>
      </c>
      <c r="BM22">
        <v>0</v>
      </c>
      <c r="BN22">
        <v>86.9</v>
      </c>
      <c r="BO22">
        <v>0</v>
      </c>
      <c r="BP22" s="2">
        <v>42570</v>
      </c>
      <c r="BQ22" t="s">
        <v>152</v>
      </c>
      <c r="BR22">
        <v>3.9610000000000001E-3</v>
      </c>
      <c r="BS22">
        <v>52157</v>
      </c>
      <c r="BT22">
        <v>52096</v>
      </c>
      <c r="BU22" t="s">
        <v>149</v>
      </c>
      <c r="BV22" t="s">
        <v>153</v>
      </c>
      <c r="BW22">
        <v>1</v>
      </c>
      <c r="BX22">
        <v>1600</v>
      </c>
      <c r="BY22">
        <v>2</v>
      </c>
      <c r="BZ22">
        <v>1</v>
      </c>
      <c r="CA22">
        <v>2</v>
      </c>
      <c r="CB22">
        <v>1</v>
      </c>
      <c r="CC22">
        <v>1</v>
      </c>
      <c r="CD22">
        <v>2</v>
      </c>
      <c r="CE22">
        <v>0</v>
      </c>
      <c r="CF22">
        <v>4</v>
      </c>
      <c r="CG22" t="s">
        <v>154</v>
      </c>
      <c r="CH22">
        <v>301</v>
      </c>
      <c r="CI22">
        <v>16</v>
      </c>
      <c r="CJ22">
        <v>0</v>
      </c>
      <c r="CK22" t="s">
        <v>155</v>
      </c>
      <c r="CL22" t="s">
        <v>155</v>
      </c>
      <c r="CM22">
        <v>0</v>
      </c>
      <c r="CN22">
        <v>55</v>
      </c>
      <c r="CO22">
        <v>2680</v>
      </c>
      <c r="CP22" t="s">
        <v>156</v>
      </c>
      <c r="CQ22">
        <v>0</v>
      </c>
      <c r="CR22">
        <v>0.82673399999999997</v>
      </c>
      <c r="CS22">
        <v>10</v>
      </c>
      <c r="CT22" t="s">
        <v>157</v>
      </c>
      <c r="CU22">
        <v>2680</v>
      </c>
      <c r="CV22">
        <v>528312</v>
      </c>
      <c r="CW22">
        <v>9.2200000000000006</v>
      </c>
      <c r="CX22">
        <v>10.050000000000001</v>
      </c>
      <c r="CY22">
        <v>528312</v>
      </c>
      <c r="CZ22">
        <v>0</v>
      </c>
      <c r="DA22">
        <v>4365.155761</v>
      </c>
      <c r="DB22">
        <v>100</v>
      </c>
      <c r="DC22">
        <v>52118</v>
      </c>
      <c r="DD22">
        <v>2.6852000000000001E-2</v>
      </c>
      <c r="DE22">
        <v>0</v>
      </c>
      <c r="DF22">
        <v>3.9610000000000001E-3</v>
      </c>
      <c r="DG22">
        <v>128</v>
      </c>
      <c r="DH22" t="s">
        <v>238</v>
      </c>
      <c r="DI22" t="s">
        <v>159</v>
      </c>
      <c r="DJ22" t="s">
        <v>239</v>
      </c>
      <c r="DK22">
        <v>-82.684426999999999</v>
      </c>
      <c r="DL22">
        <v>33.382195000000003</v>
      </c>
      <c r="DM22">
        <v>33.382195000000003</v>
      </c>
      <c r="DN22">
        <v>-82.684426999999999</v>
      </c>
      <c r="DO22">
        <v>3.9610000000000001E-3</v>
      </c>
      <c r="DP22">
        <v>4</v>
      </c>
      <c r="DQ22" s="3">
        <f t="shared" si="7"/>
        <v>1976.6666666666667</v>
      </c>
      <c r="DR22" s="3">
        <f t="shared" si="8"/>
        <v>2447.5</v>
      </c>
      <c r="DS22" s="3">
        <f t="shared" si="9"/>
        <v>-470.83333333333326</v>
      </c>
      <c r="DT22" s="3">
        <f t="shared" si="10"/>
        <v>-0.19237316990125977</v>
      </c>
      <c r="DU22" s="3">
        <f t="shared" si="11"/>
        <v>2212.0833333333335</v>
      </c>
      <c r="DV22">
        <v>1560</v>
      </c>
      <c r="DW22">
        <v>25.8</v>
      </c>
      <c r="DX22">
        <v>1650</v>
      </c>
      <c r="DY22">
        <v>25.8</v>
      </c>
      <c r="DZ22">
        <v>2720</v>
      </c>
      <c r="EA22">
        <v>19.2</v>
      </c>
      <c r="EB22">
        <v>2710</v>
      </c>
      <c r="EC22">
        <v>19.2</v>
      </c>
      <c r="ED22">
        <v>2680</v>
      </c>
      <c r="EE22">
        <v>20.3</v>
      </c>
      <c r="EF22">
        <v>2570</v>
      </c>
      <c r="EG22">
        <v>20.3</v>
      </c>
      <c r="EH22">
        <v>2270</v>
      </c>
      <c r="EI22">
        <v>15.1</v>
      </c>
      <c r="EJ22">
        <v>2270</v>
      </c>
      <c r="EK22">
        <v>15.1</v>
      </c>
      <c r="EL22">
        <v>2400</v>
      </c>
      <c r="EM22">
        <v>15</v>
      </c>
      <c r="EN22">
        <v>2410</v>
      </c>
      <c r="EO22">
        <v>15</v>
      </c>
      <c r="EP22">
        <v>2.0253E-2</v>
      </c>
    </row>
    <row r="23" spans="1:151" x14ac:dyDescent="0.3">
      <c r="A23">
        <v>21</v>
      </c>
      <c r="B23" t="s">
        <v>133</v>
      </c>
      <c r="C23">
        <v>10</v>
      </c>
      <c r="D23">
        <v>15256</v>
      </c>
      <c r="E23">
        <v>7613787</v>
      </c>
      <c r="F23" t="s">
        <v>191</v>
      </c>
      <c r="G23" s="1">
        <v>43507.3125</v>
      </c>
      <c r="H23" s="3">
        <f t="shared" si="0"/>
        <v>43507.3125</v>
      </c>
      <c r="I23" s="3">
        <f t="shared" si="1"/>
        <v>2019</v>
      </c>
      <c r="J23" s="3" t="str" cm="1">
        <f t="array" ref="J23">_xlfn.IFS(I23&lt;=2016,"before treatment",I23=2017,"unknown",I23&gt;2017,"after treatment")</f>
        <v>after treatment</v>
      </c>
      <c r="K23" s="3">
        <f t="shared" si="2"/>
        <v>0</v>
      </c>
      <c r="L23" s="3">
        <f t="shared" si="3"/>
        <v>1</v>
      </c>
      <c r="M23" t="s">
        <v>135</v>
      </c>
      <c r="N23" t="s">
        <v>136</v>
      </c>
      <c r="O23" t="s">
        <v>254</v>
      </c>
      <c r="P23" t="s">
        <v>138</v>
      </c>
      <c r="Q23">
        <v>0</v>
      </c>
      <c r="R23">
        <v>0</v>
      </c>
      <c r="S23">
        <v>0</v>
      </c>
      <c r="T23" t="s">
        <v>194</v>
      </c>
      <c r="U23" t="s">
        <v>194</v>
      </c>
      <c r="V23" t="s">
        <v>194</v>
      </c>
      <c r="W23" t="s">
        <v>156</v>
      </c>
      <c r="X23" t="s">
        <v>194</v>
      </c>
      <c r="Y23">
        <v>1</v>
      </c>
      <c r="Z23" s="3" t="str">
        <f t="shared" si="4"/>
        <v>Yes</v>
      </c>
      <c r="AA23" t="s">
        <v>156</v>
      </c>
      <c r="AB23" s="3">
        <f t="shared" si="5"/>
        <v>0</v>
      </c>
      <c r="AC23" t="s">
        <v>255</v>
      </c>
      <c r="AD23" t="s">
        <v>256</v>
      </c>
      <c r="AE23" t="s">
        <v>194</v>
      </c>
      <c r="AF23">
        <v>43</v>
      </c>
      <c r="AG23" t="s">
        <v>199</v>
      </c>
      <c r="AH23" s="3">
        <f t="shared" si="6"/>
        <v>0</v>
      </c>
      <c r="AI23" t="s">
        <v>156</v>
      </c>
      <c r="AJ23" t="s">
        <v>149</v>
      </c>
      <c r="AK23">
        <v>7.6437119999999998</v>
      </c>
      <c r="AL23">
        <v>33.367345</v>
      </c>
      <c r="AM23">
        <v>-82.698474000000004</v>
      </c>
      <c r="AN23">
        <v>4</v>
      </c>
      <c r="AO23">
        <v>5</v>
      </c>
      <c r="AP23">
        <v>274</v>
      </c>
      <c r="AQ23" t="s">
        <v>150</v>
      </c>
      <c r="AR23">
        <v>8</v>
      </c>
      <c r="AS23">
        <v>8</v>
      </c>
      <c r="AT23" t="s">
        <v>151</v>
      </c>
      <c r="AU23">
        <v>1995</v>
      </c>
      <c r="AV23">
        <v>39.200000000000003</v>
      </c>
      <c r="AW23">
        <v>1365.6</v>
      </c>
      <c r="AX23">
        <v>-82.683487999999997</v>
      </c>
      <c r="AY23">
        <v>33.382964999999999</v>
      </c>
      <c r="AZ23">
        <v>-82.681257000000002</v>
      </c>
      <c r="BA23">
        <v>33.386145999999997</v>
      </c>
      <c r="BB23" t="s">
        <v>149</v>
      </c>
      <c r="BC23">
        <v>1</v>
      </c>
      <c r="BD23">
        <v>301</v>
      </c>
      <c r="BE23">
        <v>16</v>
      </c>
      <c r="BF23">
        <v>0</v>
      </c>
      <c r="BG23">
        <v>55</v>
      </c>
      <c r="BH23">
        <v>1.92</v>
      </c>
      <c r="BI23">
        <v>1.66</v>
      </c>
      <c r="BJ23">
        <v>475.4</v>
      </c>
      <c r="BK23">
        <v>473.4</v>
      </c>
      <c r="BL23">
        <v>475.4</v>
      </c>
      <c r="BM23">
        <v>0</v>
      </c>
      <c r="BN23">
        <v>86.9</v>
      </c>
      <c r="BO23">
        <v>0</v>
      </c>
      <c r="BP23" s="2">
        <v>42570</v>
      </c>
      <c r="BQ23" t="s">
        <v>152</v>
      </c>
      <c r="BR23">
        <v>3.9610000000000001E-3</v>
      </c>
      <c r="BS23">
        <v>52157</v>
      </c>
      <c r="BT23">
        <v>52096</v>
      </c>
      <c r="BU23" t="s">
        <v>149</v>
      </c>
      <c r="BV23" t="s">
        <v>153</v>
      </c>
      <c r="BW23">
        <v>1</v>
      </c>
      <c r="BX23">
        <v>1600</v>
      </c>
      <c r="BY23">
        <v>2</v>
      </c>
      <c r="BZ23">
        <v>1</v>
      </c>
      <c r="CA23">
        <v>2</v>
      </c>
      <c r="CB23">
        <v>1</v>
      </c>
      <c r="CC23">
        <v>1</v>
      </c>
      <c r="CD23">
        <v>2</v>
      </c>
      <c r="CE23">
        <v>0</v>
      </c>
      <c r="CF23">
        <v>4</v>
      </c>
      <c r="CG23" t="s">
        <v>154</v>
      </c>
      <c r="CH23">
        <v>301</v>
      </c>
      <c r="CI23">
        <v>16</v>
      </c>
      <c r="CJ23">
        <v>0</v>
      </c>
      <c r="CK23" t="s">
        <v>155</v>
      </c>
      <c r="CL23" t="s">
        <v>155</v>
      </c>
      <c r="CM23">
        <v>0</v>
      </c>
      <c r="CN23">
        <v>55</v>
      </c>
      <c r="CO23">
        <v>2680</v>
      </c>
      <c r="CP23" t="s">
        <v>156</v>
      </c>
      <c r="CQ23">
        <v>0</v>
      </c>
      <c r="CR23">
        <v>0.82673399999999997</v>
      </c>
      <c r="CS23">
        <v>10</v>
      </c>
      <c r="CT23" t="s">
        <v>157</v>
      </c>
      <c r="CU23">
        <v>2680</v>
      </c>
      <c r="CV23">
        <v>528312</v>
      </c>
      <c r="CW23">
        <v>9.2200000000000006</v>
      </c>
      <c r="CX23">
        <v>10.050000000000001</v>
      </c>
      <c r="CY23">
        <v>528312</v>
      </c>
      <c r="CZ23">
        <v>0</v>
      </c>
      <c r="DA23">
        <v>4365.155761</v>
      </c>
      <c r="DB23">
        <v>100</v>
      </c>
      <c r="DC23">
        <v>52118</v>
      </c>
      <c r="DD23">
        <v>2.6852000000000001E-2</v>
      </c>
      <c r="DE23">
        <v>0</v>
      </c>
      <c r="DF23">
        <v>3.9610000000000001E-3</v>
      </c>
      <c r="DG23">
        <v>128</v>
      </c>
      <c r="DH23" t="s">
        <v>238</v>
      </c>
      <c r="DI23" t="s">
        <v>159</v>
      </c>
      <c r="DJ23" t="s">
        <v>239</v>
      </c>
      <c r="DK23">
        <v>-82.684426999999999</v>
      </c>
      <c r="DL23">
        <v>33.382195000000003</v>
      </c>
      <c r="DM23">
        <v>33.382195000000003</v>
      </c>
      <c r="DN23">
        <v>-82.684426999999999</v>
      </c>
      <c r="DO23">
        <v>3.9610000000000001E-3</v>
      </c>
      <c r="DP23">
        <v>4</v>
      </c>
      <c r="DQ23" s="3">
        <f t="shared" si="7"/>
        <v>1976.6666666666667</v>
      </c>
      <c r="DR23" s="3">
        <f t="shared" si="8"/>
        <v>2447.5</v>
      </c>
      <c r="DS23" s="3">
        <f t="shared" si="9"/>
        <v>-470.83333333333326</v>
      </c>
      <c r="DT23" s="3">
        <f t="shared" si="10"/>
        <v>-0.19237316990125977</v>
      </c>
      <c r="DU23" s="3">
        <f t="shared" si="11"/>
        <v>2212.0833333333335</v>
      </c>
      <c r="DV23">
        <v>1560</v>
      </c>
      <c r="DW23">
        <v>25.8</v>
      </c>
      <c r="DX23">
        <v>1650</v>
      </c>
      <c r="DY23">
        <v>25.8</v>
      </c>
      <c r="DZ23">
        <v>2720</v>
      </c>
      <c r="EA23">
        <v>19.2</v>
      </c>
      <c r="EB23">
        <v>2710</v>
      </c>
      <c r="EC23">
        <v>19.2</v>
      </c>
      <c r="ED23">
        <v>2680</v>
      </c>
      <c r="EE23">
        <v>20.3</v>
      </c>
      <c r="EF23">
        <v>2570</v>
      </c>
      <c r="EG23">
        <v>20.3</v>
      </c>
      <c r="EH23">
        <v>2270</v>
      </c>
      <c r="EI23">
        <v>15.1</v>
      </c>
      <c r="EJ23">
        <v>2270</v>
      </c>
      <c r="EK23">
        <v>15.1</v>
      </c>
      <c r="EL23">
        <v>2400</v>
      </c>
      <c r="EM23">
        <v>15</v>
      </c>
      <c r="EN23">
        <v>2410</v>
      </c>
      <c r="EO23">
        <v>15</v>
      </c>
      <c r="EP23">
        <v>2.1648000000000001E-2</v>
      </c>
    </row>
    <row r="24" spans="1:151" x14ac:dyDescent="0.3">
      <c r="A24">
        <v>22</v>
      </c>
      <c r="B24" t="s">
        <v>133</v>
      </c>
      <c r="C24">
        <v>12</v>
      </c>
      <c r="D24">
        <v>17193</v>
      </c>
      <c r="E24">
        <v>6980198</v>
      </c>
      <c r="F24" t="s">
        <v>231</v>
      </c>
      <c r="G24" s="1">
        <v>43430.702777777777</v>
      </c>
      <c r="H24" s="3">
        <f t="shared" si="0"/>
        <v>43430.702777777777</v>
      </c>
      <c r="I24" s="3">
        <f t="shared" si="1"/>
        <v>2018</v>
      </c>
      <c r="J24" s="3" t="str" cm="1">
        <f t="array" ref="J24">_xlfn.IFS(I24&lt;=2016,"before treatment",I24=2017,"unknown",I24&gt;2017,"after treatment")</f>
        <v>after treatment</v>
      </c>
      <c r="K24" s="3">
        <f t="shared" si="2"/>
        <v>0</v>
      </c>
      <c r="L24" s="3">
        <f t="shared" si="3"/>
        <v>1</v>
      </c>
      <c r="M24" t="s">
        <v>135</v>
      </c>
      <c r="N24" t="s">
        <v>136</v>
      </c>
      <c r="O24" t="s">
        <v>257</v>
      </c>
      <c r="P24" t="s">
        <v>138</v>
      </c>
      <c r="Q24">
        <v>0</v>
      </c>
      <c r="R24">
        <v>0</v>
      </c>
      <c r="S24">
        <v>0</v>
      </c>
      <c r="T24" t="s">
        <v>185</v>
      </c>
      <c r="U24" t="s">
        <v>241</v>
      </c>
      <c r="V24" t="s">
        <v>173</v>
      </c>
      <c r="W24" t="s">
        <v>173</v>
      </c>
      <c r="X24" t="s">
        <v>194</v>
      </c>
      <c r="Y24">
        <v>2</v>
      </c>
      <c r="Z24" s="3" t="str">
        <f t="shared" si="4"/>
        <v>No</v>
      </c>
      <c r="AA24" t="s">
        <v>249</v>
      </c>
      <c r="AB24" s="3">
        <f t="shared" si="5"/>
        <v>1</v>
      </c>
      <c r="AC24" t="s">
        <v>258</v>
      </c>
      <c r="AD24" t="s">
        <v>145</v>
      </c>
      <c r="AE24" t="s">
        <v>146</v>
      </c>
      <c r="AF24" t="s">
        <v>259</v>
      </c>
      <c r="AG24" t="s">
        <v>147</v>
      </c>
      <c r="AH24" s="3">
        <f t="shared" si="6"/>
        <v>0</v>
      </c>
      <c r="AI24" t="s">
        <v>260</v>
      </c>
      <c r="AJ24" t="s">
        <v>149</v>
      </c>
      <c r="AK24">
        <v>10.619</v>
      </c>
      <c r="AL24">
        <v>33.402876999999997</v>
      </c>
      <c r="AM24">
        <v>-82.670178000000007</v>
      </c>
      <c r="AN24">
        <v>4</v>
      </c>
      <c r="AO24">
        <v>5</v>
      </c>
      <c r="AP24">
        <v>274</v>
      </c>
      <c r="AQ24" t="s">
        <v>150</v>
      </c>
      <c r="AR24">
        <v>8</v>
      </c>
      <c r="AS24">
        <v>8</v>
      </c>
      <c r="AT24" t="s">
        <v>151</v>
      </c>
      <c r="AU24">
        <v>1995</v>
      </c>
      <c r="AV24">
        <v>39.200000000000003</v>
      </c>
      <c r="AW24">
        <v>1365.6</v>
      </c>
      <c r="AX24">
        <v>-82.683487999999997</v>
      </c>
      <c r="AY24">
        <v>33.382964999999999</v>
      </c>
      <c r="AZ24">
        <v>-82.681257000000002</v>
      </c>
      <c r="BA24">
        <v>33.386145999999997</v>
      </c>
      <c r="BB24" t="s">
        <v>149</v>
      </c>
      <c r="BC24">
        <v>1</v>
      </c>
      <c r="BD24">
        <v>301</v>
      </c>
      <c r="BE24">
        <v>16</v>
      </c>
      <c r="BF24">
        <v>0</v>
      </c>
      <c r="BG24">
        <v>55</v>
      </c>
      <c r="BH24">
        <v>1.92</v>
      </c>
      <c r="BI24">
        <v>1.66</v>
      </c>
      <c r="BJ24">
        <v>475.4</v>
      </c>
      <c r="BK24">
        <v>473.4</v>
      </c>
      <c r="BL24">
        <v>475.4</v>
      </c>
      <c r="BM24">
        <v>0</v>
      </c>
      <c r="BN24">
        <v>86.9</v>
      </c>
      <c r="BO24">
        <v>0</v>
      </c>
      <c r="BP24" s="2">
        <v>42570</v>
      </c>
      <c r="BQ24" t="s">
        <v>152</v>
      </c>
      <c r="BR24">
        <v>3.9610000000000001E-3</v>
      </c>
      <c r="BS24">
        <v>52157</v>
      </c>
      <c r="BT24">
        <v>52096</v>
      </c>
      <c r="BU24" t="s">
        <v>149</v>
      </c>
      <c r="BV24" t="s">
        <v>153</v>
      </c>
      <c r="BW24">
        <v>1</v>
      </c>
      <c r="BX24">
        <v>1600</v>
      </c>
      <c r="BY24">
        <v>2</v>
      </c>
      <c r="BZ24">
        <v>1</v>
      </c>
      <c r="CA24">
        <v>2</v>
      </c>
      <c r="CB24">
        <v>1</v>
      </c>
      <c r="CC24">
        <v>1</v>
      </c>
      <c r="CD24">
        <v>2</v>
      </c>
      <c r="CE24">
        <v>0</v>
      </c>
      <c r="CF24">
        <v>4</v>
      </c>
      <c r="CG24" t="s">
        <v>154</v>
      </c>
      <c r="CH24">
        <v>301</v>
      </c>
      <c r="CI24">
        <v>16</v>
      </c>
      <c r="CJ24">
        <v>0</v>
      </c>
      <c r="CK24" t="s">
        <v>155</v>
      </c>
      <c r="CL24" t="s">
        <v>155</v>
      </c>
      <c r="CM24">
        <v>0</v>
      </c>
      <c r="CN24">
        <v>55</v>
      </c>
      <c r="CO24">
        <v>2680</v>
      </c>
      <c r="CP24" t="s">
        <v>156</v>
      </c>
      <c r="CQ24">
        <v>0</v>
      </c>
      <c r="CR24">
        <v>0.82673399999999997</v>
      </c>
      <c r="CS24">
        <v>10</v>
      </c>
      <c r="CT24" t="s">
        <v>157</v>
      </c>
      <c r="CU24">
        <v>2680</v>
      </c>
      <c r="CV24">
        <v>528312</v>
      </c>
      <c r="CW24">
        <v>9.2200000000000006</v>
      </c>
      <c r="CX24">
        <v>10.050000000000001</v>
      </c>
      <c r="CY24">
        <v>528312</v>
      </c>
      <c r="CZ24">
        <v>0</v>
      </c>
      <c r="DA24">
        <v>4365.155761</v>
      </c>
      <c r="DB24">
        <v>100</v>
      </c>
      <c r="DC24">
        <v>52118</v>
      </c>
      <c r="DD24">
        <v>2.6852000000000001E-2</v>
      </c>
      <c r="DE24">
        <v>0</v>
      </c>
      <c r="DF24">
        <v>3.9610000000000001E-3</v>
      </c>
      <c r="DG24">
        <v>128</v>
      </c>
      <c r="DH24" t="s">
        <v>238</v>
      </c>
      <c r="DI24" t="s">
        <v>159</v>
      </c>
      <c r="DJ24" t="s">
        <v>239</v>
      </c>
      <c r="DK24">
        <v>-82.684426999999999</v>
      </c>
      <c r="DL24">
        <v>33.382195000000003</v>
      </c>
      <c r="DM24">
        <v>33.382195000000003</v>
      </c>
      <c r="DN24">
        <v>-82.684426999999999</v>
      </c>
      <c r="DO24">
        <v>3.9610000000000001E-3</v>
      </c>
      <c r="DP24">
        <v>4</v>
      </c>
      <c r="DQ24" s="3">
        <f t="shared" si="7"/>
        <v>1976.6666666666667</v>
      </c>
      <c r="DR24" s="3">
        <f t="shared" si="8"/>
        <v>2447.5</v>
      </c>
      <c r="DS24" s="3">
        <f t="shared" si="9"/>
        <v>-470.83333333333326</v>
      </c>
      <c r="DT24" s="3">
        <f t="shared" si="10"/>
        <v>-0.19237316990125977</v>
      </c>
      <c r="DU24" s="3">
        <f t="shared" si="11"/>
        <v>2212.0833333333335</v>
      </c>
      <c r="DV24">
        <v>1560</v>
      </c>
      <c r="DW24">
        <v>25.8</v>
      </c>
      <c r="DX24">
        <v>1650</v>
      </c>
      <c r="DY24">
        <v>25.8</v>
      </c>
      <c r="DZ24">
        <v>2720</v>
      </c>
      <c r="EA24">
        <v>19.2</v>
      </c>
      <c r="EB24">
        <v>2710</v>
      </c>
      <c r="EC24">
        <v>19.2</v>
      </c>
      <c r="ED24">
        <v>2680</v>
      </c>
      <c r="EE24">
        <v>20.3</v>
      </c>
      <c r="EF24">
        <v>2570</v>
      </c>
      <c r="EG24">
        <v>20.3</v>
      </c>
      <c r="EH24">
        <v>2270</v>
      </c>
      <c r="EI24">
        <v>15.1</v>
      </c>
      <c r="EJ24">
        <v>2270</v>
      </c>
      <c r="EK24">
        <v>15.1</v>
      </c>
      <c r="EL24">
        <v>2400</v>
      </c>
      <c r="EM24">
        <v>15</v>
      </c>
      <c r="EN24">
        <v>2410</v>
      </c>
      <c r="EO24">
        <v>15</v>
      </c>
      <c r="EP24">
        <v>2.0065E-2</v>
      </c>
    </row>
    <row r="25" spans="1:151" x14ac:dyDescent="0.3">
      <c r="A25">
        <v>23</v>
      </c>
      <c r="B25" t="s">
        <v>133</v>
      </c>
      <c r="C25">
        <v>14</v>
      </c>
      <c r="D25">
        <v>19909</v>
      </c>
      <c r="E25">
        <v>6835155</v>
      </c>
      <c r="F25" t="s">
        <v>231</v>
      </c>
      <c r="G25" s="1">
        <v>43323.527777777781</v>
      </c>
      <c r="H25" s="3">
        <f t="shared" si="0"/>
        <v>43323.527777777781</v>
      </c>
      <c r="I25" s="3">
        <f t="shared" si="1"/>
        <v>2018</v>
      </c>
      <c r="J25" s="3" t="str" cm="1">
        <f t="array" ref="J25">_xlfn.IFS(I25&lt;=2016,"before treatment",I25=2017,"unknown",I25&gt;2017,"after treatment")</f>
        <v>after treatment</v>
      </c>
      <c r="K25" s="3">
        <f t="shared" si="2"/>
        <v>0</v>
      </c>
      <c r="L25" s="3">
        <f t="shared" si="3"/>
        <v>1</v>
      </c>
      <c r="M25" t="s">
        <v>135</v>
      </c>
      <c r="N25" t="s">
        <v>232</v>
      </c>
      <c r="O25" t="s">
        <v>261</v>
      </c>
      <c r="P25" t="s">
        <v>138</v>
      </c>
      <c r="Q25">
        <v>0</v>
      </c>
      <c r="R25">
        <v>0</v>
      </c>
      <c r="S25">
        <v>0</v>
      </c>
      <c r="T25" t="s">
        <v>209</v>
      </c>
      <c r="U25" t="s">
        <v>241</v>
      </c>
      <c r="V25" t="s">
        <v>262</v>
      </c>
      <c r="W25" t="s">
        <v>263</v>
      </c>
      <c r="X25" t="s">
        <v>264</v>
      </c>
      <c r="Y25">
        <v>2</v>
      </c>
      <c r="Z25" s="3" t="str">
        <f t="shared" si="4"/>
        <v>No</v>
      </c>
      <c r="AA25" t="s">
        <v>249</v>
      </c>
      <c r="AB25" s="3">
        <f t="shared" si="5"/>
        <v>1</v>
      </c>
      <c r="AC25" t="s">
        <v>258</v>
      </c>
      <c r="AD25" t="s">
        <v>145</v>
      </c>
      <c r="AE25" t="s">
        <v>146</v>
      </c>
      <c r="AF25" t="s">
        <v>265</v>
      </c>
      <c r="AG25" t="s">
        <v>147</v>
      </c>
      <c r="AH25" s="3">
        <f t="shared" si="6"/>
        <v>0</v>
      </c>
      <c r="AI25" t="s">
        <v>179</v>
      </c>
      <c r="AJ25" t="s">
        <v>237</v>
      </c>
      <c r="AK25">
        <v>0.28000000000000003</v>
      </c>
      <c r="AL25">
        <v>33.403022</v>
      </c>
      <c r="AM25">
        <v>-82.670056000000002</v>
      </c>
      <c r="AN25">
        <v>4</v>
      </c>
      <c r="AO25">
        <v>5</v>
      </c>
      <c r="AP25">
        <v>274</v>
      </c>
      <c r="AQ25" t="s">
        <v>150</v>
      </c>
      <c r="AR25">
        <v>8</v>
      </c>
      <c r="AS25">
        <v>8</v>
      </c>
      <c r="AT25" t="s">
        <v>151</v>
      </c>
      <c r="AU25">
        <v>1995</v>
      </c>
      <c r="AV25">
        <v>39.200000000000003</v>
      </c>
      <c r="AW25">
        <v>1365.6</v>
      </c>
      <c r="AX25">
        <v>-82.683487999999997</v>
      </c>
      <c r="AY25">
        <v>33.382964999999999</v>
      </c>
      <c r="AZ25">
        <v>-82.681257000000002</v>
      </c>
      <c r="BA25">
        <v>33.386145999999997</v>
      </c>
      <c r="BB25" t="s">
        <v>149</v>
      </c>
      <c r="BC25">
        <v>1</v>
      </c>
      <c r="BD25">
        <v>301</v>
      </c>
      <c r="BE25">
        <v>16</v>
      </c>
      <c r="BF25">
        <v>0</v>
      </c>
      <c r="BG25">
        <v>55</v>
      </c>
      <c r="BH25">
        <v>1.92</v>
      </c>
      <c r="BI25">
        <v>1.66</v>
      </c>
      <c r="BJ25">
        <v>475.4</v>
      </c>
      <c r="BK25">
        <v>473.4</v>
      </c>
      <c r="BL25">
        <v>475.4</v>
      </c>
      <c r="BM25">
        <v>0</v>
      </c>
      <c r="BN25">
        <v>86.9</v>
      </c>
      <c r="BO25">
        <v>0</v>
      </c>
      <c r="BP25" s="2">
        <v>42570</v>
      </c>
      <c r="BQ25" t="s">
        <v>152</v>
      </c>
      <c r="BR25">
        <v>3.9610000000000001E-3</v>
      </c>
      <c r="BS25">
        <v>52157</v>
      </c>
      <c r="BT25">
        <v>52096</v>
      </c>
      <c r="BU25" t="s">
        <v>149</v>
      </c>
      <c r="BV25" t="s">
        <v>153</v>
      </c>
      <c r="BW25">
        <v>1</v>
      </c>
      <c r="BX25">
        <v>1600</v>
      </c>
      <c r="BY25">
        <v>2</v>
      </c>
      <c r="BZ25">
        <v>1</v>
      </c>
      <c r="CA25">
        <v>2</v>
      </c>
      <c r="CB25">
        <v>1</v>
      </c>
      <c r="CC25">
        <v>1</v>
      </c>
      <c r="CD25">
        <v>2</v>
      </c>
      <c r="CE25">
        <v>0</v>
      </c>
      <c r="CF25">
        <v>4</v>
      </c>
      <c r="CG25" t="s">
        <v>154</v>
      </c>
      <c r="CH25">
        <v>301</v>
      </c>
      <c r="CI25">
        <v>16</v>
      </c>
      <c r="CJ25">
        <v>0</v>
      </c>
      <c r="CK25" t="s">
        <v>155</v>
      </c>
      <c r="CL25" t="s">
        <v>155</v>
      </c>
      <c r="CM25">
        <v>0</v>
      </c>
      <c r="CN25">
        <v>55</v>
      </c>
      <c r="CO25">
        <v>2680</v>
      </c>
      <c r="CP25" t="s">
        <v>156</v>
      </c>
      <c r="CQ25">
        <v>0</v>
      </c>
      <c r="CR25">
        <v>0.82673399999999997</v>
      </c>
      <c r="CS25">
        <v>10</v>
      </c>
      <c r="CT25" t="s">
        <v>157</v>
      </c>
      <c r="CU25">
        <v>2680</v>
      </c>
      <c r="CV25">
        <v>528312</v>
      </c>
      <c r="CW25">
        <v>9.2200000000000006</v>
      </c>
      <c r="CX25">
        <v>10.050000000000001</v>
      </c>
      <c r="CY25">
        <v>528312</v>
      </c>
      <c r="CZ25">
        <v>0</v>
      </c>
      <c r="DA25">
        <v>4365.155761</v>
      </c>
      <c r="DB25">
        <v>100</v>
      </c>
      <c r="DC25">
        <v>52118</v>
      </c>
      <c r="DD25">
        <v>2.6852000000000001E-2</v>
      </c>
      <c r="DE25">
        <v>0</v>
      </c>
      <c r="DF25">
        <v>3.9610000000000001E-3</v>
      </c>
      <c r="DG25">
        <v>128</v>
      </c>
      <c r="DH25" t="s">
        <v>238</v>
      </c>
      <c r="DI25" t="s">
        <v>159</v>
      </c>
      <c r="DJ25" t="s">
        <v>239</v>
      </c>
      <c r="DK25">
        <v>-82.684426999999999</v>
      </c>
      <c r="DL25">
        <v>33.382195000000003</v>
      </c>
      <c r="DM25">
        <v>33.382195000000003</v>
      </c>
      <c r="DN25">
        <v>-82.684426999999999</v>
      </c>
      <c r="DO25">
        <v>3.9610000000000001E-3</v>
      </c>
      <c r="DP25">
        <v>4</v>
      </c>
      <c r="DQ25" s="3">
        <f t="shared" si="7"/>
        <v>1976.6666666666667</v>
      </c>
      <c r="DR25" s="3">
        <f t="shared" si="8"/>
        <v>2447.5</v>
      </c>
      <c r="DS25" s="3">
        <f t="shared" si="9"/>
        <v>-470.83333333333326</v>
      </c>
      <c r="DT25" s="3">
        <f t="shared" si="10"/>
        <v>-0.19237316990125977</v>
      </c>
      <c r="DU25" s="3">
        <f t="shared" si="11"/>
        <v>2212.0833333333335</v>
      </c>
      <c r="DV25">
        <v>1560</v>
      </c>
      <c r="DW25">
        <v>25.8</v>
      </c>
      <c r="DX25">
        <v>1650</v>
      </c>
      <c r="DY25">
        <v>25.8</v>
      </c>
      <c r="DZ25">
        <v>2720</v>
      </c>
      <c r="EA25">
        <v>19.2</v>
      </c>
      <c r="EB25">
        <v>2710</v>
      </c>
      <c r="EC25">
        <v>19.2</v>
      </c>
      <c r="ED25">
        <v>2680</v>
      </c>
      <c r="EE25">
        <v>20.3</v>
      </c>
      <c r="EF25">
        <v>2570</v>
      </c>
      <c r="EG25">
        <v>20.3</v>
      </c>
      <c r="EH25">
        <v>2270</v>
      </c>
      <c r="EI25">
        <v>15.1</v>
      </c>
      <c r="EJ25">
        <v>2270</v>
      </c>
      <c r="EK25">
        <v>15.1</v>
      </c>
      <c r="EL25">
        <v>2400</v>
      </c>
      <c r="EM25">
        <v>15</v>
      </c>
      <c r="EN25">
        <v>2410</v>
      </c>
      <c r="EO25">
        <v>15</v>
      </c>
      <c r="EP25">
        <v>2.0253E-2</v>
      </c>
    </row>
    <row r="26" spans="1:151" x14ac:dyDescent="0.3">
      <c r="A26">
        <v>24</v>
      </c>
      <c r="B26" t="s">
        <v>133</v>
      </c>
      <c r="C26">
        <v>15</v>
      </c>
      <c r="D26">
        <v>20384</v>
      </c>
      <c r="E26">
        <v>6801676</v>
      </c>
      <c r="F26" t="s">
        <v>134</v>
      </c>
      <c r="G26" s="1">
        <v>43303.489583333336</v>
      </c>
      <c r="H26" s="3">
        <f t="shared" si="0"/>
        <v>43303.489583333336</v>
      </c>
      <c r="I26" s="3">
        <f t="shared" si="1"/>
        <v>2018</v>
      </c>
      <c r="J26" s="3" t="str" cm="1">
        <f t="array" ref="J26">_xlfn.IFS(I26&lt;=2016,"before treatment",I26=2017,"unknown",I26&gt;2017,"after treatment")</f>
        <v>after treatment</v>
      </c>
      <c r="K26" s="3">
        <f t="shared" si="2"/>
        <v>0</v>
      </c>
      <c r="L26" s="3">
        <f t="shared" si="3"/>
        <v>1</v>
      </c>
      <c r="M26" t="s">
        <v>135</v>
      </c>
      <c r="N26" t="s">
        <v>266</v>
      </c>
      <c r="O26" t="s">
        <v>137</v>
      </c>
      <c r="P26" t="s">
        <v>138</v>
      </c>
      <c r="Q26">
        <v>0</v>
      </c>
      <c r="R26">
        <v>0</v>
      </c>
      <c r="S26">
        <v>0</v>
      </c>
      <c r="T26" t="s">
        <v>139</v>
      </c>
      <c r="U26" t="s">
        <v>162</v>
      </c>
      <c r="V26" t="s">
        <v>226</v>
      </c>
      <c r="W26" t="s">
        <v>267</v>
      </c>
      <c r="X26" t="s">
        <v>164</v>
      </c>
      <c r="Y26">
        <v>1</v>
      </c>
      <c r="Z26" s="3" t="str">
        <f t="shared" si="4"/>
        <v>Yes</v>
      </c>
      <c r="AA26" t="s">
        <v>165</v>
      </c>
      <c r="AB26" s="3">
        <f t="shared" si="5"/>
        <v>0</v>
      </c>
      <c r="AC26" t="s">
        <v>201</v>
      </c>
      <c r="AD26" t="s">
        <v>145</v>
      </c>
      <c r="AE26" t="s">
        <v>146</v>
      </c>
      <c r="AF26">
        <v>65</v>
      </c>
      <c r="AG26" t="s">
        <v>199</v>
      </c>
      <c r="AH26" s="3">
        <f t="shared" si="6"/>
        <v>0</v>
      </c>
      <c r="AI26" t="s">
        <v>148</v>
      </c>
      <c r="AJ26" t="s">
        <v>237</v>
      </c>
      <c r="AK26">
        <v>0.22206300000000001</v>
      </c>
      <c r="AL26">
        <v>33.403722999999999</v>
      </c>
      <c r="AM26">
        <v>-82.670620999999997</v>
      </c>
      <c r="AN26">
        <v>4</v>
      </c>
      <c r="AO26">
        <v>5</v>
      </c>
      <c r="AP26">
        <v>274</v>
      </c>
      <c r="AQ26" t="s">
        <v>150</v>
      </c>
      <c r="AR26">
        <v>8</v>
      </c>
      <c r="AS26">
        <v>8</v>
      </c>
      <c r="AT26" t="s">
        <v>151</v>
      </c>
      <c r="AU26">
        <v>1995</v>
      </c>
      <c r="AV26">
        <v>39.200000000000003</v>
      </c>
      <c r="AW26">
        <v>1365.6</v>
      </c>
      <c r="AX26">
        <v>-82.683487999999997</v>
      </c>
      <c r="AY26">
        <v>33.382964999999999</v>
      </c>
      <c r="AZ26">
        <v>-82.681257000000002</v>
      </c>
      <c r="BA26">
        <v>33.386145999999997</v>
      </c>
      <c r="BB26" t="s">
        <v>149</v>
      </c>
      <c r="BC26">
        <v>1</v>
      </c>
      <c r="BD26">
        <v>301</v>
      </c>
      <c r="BE26">
        <v>16</v>
      </c>
      <c r="BF26">
        <v>0</v>
      </c>
      <c r="BG26">
        <v>55</v>
      </c>
      <c r="BH26">
        <v>1.92</v>
      </c>
      <c r="BI26">
        <v>1.66</v>
      </c>
      <c r="BJ26">
        <v>475.4</v>
      </c>
      <c r="BK26">
        <v>473.4</v>
      </c>
      <c r="BL26">
        <v>475.4</v>
      </c>
      <c r="BM26">
        <v>0</v>
      </c>
      <c r="BN26">
        <v>86.9</v>
      </c>
      <c r="BO26">
        <v>0</v>
      </c>
      <c r="BP26" s="2">
        <v>42570</v>
      </c>
      <c r="BQ26" t="s">
        <v>152</v>
      </c>
      <c r="BR26">
        <v>3.9610000000000001E-3</v>
      </c>
      <c r="BS26">
        <v>52157</v>
      </c>
      <c r="BT26">
        <v>52096</v>
      </c>
      <c r="BU26" t="s">
        <v>149</v>
      </c>
      <c r="BV26" t="s">
        <v>153</v>
      </c>
      <c r="BW26">
        <v>1</v>
      </c>
      <c r="BX26">
        <v>1600</v>
      </c>
      <c r="BY26">
        <v>2</v>
      </c>
      <c r="BZ26">
        <v>1</v>
      </c>
      <c r="CA26">
        <v>2</v>
      </c>
      <c r="CB26">
        <v>1</v>
      </c>
      <c r="CC26">
        <v>1</v>
      </c>
      <c r="CD26">
        <v>2</v>
      </c>
      <c r="CE26">
        <v>0</v>
      </c>
      <c r="CF26">
        <v>4</v>
      </c>
      <c r="CG26" t="s">
        <v>154</v>
      </c>
      <c r="CH26">
        <v>301</v>
      </c>
      <c r="CI26">
        <v>16</v>
      </c>
      <c r="CJ26">
        <v>0</v>
      </c>
      <c r="CK26" t="s">
        <v>155</v>
      </c>
      <c r="CL26" t="s">
        <v>155</v>
      </c>
      <c r="CM26">
        <v>0</v>
      </c>
      <c r="CN26">
        <v>55</v>
      </c>
      <c r="CO26">
        <v>2680</v>
      </c>
      <c r="CP26" t="s">
        <v>156</v>
      </c>
      <c r="CQ26">
        <v>0</v>
      </c>
      <c r="CR26">
        <v>0.82673399999999997</v>
      </c>
      <c r="CS26">
        <v>10</v>
      </c>
      <c r="CT26" t="s">
        <v>157</v>
      </c>
      <c r="CU26">
        <v>2680</v>
      </c>
      <c r="CV26">
        <v>528312</v>
      </c>
      <c r="CW26">
        <v>9.2200000000000006</v>
      </c>
      <c r="CX26">
        <v>10.050000000000001</v>
      </c>
      <c r="CY26">
        <v>528312</v>
      </c>
      <c r="CZ26">
        <v>0</v>
      </c>
      <c r="DA26">
        <v>4365.155761</v>
      </c>
      <c r="DB26">
        <v>100</v>
      </c>
      <c r="DC26">
        <v>52118</v>
      </c>
      <c r="DD26">
        <v>2.6852000000000001E-2</v>
      </c>
      <c r="DE26">
        <v>0</v>
      </c>
      <c r="DF26">
        <v>3.9610000000000001E-3</v>
      </c>
      <c r="DG26">
        <v>128</v>
      </c>
      <c r="DH26" t="s">
        <v>238</v>
      </c>
      <c r="DI26" t="s">
        <v>159</v>
      </c>
      <c r="DJ26" t="s">
        <v>239</v>
      </c>
      <c r="DK26">
        <v>-82.684426999999999</v>
      </c>
      <c r="DL26">
        <v>33.382195000000003</v>
      </c>
      <c r="DM26">
        <v>33.382195000000003</v>
      </c>
      <c r="DN26">
        <v>-82.684426999999999</v>
      </c>
      <c r="DO26">
        <v>3.9610000000000001E-3</v>
      </c>
      <c r="DP26">
        <v>4</v>
      </c>
      <c r="DQ26" s="3">
        <f t="shared" si="7"/>
        <v>1976.6666666666667</v>
      </c>
      <c r="DR26" s="3">
        <f t="shared" si="8"/>
        <v>2447.5</v>
      </c>
      <c r="DS26" s="3">
        <f t="shared" si="9"/>
        <v>-470.83333333333326</v>
      </c>
      <c r="DT26" s="3">
        <f t="shared" si="10"/>
        <v>-0.19237316990125977</v>
      </c>
      <c r="DU26" s="3">
        <f t="shared" si="11"/>
        <v>2212.0833333333335</v>
      </c>
      <c r="DV26">
        <v>1560</v>
      </c>
      <c r="DW26">
        <v>25.8</v>
      </c>
      <c r="DX26">
        <v>1650</v>
      </c>
      <c r="DY26">
        <v>25.8</v>
      </c>
      <c r="DZ26">
        <v>2720</v>
      </c>
      <c r="EA26">
        <v>19.2</v>
      </c>
      <c r="EB26">
        <v>2710</v>
      </c>
      <c r="EC26">
        <v>19.2</v>
      </c>
      <c r="ED26">
        <v>2680</v>
      </c>
      <c r="EE26">
        <v>20.3</v>
      </c>
      <c r="EF26">
        <v>2570</v>
      </c>
      <c r="EG26">
        <v>20.3</v>
      </c>
      <c r="EH26">
        <v>2270</v>
      </c>
      <c r="EI26">
        <v>15.1</v>
      </c>
      <c r="EJ26">
        <v>2270</v>
      </c>
      <c r="EK26">
        <v>15.1</v>
      </c>
      <c r="EL26">
        <v>2400</v>
      </c>
      <c r="EM26">
        <v>15</v>
      </c>
      <c r="EN26">
        <v>2410</v>
      </c>
      <c r="EO26">
        <v>15</v>
      </c>
      <c r="EP26">
        <v>2.0542999999999999E-2</v>
      </c>
    </row>
    <row r="27" spans="1:151" x14ac:dyDescent="0.3">
      <c r="A27">
        <v>25</v>
      </c>
      <c r="B27" t="s">
        <v>133</v>
      </c>
      <c r="C27">
        <v>17</v>
      </c>
      <c r="D27">
        <v>22338</v>
      </c>
      <c r="E27">
        <v>6694612</v>
      </c>
      <c r="F27" t="s">
        <v>231</v>
      </c>
      <c r="G27" s="1">
        <v>43219.78402777778</v>
      </c>
      <c r="H27" s="3">
        <f t="shared" si="0"/>
        <v>43219.78402777778</v>
      </c>
      <c r="I27" s="3">
        <f t="shared" si="1"/>
        <v>2018</v>
      </c>
      <c r="J27" s="3" t="str" cm="1">
        <f t="array" ref="J27">_xlfn.IFS(I27&lt;=2016,"before treatment",I27=2017,"unknown",I27&gt;2017,"after treatment")</f>
        <v>after treatment</v>
      </c>
      <c r="K27" s="3">
        <f t="shared" si="2"/>
        <v>0</v>
      </c>
      <c r="L27" s="3">
        <f t="shared" si="3"/>
        <v>1</v>
      </c>
      <c r="M27" t="s">
        <v>135</v>
      </c>
      <c r="N27" t="s">
        <v>232</v>
      </c>
      <c r="O27" t="s">
        <v>137</v>
      </c>
      <c r="P27" t="s">
        <v>138</v>
      </c>
      <c r="Q27">
        <v>0</v>
      </c>
      <c r="R27">
        <v>0</v>
      </c>
      <c r="S27">
        <v>0</v>
      </c>
      <c r="T27" t="s">
        <v>185</v>
      </c>
      <c r="U27" t="s">
        <v>194</v>
      </c>
      <c r="V27" t="s">
        <v>173</v>
      </c>
      <c r="W27" t="s">
        <v>173</v>
      </c>
      <c r="X27" t="s">
        <v>268</v>
      </c>
      <c r="Y27">
        <v>2</v>
      </c>
      <c r="Z27" s="3" t="str">
        <f t="shared" si="4"/>
        <v>No</v>
      </c>
      <c r="AA27" t="s">
        <v>249</v>
      </c>
      <c r="AB27" s="3">
        <f t="shared" si="5"/>
        <v>1</v>
      </c>
      <c r="AC27" t="s">
        <v>269</v>
      </c>
      <c r="AD27" t="s">
        <v>145</v>
      </c>
      <c r="AE27" t="s">
        <v>146</v>
      </c>
      <c r="AF27" t="s">
        <v>270</v>
      </c>
      <c r="AG27" t="s">
        <v>147</v>
      </c>
      <c r="AH27" s="3">
        <f t="shared" si="6"/>
        <v>0</v>
      </c>
      <c r="AI27" t="s">
        <v>271</v>
      </c>
      <c r="AJ27" t="s">
        <v>237</v>
      </c>
      <c r="AK27">
        <v>0.28000000000000003</v>
      </c>
      <c r="AL27">
        <v>33.403022999999997</v>
      </c>
      <c r="AM27">
        <v>-82.670057</v>
      </c>
      <c r="AN27">
        <v>4</v>
      </c>
      <c r="AO27">
        <v>5</v>
      </c>
      <c r="AP27">
        <v>274</v>
      </c>
      <c r="AQ27" t="s">
        <v>150</v>
      </c>
      <c r="AR27">
        <v>8</v>
      </c>
      <c r="AS27">
        <v>8</v>
      </c>
      <c r="AT27" t="s">
        <v>151</v>
      </c>
      <c r="AU27">
        <v>1995</v>
      </c>
      <c r="AV27">
        <v>39.200000000000003</v>
      </c>
      <c r="AW27">
        <v>1365.6</v>
      </c>
      <c r="AX27">
        <v>-82.683487999999997</v>
      </c>
      <c r="AY27">
        <v>33.382964999999999</v>
      </c>
      <c r="AZ27">
        <v>-82.681257000000002</v>
      </c>
      <c r="BA27">
        <v>33.386145999999997</v>
      </c>
      <c r="BB27" t="s">
        <v>149</v>
      </c>
      <c r="BC27">
        <v>1</v>
      </c>
      <c r="BD27">
        <v>301</v>
      </c>
      <c r="BE27">
        <v>16</v>
      </c>
      <c r="BF27">
        <v>0</v>
      </c>
      <c r="BG27">
        <v>55</v>
      </c>
      <c r="BH27">
        <v>1.92</v>
      </c>
      <c r="BI27">
        <v>1.66</v>
      </c>
      <c r="BJ27">
        <v>475.4</v>
      </c>
      <c r="BK27">
        <v>473.4</v>
      </c>
      <c r="BL27">
        <v>475.4</v>
      </c>
      <c r="BM27">
        <v>0</v>
      </c>
      <c r="BN27">
        <v>86.9</v>
      </c>
      <c r="BO27">
        <v>0</v>
      </c>
      <c r="BP27" s="2">
        <v>42570</v>
      </c>
      <c r="BQ27" t="s">
        <v>152</v>
      </c>
      <c r="BR27">
        <v>3.9610000000000001E-3</v>
      </c>
      <c r="BS27">
        <v>52157</v>
      </c>
      <c r="BT27">
        <v>52096</v>
      </c>
      <c r="BU27" t="s">
        <v>149</v>
      </c>
      <c r="BV27" t="s">
        <v>153</v>
      </c>
      <c r="BW27">
        <v>1</v>
      </c>
      <c r="BX27">
        <v>1600</v>
      </c>
      <c r="BY27">
        <v>2</v>
      </c>
      <c r="BZ27">
        <v>1</v>
      </c>
      <c r="CA27">
        <v>2</v>
      </c>
      <c r="CB27">
        <v>1</v>
      </c>
      <c r="CC27">
        <v>1</v>
      </c>
      <c r="CD27">
        <v>2</v>
      </c>
      <c r="CE27">
        <v>0</v>
      </c>
      <c r="CF27">
        <v>4</v>
      </c>
      <c r="CG27" t="s">
        <v>154</v>
      </c>
      <c r="CH27">
        <v>301</v>
      </c>
      <c r="CI27">
        <v>16</v>
      </c>
      <c r="CJ27">
        <v>0</v>
      </c>
      <c r="CK27" t="s">
        <v>155</v>
      </c>
      <c r="CL27" t="s">
        <v>155</v>
      </c>
      <c r="CM27">
        <v>0</v>
      </c>
      <c r="CN27">
        <v>55</v>
      </c>
      <c r="CO27">
        <v>2680</v>
      </c>
      <c r="CP27" t="s">
        <v>156</v>
      </c>
      <c r="CQ27">
        <v>0</v>
      </c>
      <c r="CR27">
        <v>0.82673399999999997</v>
      </c>
      <c r="CS27">
        <v>10</v>
      </c>
      <c r="CT27" t="s">
        <v>157</v>
      </c>
      <c r="CU27">
        <v>2680</v>
      </c>
      <c r="CV27">
        <v>528312</v>
      </c>
      <c r="CW27">
        <v>9.2200000000000006</v>
      </c>
      <c r="CX27">
        <v>10.050000000000001</v>
      </c>
      <c r="CY27">
        <v>528312</v>
      </c>
      <c r="CZ27">
        <v>0</v>
      </c>
      <c r="DA27">
        <v>4365.155761</v>
      </c>
      <c r="DB27">
        <v>100</v>
      </c>
      <c r="DC27">
        <v>52118</v>
      </c>
      <c r="DD27">
        <v>2.6852000000000001E-2</v>
      </c>
      <c r="DE27">
        <v>0</v>
      </c>
      <c r="DF27">
        <v>3.9610000000000001E-3</v>
      </c>
      <c r="DG27">
        <v>128</v>
      </c>
      <c r="DH27" t="s">
        <v>238</v>
      </c>
      <c r="DI27" t="s">
        <v>159</v>
      </c>
      <c r="DJ27" t="s">
        <v>239</v>
      </c>
      <c r="DK27">
        <v>-82.684426999999999</v>
      </c>
      <c r="DL27">
        <v>33.382195000000003</v>
      </c>
      <c r="DM27">
        <v>33.382195000000003</v>
      </c>
      <c r="DN27">
        <v>-82.684426999999999</v>
      </c>
      <c r="DO27">
        <v>3.9610000000000001E-3</v>
      </c>
      <c r="DP27">
        <v>4</v>
      </c>
      <c r="DQ27" s="3">
        <f t="shared" si="7"/>
        <v>1976.6666666666667</v>
      </c>
      <c r="DR27" s="3">
        <f t="shared" si="8"/>
        <v>2447.5</v>
      </c>
      <c r="DS27" s="3">
        <f t="shared" si="9"/>
        <v>-470.83333333333326</v>
      </c>
      <c r="DT27" s="3">
        <f t="shared" si="10"/>
        <v>-0.19237316990125977</v>
      </c>
      <c r="DU27" s="3">
        <f t="shared" si="11"/>
        <v>2212.0833333333335</v>
      </c>
      <c r="DV27">
        <v>1560</v>
      </c>
      <c r="DW27">
        <v>25.8</v>
      </c>
      <c r="DX27">
        <v>1650</v>
      </c>
      <c r="DY27">
        <v>25.8</v>
      </c>
      <c r="DZ27">
        <v>2720</v>
      </c>
      <c r="EA27">
        <v>19.2</v>
      </c>
      <c r="EB27">
        <v>2710</v>
      </c>
      <c r="EC27">
        <v>19.2</v>
      </c>
      <c r="ED27">
        <v>2680</v>
      </c>
      <c r="EE27">
        <v>20.3</v>
      </c>
      <c r="EF27">
        <v>2570</v>
      </c>
      <c r="EG27">
        <v>20.3</v>
      </c>
      <c r="EH27">
        <v>2270</v>
      </c>
      <c r="EI27">
        <v>15.1</v>
      </c>
      <c r="EJ27">
        <v>2270</v>
      </c>
      <c r="EK27">
        <v>15.1</v>
      </c>
      <c r="EL27">
        <v>2400</v>
      </c>
      <c r="EM27">
        <v>15</v>
      </c>
      <c r="EN27">
        <v>2410</v>
      </c>
      <c r="EO27">
        <v>15</v>
      </c>
      <c r="EP27">
        <v>2.0254000000000001E-2</v>
      </c>
    </row>
    <row r="28" spans="1:151" x14ac:dyDescent="0.3">
      <c r="A28">
        <v>26</v>
      </c>
      <c r="B28" t="s">
        <v>133</v>
      </c>
      <c r="C28">
        <v>19</v>
      </c>
      <c r="D28">
        <v>25000</v>
      </c>
      <c r="E28">
        <v>6550622</v>
      </c>
      <c r="F28" t="s">
        <v>134</v>
      </c>
      <c r="G28" s="1">
        <v>43111.916666666664</v>
      </c>
      <c r="H28" s="3">
        <f t="shared" si="0"/>
        <v>43111.916666666664</v>
      </c>
      <c r="I28" s="3">
        <f t="shared" si="1"/>
        <v>2018</v>
      </c>
      <c r="J28" s="3" t="str" cm="1">
        <f t="array" ref="J28">_xlfn.IFS(I28&lt;=2016,"before treatment",I28=2017,"unknown",I28&gt;2017,"after treatment")</f>
        <v>after treatment</v>
      </c>
      <c r="K28" s="3">
        <f t="shared" si="2"/>
        <v>0</v>
      </c>
      <c r="L28" s="3">
        <f t="shared" si="3"/>
        <v>1</v>
      </c>
      <c r="M28" t="s">
        <v>135</v>
      </c>
      <c r="N28" t="s">
        <v>136</v>
      </c>
      <c r="O28" t="s">
        <v>272</v>
      </c>
      <c r="P28" t="s">
        <v>202</v>
      </c>
      <c r="Q28">
        <v>0</v>
      </c>
      <c r="R28">
        <v>0</v>
      </c>
      <c r="S28">
        <v>0</v>
      </c>
      <c r="T28" t="s">
        <v>139</v>
      </c>
      <c r="U28" t="s">
        <v>162</v>
      </c>
      <c r="V28" t="s">
        <v>273</v>
      </c>
      <c r="W28" t="s">
        <v>181</v>
      </c>
      <c r="X28" t="s">
        <v>200</v>
      </c>
      <c r="Y28">
        <v>1</v>
      </c>
      <c r="Z28" s="3" t="str">
        <f t="shared" si="4"/>
        <v>Yes</v>
      </c>
      <c r="AA28" t="s">
        <v>165</v>
      </c>
      <c r="AB28" s="3">
        <f t="shared" si="5"/>
        <v>0</v>
      </c>
      <c r="AC28" t="s">
        <v>144</v>
      </c>
      <c r="AD28" t="s">
        <v>183</v>
      </c>
      <c r="AE28" t="s">
        <v>223</v>
      </c>
      <c r="AF28">
        <v>64</v>
      </c>
      <c r="AG28" t="s">
        <v>199</v>
      </c>
      <c r="AH28" s="3">
        <f t="shared" si="6"/>
        <v>0</v>
      </c>
      <c r="AI28" t="s">
        <v>148</v>
      </c>
      <c r="AJ28" t="s">
        <v>149</v>
      </c>
      <c r="AK28">
        <v>7.0163789999999997</v>
      </c>
      <c r="AL28">
        <v>33.360672999999998</v>
      </c>
      <c r="AM28">
        <v>-82.705772999999994</v>
      </c>
      <c r="AN28">
        <v>4</v>
      </c>
      <c r="AO28">
        <v>5</v>
      </c>
      <c r="AP28">
        <v>274</v>
      </c>
      <c r="AQ28" t="s">
        <v>150</v>
      </c>
      <c r="AR28">
        <v>8</v>
      </c>
      <c r="AS28">
        <v>8</v>
      </c>
      <c r="AT28" t="s">
        <v>151</v>
      </c>
      <c r="AU28">
        <v>1995</v>
      </c>
      <c r="AV28">
        <v>39.200000000000003</v>
      </c>
      <c r="AW28">
        <v>1365.6</v>
      </c>
      <c r="AX28">
        <v>-82.683487999999997</v>
      </c>
      <c r="AY28">
        <v>33.382964999999999</v>
      </c>
      <c r="AZ28">
        <v>-82.681257000000002</v>
      </c>
      <c r="BA28">
        <v>33.386145999999997</v>
      </c>
      <c r="BB28" t="s">
        <v>149</v>
      </c>
      <c r="BC28">
        <v>1</v>
      </c>
      <c r="BD28">
        <v>301</v>
      </c>
      <c r="BE28">
        <v>16</v>
      </c>
      <c r="BF28">
        <v>0</v>
      </c>
      <c r="BG28">
        <v>55</v>
      </c>
      <c r="BH28">
        <v>1.92</v>
      </c>
      <c r="BI28">
        <v>1.66</v>
      </c>
      <c r="BJ28">
        <v>475.4</v>
      </c>
      <c r="BK28">
        <v>473.4</v>
      </c>
      <c r="BL28">
        <v>475.4</v>
      </c>
      <c r="BM28">
        <v>0</v>
      </c>
      <c r="BN28">
        <v>86.9</v>
      </c>
      <c r="BO28">
        <v>0</v>
      </c>
      <c r="BP28" s="2">
        <v>42570</v>
      </c>
      <c r="BQ28" t="s">
        <v>152</v>
      </c>
      <c r="BR28">
        <v>3.9610000000000001E-3</v>
      </c>
      <c r="BS28">
        <v>52157</v>
      </c>
      <c r="BT28">
        <v>52096</v>
      </c>
      <c r="BU28" t="s">
        <v>149</v>
      </c>
      <c r="BV28" t="s">
        <v>153</v>
      </c>
      <c r="BW28">
        <v>1</v>
      </c>
      <c r="BX28">
        <v>1600</v>
      </c>
      <c r="BY28">
        <v>2</v>
      </c>
      <c r="BZ28">
        <v>1</v>
      </c>
      <c r="CA28">
        <v>2</v>
      </c>
      <c r="CB28">
        <v>1</v>
      </c>
      <c r="CC28">
        <v>1</v>
      </c>
      <c r="CD28">
        <v>2</v>
      </c>
      <c r="CE28">
        <v>0</v>
      </c>
      <c r="CF28">
        <v>4</v>
      </c>
      <c r="CG28" t="s">
        <v>154</v>
      </c>
      <c r="CH28">
        <v>301</v>
      </c>
      <c r="CI28">
        <v>16</v>
      </c>
      <c r="CJ28">
        <v>0</v>
      </c>
      <c r="CK28" t="s">
        <v>155</v>
      </c>
      <c r="CL28" t="s">
        <v>155</v>
      </c>
      <c r="CM28">
        <v>0</v>
      </c>
      <c r="CN28">
        <v>55</v>
      </c>
      <c r="CO28">
        <v>2680</v>
      </c>
      <c r="CP28" t="s">
        <v>156</v>
      </c>
      <c r="CQ28">
        <v>0</v>
      </c>
      <c r="CR28">
        <v>0.82673399999999997</v>
      </c>
      <c r="CS28">
        <v>10</v>
      </c>
      <c r="CT28" t="s">
        <v>157</v>
      </c>
      <c r="CU28">
        <v>2680</v>
      </c>
      <c r="CV28">
        <v>528312</v>
      </c>
      <c r="CW28">
        <v>9.2200000000000006</v>
      </c>
      <c r="CX28">
        <v>10.050000000000001</v>
      </c>
      <c r="CY28">
        <v>528312</v>
      </c>
      <c r="CZ28">
        <v>0</v>
      </c>
      <c r="DA28">
        <v>4365.155761</v>
      </c>
      <c r="DB28">
        <v>100</v>
      </c>
      <c r="DC28">
        <v>52118</v>
      </c>
      <c r="DD28">
        <v>2.6852000000000001E-2</v>
      </c>
      <c r="DE28">
        <v>0</v>
      </c>
      <c r="DF28">
        <v>3.9610000000000001E-3</v>
      </c>
      <c r="DG28">
        <v>128</v>
      </c>
      <c r="DH28" t="s">
        <v>238</v>
      </c>
      <c r="DI28" t="s">
        <v>159</v>
      </c>
      <c r="DJ28" t="s">
        <v>239</v>
      </c>
      <c r="DK28">
        <v>-82.684426999999999</v>
      </c>
      <c r="DL28">
        <v>33.382195000000003</v>
      </c>
      <c r="DM28">
        <v>33.382195000000003</v>
      </c>
      <c r="DN28">
        <v>-82.684426999999999</v>
      </c>
      <c r="DO28">
        <v>3.9610000000000001E-3</v>
      </c>
      <c r="DP28">
        <v>4</v>
      </c>
      <c r="DQ28" s="3">
        <f t="shared" si="7"/>
        <v>1976.6666666666667</v>
      </c>
      <c r="DR28" s="3">
        <f t="shared" si="8"/>
        <v>2447.5</v>
      </c>
      <c r="DS28" s="3">
        <f t="shared" si="9"/>
        <v>-470.83333333333326</v>
      </c>
      <c r="DT28" s="3">
        <f t="shared" si="10"/>
        <v>-0.19237316990125977</v>
      </c>
      <c r="DU28" s="3">
        <f t="shared" si="11"/>
        <v>2212.0833333333335</v>
      </c>
      <c r="DV28">
        <v>1560</v>
      </c>
      <c r="DW28">
        <v>25.8</v>
      </c>
      <c r="DX28">
        <v>1650</v>
      </c>
      <c r="DY28">
        <v>25.8</v>
      </c>
      <c r="DZ28">
        <v>2720</v>
      </c>
      <c r="EA28">
        <v>19.2</v>
      </c>
      <c r="EB28">
        <v>2710</v>
      </c>
      <c r="EC28">
        <v>19.2</v>
      </c>
      <c r="ED28">
        <v>2680</v>
      </c>
      <c r="EE28">
        <v>20.3</v>
      </c>
      <c r="EF28">
        <v>2570</v>
      </c>
      <c r="EG28">
        <v>20.3</v>
      </c>
      <c r="EH28">
        <v>2270</v>
      </c>
      <c r="EI28">
        <v>15.1</v>
      </c>
      <c r="EJ28">
        <v>2270</v>
      </c>
      <c r="EK28">
        <v>15.1</v>
      </c>
      <c r="EL28">
        <v>2400</v>
      </c>
      <c r="EM28">
        <v>15</v>
      </c>
      <c r="EN28">
        <v>2410</v>
      </c>
      <c r="EO28">
        <v>15</v>
      </c>
      <c r="EP28">
        <v>3.1522000000000001E-2</v>
      </c>
    </row>
    <row r="29" spans="1:151" x14ac:dyDescent="0.3">
      <c r="A29">
        <v>27</v>
      </c>
      <c r="B29" t="s">
        <v>133</v>
      </c>
      <c r="C29">
        <v>22</v>
      </c>
      <c r="D29">
        <v>27244</v>
      </c>
      <c r="E29">
        <v>6483491</v>
      </c>
      <c r="F29" t="s">
        <v>134</v>
      </c>
      <c r="G29" s="1">
        <v>43021.636111111111</v>
      </c>
      <c r="H29" s="3">
        <f t="shared" si="0"/>
        <v>43021.636111111111</v>
      </c>
      <c r="I29" s="3">
        <f t="shared" si="1"/>
        <v>2017</v>
      </c>
      <c r="J29" s="3" t="str" cm="1">
        <f t="array" ref="J29">_xlfn.IFS(I29&lt;=2016,"before treatment",I29=2017,"unknown",I29&gt;2017,"after treatment")</f>
        <v>unknown</v>
      </c>
      <c r="K29" s="3">
        <f t="shared" si="2"/>
        <v>0</v>
      </c>
      <c r="L29" s="3">
        <f t="shared" si="3"/>
        <v>0</v>
      </c>
      <c r="M29" t="s">
        <v>135</v>
      </c>
      <c r="N29" t="s">
        <v>232</v>
      </c>
      <c r="O29" t="s">
        <v>240</v>
      </c>
      <c r="P29" t="s">
        <v>274</v>
      </c>
      <c r="Q29">
        <v>1</v>
      </c>
      <c r="R29">
        <v>0</v>
      </c>
      <c r="S29">
        <v>0</v>
      </c>
      <c r="T29" t="s">
        <v>203</v>
      </c>
      <c r="U29" t="s">
        <v>241</v>
      </c>
      <c r="V29" t="s">
        <v>173</v>
      </c>
      <c r="W29" t="s">
        <v>173</v>
      </c>
      <c r="X29" t="s">
        <v>275</v>
      </c>
      <c r="Y29">
        <v>2</v>
      </c>
      <c r="Z29" s="3" t="str">
        <f t="shared" si="4"/>
        <v>No</v>
      </c>
      <c r="AA29" t="s">
        <v>175</v>
      </c>
      <c r="AB29" s="3">
        <f t="shared" si="5"/>
        <v>0</v>
      </c>
      <c r="AC29" t="s">
        <v>276</v>
      </c>
      <c r="AD29" t="s">
        <v>145</v>
      </c>
      <c r="AE29" t="s">
        <v>146</v>
      </c>
      <c r="AF29" t="s">
        <v>277</v>
      </c>
      <c r="AG29" t="s">
        <v>216</v>
      </c>
      <c r="AH29" s="3">
        <f t="shared" si="6"/>
        <v>0</v>
      </c>
      <c r="AI29" t="s">
        <v>217</v>
      </c>
      <c r="AJ29" t="s">
        <v>237</v>
      </c>
      <c r="AK29">
        <v>0.28000000000000003</v>
      </c>
      <c r="AL29">
        <v>33.403022999999997</v>
      </c>
      <c r="AM29">
        <v>-82.670057</v>
      </c>
      <c r="AN29">
        <v>4</v>
      </c>
      <c r="AO29">
        <v>5</v>
      </c>
      <c r="AP29">
        <v>274</v>
      </c>
      <c r="AQ29" t="s">
        <v>150</v>
      </c>
      <c r="AR29">
        <v>8</v>
      </c>
      <c r="AS29">
        <v>8</v>
      </c>
      <c r="AT29" t="s">
        <v>151</v>
      </c>
      <c r="AU29">
        <v>1995</v>
      </c>
      <c r="AV29">
        <v>39.200000000000003</v>
      </c>
      <c r="AW29">
        <v>1365.6</v>
      </c>
      <c r="AX29">
        <v>-82.683487999999997</v>
      </c>
      <c r="AY29">
        <v>33.382964999999999</v>
      </c>
      <c r="AZ29">
        <v>-82.681257000000002</v>
      </c>
      <c r="BA29">
        <v>33.386145999999997</v>
      </c>
      <c r="BB29" t="s">
        <v>149</v>
      </c>
      <c r="BC29">
        <v>1</v>
      </c>
      <c r="BD29">
        <v>301</v>
      </c>
      <c r="BE29">
        <v>16</v>
      </c>
      <c r="BF29">
        <v>0</v>
      </c>
      <c r="BG29">
        <v>55</v>
      </c>
      <c r="BH29">
        <v>1.92</v>
      </c>
      <c r="BI29">
        <v>1.66</v>
      </c>
      <c r="BJ29">
        <v>475.4</v>
      </c>
      <c r="BK29">
        <v>473.4</v>
      </c>
      <c r="BL29">
        <v>475.4</v>
      </c>
      <c r="BM29">
        <v>0</v>
      </c>
      <c r="BN29">
        <v>86.9</v>
      </c>
      <c r="BO29">
        <v>0</v>
      </c>
      <c r="BP29" s="2">
        <v>42570</v>
      </c>
      <c r="BQ29" t="s">
        <v>152</v>
      </c>
      <c r="BR29">
        <v>3.9610000000000001E-3</v>
      </c>
      <c r="BS29">
        <v>52157</v>
      </c>
      <c r="BT29">
        <v>52096</v>
      </c>
      <c r="BU29" t="s">
        <v>149</v>
      </c>
      <c r="BV29" t="s">
        <v>153</v>
      </c>
      <c r="BW29">
        <v>1</v>
      </c>
      <c r="BX29">
        <v>1600</v>
      </c>
      <c r="BY29">
        <v>2</v>
      </c>
      <c r="BZ29">
        <v>1</v>
      </c>
      <c r="CA29">
        <v>2</v>
      </c>
      <c r="CB29">
        <v>1</v>
      </c>
      <c r="CC29">
        <v>1</v>
      </c>
      <c r="CD29">
        <v>2</v>
      </c>
      <c r="CE29">
        <v>0</v>
      </c>
      <c r="CF29">
        <v>4</v>
      </c>
      <c r="CG29" t="s">
        <v>154</v>
      </c>
      <c r="CH29">
        <v>301</v>
      </c>
      <c r="CI29">
        <v>16</v>
      </c>
      <c r="CJ29">
        <v>0</v>
      </c>
      <c r="CK29" t="s">
        <v>155</v>
      </c>
      <c r="CL29" t="s">
        <v>155</v>
      </c>
      <c r="CM29">
        <v>0</v>
      </c>
      <c r="CN29">
        <v>55</v>
      </c>
      <c r="CO29">
        <v>2680</v>
      </c>
      <c r="CP29" t="s">
        <v>156</v>
      </c>
      <c r="CQ29">
        <v>0</v>
      </c>
      <c r="CR29">
        <v>0.82673399999999997</v>
      </c>
      <c r="CS29">
        <v>10</v>
      </c>
      <c r="CT29" t="s">
        <v>157</v>
      </c>
      <c r="CU29">
        <v>2680</v>
      </c>
      <c r="CV29">
        <v>528312</v>
      </c>
      <c r="CW29">
        <v>9.2200000000000006</v>
      </c>
      <c r="CX29">
        <v>10.050000000000001</v>
      </c>
      <c r="CY29">
        <v>528312</v>
      </c>
      <c r="CZ29">
        <v>0</v>
      </c>
      <c r="DA29">
        <v>4365.155761</v>
      </c>
      <c r="DB29">
        <v>100</v>
      </c>
      <c r="DC29">
        <v>52118</v>
      </c>
      <c r="DD29">
        <v>2.6852000000000001E-2</v>
      </c>
      <c r="DE29">
        <v>0</v>
      </c>
      <c r="DF29">
        <v>3.9610000000000001E-3</v>
      </c>
      <c r="DG29">
        <v>128</v>
      </c>
      <c r="DH29" t="s">
        <v>238</v>
      </c>
      <c r="DI29" t="s">
        <v>159</v>
      </c>
      <c r="DJ29" t="s">
        <v>239</v>
      </c>
      <c r="DK29">
        <v>-82.684426999999999</v>
      </c>
      <c r="DL29">
        <v>33.382195000000003</v>
      </c>
      <c r="DM29">
        <v>33.382195000000003</v>
      </c>
      <c r="DN29">
        <v>-82.684426999999999</v>
      </c>
      <c r="DO29">
        <v>3.9610000000000001E-3</v>
      </c>
      <c r="DP29">
        <v>4</v>
      </c>
      <c r="DQ29" s="3">
        <f t="shared" si="7"/>
        <v>1976.6666666666667</v>
      </c>
      <c r="DR29" s="3">
        <f t="shared" si="8"/>
        <v>2447.5</v>
      </c>
      <c r="DS29" s="3">
        <f t="shared" si="9"/>
        <v>-470.83333333333326</v>
      </c>
      <c r="DT29" s="3">
        <f t="shared" si="10"/>
        <v>-0.19237316990125977</v>
      </c>
      <c r="DU29" s="3">
        <f t="shared" si="11"/>
        <v>2212.0833333333335</v>
      </c>
      <c r="DV29">
        <v>1560</v>
      </c>
      <c r="DW29">
        <v>25.8</v>
      </c>
      <c r="DX29">
        <v>1650</v>
      </c>
      <c r="DY29">
        <v>25.8</v>
      </c>
      <c r="DZ29">
        <v>2720</v>
      </c>
      <c r="EA29">
        <v>19.2</v>
      </c>
      <c r="EB29">
        <v>2710</v>
      </c>
      <c r="EC29">
        <v>19.2</v>
      </c>
      <c r="ED29">
        <v>2680</v>
      </c>
      <c r="EE29">
        <v>20.3</v>
      </c>
      <c r="EF29">
        <v>2570</v>
      </c>
      <c r="EG29">
        <v>20.3</v>
      </c>
      <c r="EH29">
        <v>2270</v>
      </c>
      <c r="EI29">
        <v>15.1</v>
      </c>
      <c r="EJ29">
        <v>2270</v>
      </c>
      <c r="EK29">
        <v>15.1</v>
      </c>
      <c r="EL29">
        <v>2400</v>
      </c>
      <c r="EM29">
        <v>15</v>
      </c>
      <c r="EN29">
        <v>2410</v>
      </c>
      <c r="EO29">
        <v>15</v>
      </c>
      <c r="EP29">
        <v>2.0254000000000001E-2</v>
      </c>
    </row>
    <row r="30" spans="1:151" x14ac:dyDescent="0.3">
      <c r="A30">
        <v>28</v>
      </c>
      <c r="B30" t="s">
        <v>133</v>
      </c>
      <c r="C30">
        <v>23</v>
      </c>
      <c r="D30">
        <v>29177</v>
      </c>
      <c r="E30">
        <v>6328521</v>
      </c>
      <c r="F30" t="s">
        <v>134</v>
      </c>
      <c r="G30" s="1">
        <v>42943.479166666664</v>
      </c>
      <c r="H30" s="3">
        <f t="shared" si="0"/>
        <v>42943.479166666664</v>
      </c>
      <c r="I30" s="3">
        <f t="shared" si="1"/>
        <v>2017</v>
      </c>
      <c r="J30" s="3" t="str" cm="1">
        <f t="array" ref="J30">_xlfn.IFS(I30&lt;=2016,"before treatment",I30=2017,"unknown",I30&gt;2017,"after treatment")</f>
        <v>unknown</v>
      </c>
      <c r="K30" s="3">
        <f t="shared" si="2"/>
        <v>0</v>
      </c>
      <c r="L30" s="3">
        <f t="shared" si="3"/>
        <v>0</v>
      </c>
      <c r="M30" t="s">
        <v>135</v>
      </c>
      <c r="N30" t="s">
        <v>136</v>
      </c>
      <c r="O30" t="s">
        <v>137</v>
      </c>
      <c r="P30" t="s">
        <v>180</v>
      </c>
      <c r="Q30">
        <v>0</v>
      </c>
      <c r="R30">
        <v>0</v>
      </c>
      <c r="S30">
        <v>1</v>
      </c>
      <c r="T30" t="s">
        <v>139</v>
      </c>
      <c r="U30" t="s">
        <v>140</v>
      </c>
      <c r="V30" t="s">
        <v>141</v>
      </c>
      <c r="W30" t="s">
        <v>141</v>
      </c>
      <c r="X30" t="s">
        <v>142</v>
      </c>
      <c r="Y30">
        <v>1</v>
      </c>
      <c r="Z30" s="3" t="str">
        <f t="shared" si="4"/>
        <v>Yes</v>
      </c>
      <c r="AA30" t="s">
        <v>165</v>
      </c>
      <c r="AB30" s="3">
        <f t="shared" si="5"/>
        <v>0</v>
      </c>
      <c r="AC30" t="s">
        <v>196</v>
      </c>
      <c r="AD30" t="s">
        <v>145</v>
      </c>
      <c r="AE30" t="s">
        <v>146</v>
      </c>
      <c r="AF30">
        <v>60</v>
      </c>
      <c r="AG30" t="s">
        <v>199</v>
      </c>
      <c r="AH30" s="3">
        <f t="shared" si="6"/>
        <v>0</v>
      </c>
      <c r="AI30" t="s">
        <v>219</v>
      </c>
      <c r="AJ30" t="s">
        <v>149</v>
      </c>
      <c r="AK30">
        <v>7.9645640000000002</v>
      </c>
      <c r="AL30">
        <v>33.371184999999997</v>
      </c>
      <c r="AM30">
        <v>-82.695340999999999</v>
      </c>
      <c r="AN30">
        <v>4</v>
      </c>
      <c r="AO30">
        <v>5</v>
      </c>
      <c r="AP30">
        <v>274</v>
      </c>
      <c r="AQ30" t="s">
        <v>150</v>
      </c>
      <c r="AR30">
        <v>8</v>
      </c>
      <c r="AS30">
        <v>8</v>
      </c>
      <c r="AT30" t="s">
        <v>151</v>
      </c>
      <c r="AU30">
        <v>1995</v>
      </c>
      <c r="AV30">
        <v>39.200000000000003</v>
      </c>
      <c r="AW30">
        <v>1365.6</v>
      </c>
      <c r="AX30">
        <v>-82.683487999999997</v>
      </c>
      <c r="AY30">
        <v>33.382964999999999</v>
      </c>
      <c r="AZ30">
        <v>-82.681257000000002</v>
      </c>
      <c r="BA30">
        <v>33.386145999999997</v>
      </c>
      <c r="BB30" t="s">
        <v>149</v>
      </c>
      <c r="BC30">
        <v>1</v>
      </c>
      <c r="BD30">
        <v>301</v>
      </c>
      <c r="BE30">
        <v>16</v>
      </c>
      <c r="BF30">
        <v>0</v>
      </c>
      <c r="BG30">
        <v>55</v>
      </c>
      <c r="BH30">
        <v>1.92</v>
      </c>
      <c r="BI30">
        <v>1.66</v>
      </c>
      <c r="BJ30">
        <v>475.4</v>
      </c>
      <c r="BK30">
        <v>473.4</v>
      </c>
      <c r="BL30">
        <v>475.4</v>
      </c>
      <c r="BM30">
        <v>0</v>
      </c>
      <c r="BN30">
        <v>86.9</v>
      </c>
      <c r="BO30">
        <v>0</v>
      </c>
      <c r="BP30" s="2">
        <v>42570</v>
      </c>
      <c r="BQ30" t="s">
        <v>152</v>
      </c>
      <c r="BR30">
        <v>3.9610000000000001E-3</v>
      </c>
      <c r="BS30">
        <v>52157</v>
      </c>
      <c r="BT30">
        <v>52096</v>
      </c>
      <c r="BU30" t="s">
        <v>149</v>
      </c>
      <c r="BV30" t="s">
        <v>153</v>
      </c>
      <c r="BW30">
        <v>1</v>
      </c>
      <c r="BX30">
        <v>1600</v>
      </c>
      <c r="BY30">
        <v>2</v>
      </c>
      <c r="BZ30">
        <v>1</v>
      </c>
      <c r="CA30">
        <v>2</v>
      </c>
      <c r="CB30">
        <v>1</v>
      </c>
      <c r="CC30">
        <v>1</v>
      </c>
      <c r="CD30">
        <v>2</v>
      </c>
      <c r="CE30">
        <v>0</v>
      </c>
      <c r="CF30">
        <v>4</v>
      </c>
      <c r="CG30" t="s">
        <v>154</v>
      </c>
      <c r="CH30">
        <v>301</v>
      </c>
      <c r="CI30">
        <v>16</v>
      </c>
      <c r="CJ30">
        <v>0</v>
      </c>
      <c r="CK30" t="s">
        <v>155</v>
      </c>
      <c r="CL30" t="s">
        <v>155</v>
      </c>
      <c r="CM30">
        <v>0</v>
      </c>
      <c r="CN30">
        <v>55</v>
      </c>
      <c r="CO30">
        <v>2680</v>
      </c>
      <c r="CP30" t="s">
        <v>156</v>
      </c>
      <c r="CQ30">
        <v>0</v>
      </c>
      <c r="CR30">
        <v>0.82673399999999997</v>
      </c>
      <c r="CS30">
        <v>10</v>
      </c>
      <c r="CT30" t="s">
        <v>157</v>
      </c>
      <c r="CU30">
        <v>2680</v>
      </c>
      <c r="CV30">
        <v>528312</v>
      </c>
      <c r="CW30">
        <v>9.2200000000000006</v>
      </c>
      <c r="CX30">
        <v>10.050000000000001</v>
      </c>
      <c r="CY30">
        <v>528312</v>
      </c>
      <c r="CZ30">
        <v>0</v>
      </c>
      <c r="DA30">
        <v>4365.155761</v>
      </c>
      <c r="DB30">
        <v>100</v>
      </c>
      <c r="DC30">
        <v>52118</v>
      </c>
      <c r="DD30">
        <v>2.6852000000000001E-2</v>
      </c>
      <c r="DE30">
        <v>0</v>
      </c>
      <c r="DF30">
        <v>3.9610000000000001E-3</v>
      </c>
      <c r="DG30">
        <v>128</v>
      </c>
      <c r="DH30" t="s">
        <v>238</v>
      </c>
      <c r="DI30" t="s">
        <v>159</v>
      </c>
      <c r="DJ30" t="s">
        <v>239</v>
      </c>
      <c r="DK30">
        <v>-82.684426999999999</v>
      </c>
      <c r="DL30">
        <v>33.382195000000003</v>
      </c>
      <c r="DM30">
        <v>33.382195000000003</v>
      </c>
      <c r="DN30">
        <v>-82.684426999999999</v>
      </c>
      <c r="DO30">
        <v>3.9610000000000001E-3</v>
      </c>
      <c r="DP30">
        <v>4</v>
      </c>
      <c r="DQ30" s="3">
        <f t="shared" si="7"/>
        <v>1976.6666666666667</v>
      </c>
      <c r="DR30" s="3">
        <f t="shared" si="8"/>
        <v>2447.5</v>
      </c>
      <c r="DS30" s="3">
        <f t="shared" si="9"/>
        <v>-470.83333333333326</v>
      </c>
      <c r="DT30" s="3">
        <f t="shared" si="10"/>
        <v>-0.19237316990125977</v>
      </c>
      <c r="DU30" s="3">
        <f t="shared" si="11"/>
        <v>2212.0833333333335</v>
      </c>
      <c r="DV30">
        <v>1560</v>
      </c>
      <c r="DW30">
        <v>25.8</v>
      </c>
      <c r="DX30">
        <v>1650</v>
      </c>
      <c r="DY30">
        <v>25.8</v>
      </c>
      <c r="DZ30">
        <v>2720</v>
      </c>
      <c r="EA30">
        <v>19.2</v>
      </c>
      <c r="EB30">
        <v>2710</v>
      </c>
      <c r="EC30">
        <v>19.2</v>
      </c>
      <c r="ED30">
        <v>2680</v>
      </c>
      <c r="EE30">
        <v>20.3</v>
      </c>
      <c r="EF30">
        <v>2570</v>
      </c>
      <c r="EG30">
        <v>20.3</v>
      </c>
      <c r="EH30">
        <v>2270</v>
      </c>
      <c r="EI30">
        <v>15.1</v>
      </c>
      <c r="EJ30">
        <v>2270</v>
      </c>
      <c r="EK30">
        <v>15.1</v>
      </c>
      <c r="EL30">
        <v>2400</v>
      </c>
      <c r="EM30">
        <v>15</v>
      </c>
      <c r="EN30">
        <v>2410</v>
      </c>
      <c r="EO30">
        <v>15</v>
      </c>
      <c r="EP30">
        <v>1.6712999999999999E-2</v>
      </c>
    </row>
    <row r="31" spans="1:151" x14ac:dyDescent="0.3">
      <c r="A31">
        <v>29</v>
      </c>
      <c r="B31" t="s">
        <v>133</v>
      </c>
      <c r="C31">
        <v>24</v>
      </c>
      <c r="D31">
        <v>29440</v>
      </c>
      <c r="E31">
        <v>6309264</v>
      </c>
      <c r="F31" t="s">
        <v>134</v>
      </c>
      <c r="G31" s="1">
        <v>42930.327777777777</v>
      </c>
      <c r="H31" s="3">
        <f t="shared" si="0"/>
        <v>42930.327777777777</v>
      </c>
      <c r="I31" s="3">
        <f t="shared" si="1"/>
        <v>2017</v>
      </c>
      <c r="J31" s="3" t="str" cm="1">
        <f t="array" ref="J31">_xlfn.IFS(I31&lt;=2016,"before treatment",I31=2017,"unknown",I31&gt;2017,"after treatment")</f>
        <v>unknown</v>
      </c>
      <c r="K31" s="3">
        <f t="shared" si="2"/>
        <v>0</v>
      </c>
      <c r="L31" s="3">
        <f t="shared" si="3"/>
        <v>0</v>
      </c>
      <c r="M31" t="s">
        <v>135</v>
      </c>
      <c r="N31" t="s">
        <v>136</v>
      </c>
      <c r="O31" t="s">
        <v>278</v>
      </c>
      <c r="P31" t="s">
        <v>138</v>
      </c>
      <c r="Q31">
        <v>0</v>
      </c>
      <c r="R31">
        <v>0</v>
      </c>
      <c r="S31">
        <v>0</v>
      </c>
      <c r="T31" t="s">
        <v>225</v>
      </c>
      <c r="U31" t="s">
        <v>241</v>
      </c>
      <c r="V31" t="s">
        <v>173</v>
      </c>
      <c r="W31" t="s">
        <v>173</v>
      </c>
      <c r="X31" t="s">
        <v>268</v>
      </c>
      <c r="Y31">
        <v>2</v>
      </c>
      <c r="Z31" s="3" t="str">
        <f t="shared" si="4"/>
        <v>No</v>
      </c>
      <c r="AA31" t="s">
        <v>279</v>
      </c>
      <c r="AB31" s="3">
        <f t="shared" si="5"/>
        <v>0</v>
      </c>
      <c r="AC31" t="s">
        <v>250</v>
      </c>
      <c r="AD31" t="s">
        <v>145</v>
      </c>
      <c r="AE31" t="s">
        <v>146</v>
      </c>
      <c r="AF31" t="s">
        <v>280</v>
      </c>
      <c r="AG31" t="s">
        <v>281</v>
      </c>
      <c r="AH31" s="3">
        <f t="shared" si="6"/>
        <v>0</v>
      </c>
      <c r="AI31" t="s">
        <v>190</v>
      </c>
      <c r="AJ31" t="s">
        <v>149</v>
      </c>
      <c r="AK31">
        <v>7.4825400000000002</v>
      </c>
      <c r="AL31">
        <v>33.365437</v>
      </c>
      <c r="AM31">
        <v>-82.700078000000005</v>
      </c>
      <c r="AN31">
        <v>4</v>
      </c>
      <c r="AO31">
        <v>5</v>
      </c>
      <c r="AP31">
        <v>274</v>
      </c>
      <c r="AQ31" t="s">
        <v>150</v>
      </c>
      <c r="AR31">
        <v>8</v>
      </c>
      <c r="AS31">
        <v>8</v>
      </c>
      <c r="AT31" t="s">
        <v>151</v>
      </c>
      <c r="AU31">
        <v>1995</v>
      </c>
      <c r="AV31">
        <v>39.200000000000003</v>
      </c>
      <c r="AW31">
        <v>1365.6</v>
      </c>
      <c r="AX31">
        <v>-82.683487999999997</v>
      </c>
      <c r="AY31">
        <v>33.382964999999999</v>
      </c>
      <c r="AZ31">
        <v>-82.681257000000002</v>
      </c>
      <c r="BA31">
        <v>33.386145999999997</v>
      </c>
      <c r="BB31" t="s">
        <v>149</v>
      </c>
      <c r="BC31">
        <v>1</v>
      </c>
      <c r="BD31">
        <v>301</v>
      </c>
      <c r="BE31">
        <v>16</v>
      </c>
      <c r="BF31">
        <v>0</v>
      </c>
      <c r="BG31">
        <v>55</v>
      </c>
      <c r="BH31">
        <v>1.92</v>
      </c>
      <c r="BI31">
        <v>1.66</v>
      </c>
      <c r="BJ31">
        <v>475.4</v>
      </c>
      <c r="BK31">
        <v>473.4</v>
      </c>
      <c r="BL31">
        <v>475.4</v>
      </c>
      <c r="BM31">
        <v>0</v>
      </c>
      <c r="BN31">
        <v>86.9</v>
      </c>
      <c r="BO31">
        <v>0</v>
      </c>
      <c r="BP31" s="2">
        <v>42570</v>
      </c>
      <c r="BQ31" t="s">
        <v>152</v>
      </c>
      <c r="BR31">
        <v>3.9610000000000001E-3</v>
      </c>
      <c r="BS31">
        <v>52157</v>
      </c>
      <c r="BT31">
        <v>52096</v>
      </c>
      <c r="BU31" t="s">
        <v>149</v>
      </c>
      <c r="BV31" t="s">
        <v>153</v>
      </c>
      <c r="BW31">
        <v>1</v>
      </c>
      <c r="BX31">
        <v>1600</v>
      </c>
      <c r="BY31">
        <v>2</v>
      </c>
      <c r="BZ31">
        <v>1</v>
      </c>
      <c r="CA31">
        <v>2</v>
      </c>
      <c r="CB31">
        <v>1</v>
      </c>
      <c r="CC31">
        <v>1</v>
      </c>
      <c r="CD31">
        <v>2</v>
      </c>
      <c r="CE31">
        <v>0</v>
      </c>
      <c r="CF31">
        <v>4</v>
      </c>
      <c r="CG31" t="s">
        <v>154</v>
      </c>
      <c r="CH31">
        <v>301</v>
      </c>
      <c r="CI31">
        <v>16</v>
      </c>
      <c r="CJ31">
        <v>0</v>
      </c>
      <c r="CK31" t="s">
        <v>155</v>
      </c>
      <c r="CL31" t="s">
        <v>155</v>
      </c>
      <c r="CM31">
        <v>0</v>
      </c>
      <c r="CN31">
        <v>55</v>
      </c>
      <c r="CO31">
        <v>2680</v>
      </c>
      <c r="CP31" t="s">
        <v>156</v>
      </c>
      <c r="CQ31">
        <v>0</v>
      </c>
      <c r="CR31">
        <v>0.82673399999999997</v>
      </c>
      <c r="CS31">
        <v>10</v>
      </c>
      <c r="CT31" t="s">
        <v>157</v>
      </c>
      <c r="CU31">
        <v>2680</v>
      </c>
      <c r="CV31">
        <v>528312</v>
      </c>
      <c r="CW31">
        <v>9.2200000000000006</v>
      </c>
      <c r="CX31">
        <v>10.050000000000001</v>
      </c>
      <c r="CY31">
        <v>528312</v>
      </c>
      <c r="CZ31">
        <v>0</v>
      </c>
      <c r="DA31">
        <v>4365.155761</v>
      </c>
      <c r="DB31">
        <v>100</v>
      </c>
      <c r="DC31">
        <v>52118</v>
      </c>
      <c r="DD31">
        <v>2.6852000000000001E-2</v>
      </c>
      <c r="DE31">
        <v>0</v>
      </c>
      <c r="DF31">
        <v>3.9610000000000001E-3</v>
      </c>
      <c r="DG31">
        <v>128</v>
      </c>
      <c r="DH31" t="s">
        <v>238</v>
      </c>
      <c r="DI31" t="s">
        <v>159</v>
      </c>
      <c r="DJ31" t="s">
        <v>239</v>
      </c>
      <c r="DK31">
        <v>-82.684426999999999</v>
      </c>
      <c r="DL31">
        <v>33.382195000000003</v>
      </c>
      <c r="DM31">
        <v>33.382195000000003</v>
      </c>
      <c r="DN31">
        <v>-82.684426999999999</v>
      </c>
      <c r="DO31">
        <v>3.9610000000000001E-3</v>
      </c>
      <c r="DP31">
        <v>4</v>
      </c>
      <c r="DQ31" s="3">
        <f t="shared" si="7"/>
        <v>1976.6666666666667</v>
      </c>
      <c r="DR31" s="3">
        <f t="shared" si="8"/>
        <v>2447.5</v>
      </c>
      <c r="DS31" s="3">
        <f t="shared" si="9"/>
        <v>-470.83333333333326</v>
      </c>
      <c r="DT31" s="3">
        <f t="shared" si="10"/>
        <v>-0.19237316990125977</v>
      </c>
      <c r="DU31" s="3">
        <f t="shared" si="11"/>
        <v>2212.0833333333335</v>
      </c>
      <c r="DV31">
        <v>1560</v>
      </c>
      <c r="DW31">
        <v>25.8</v>
      </c>
      <c r="DX31">
        <v>1650</v>
      </c>
      <c r="DY31">
        <v>25.8</v>
      </c>
      <c r="DZ31">
        <v>2720</v>
      </c>
      <c r="EA31">
        <v>19.2</v>
      </c>
      <c r="EB31">
        <v>2710</v>
      </c>
      <c r="EC31">
        <v>19.2</v>
      </c>
      <c r="ED31">
        <v>2680</v>
      </c>
      <c r="EE31">
        <v>20.3</v>
      </c>
      <c r="EF31">
        <v>2570</v>
      </c>
      <c r="EG31">
        <v>20.3</v>
      </c>
      <c r="EH31">
        <v>2270</v>
      </c>
      <c r="EI31">
        <v>15.1</v>
      </c>
      <c r="EJ31">
        <v>2270</v>
      </c>
      <c r="EK31">
        <v>15.1</v>
      </c>
      <c r="EL31">
        <v>2400</v>
      </c>
      <c r="EM31">
        <v>15</v>
      </c>
      <c r="EN31">
        <v>2410</v>
      </c>
      <c r="EO31">
        <v>15</v>
      </c>
      <c r="EP31">
        <v>2.4136000000000001E-2</v>
      </c>
    </row>
    <row r="32" spans="1:151" x14ac:dyDescent="0.3">
      <c r="A32">
        <v>30</v>
      </c>
      <c r="B32" t="s">
        <v>133</v>
      </c>
      <c r="C32">
        <v>25</v>
      </c>
      <c r="D32">
        <v>29860</v>
      </c>
      <c r="E32">
        <v>6287745</v>
      </c>
      <c r="F32" t="s">
        <v>134</v>
      </c>
      <c r="G32" s="1">
        <v>42911.355555555558</v>
      </c>
      <c r="H32" s="3">
        <f t="shared" si="0"/>
        <v>42911.355555555558</v>
      </c>
      <c r="I32" s="3">
        <f t="shared" si="1"/>
        <v>2017</v>
      </c>
      <c r="J32" s="3" t="str" cm="1">
        <f t="array" ref="J32">_xlfn.IFS(I32&lt;=2016,"before treatment",I32=2017,"unknown",I32&gt;2017,"after treatment")</f>
        <v>unknown</v>
      </c>
      <c r="K32" s="3">
        <f t="shared" si="2"/>
        <v>0</v>
      </c>
      <c r="L32" s="3">
        <f t="shared" si="3"/>
        <v>0</v>
      </c>
      <c r="M32" t="s">
        <v>135</v>
      </c>
      <c r="N32" t="s">
        <v>136</v>
      </c>
      <c r="O32" t="s">
        <v>137</v>
      </c>
      <c r="P32" t="s">
        <v>138</v>
      </c>
      <c r="Q32">
        <v>0</v>
      </c>
      <c r="R32">
        <v>0</v>
      </c>
      <c r="S32">
        <v>0</v>
      </c>
      <c r="T32" t="s">
        <v>139</v>
      </c>
      <c r="U32" t="s">
        <v>140</v>
      </c>
      <c r="V32" t="s">
        <v>163</v>
      </c>
      <c r="W32" t="s">
        <v>163</v>
      </c>
      <c r="X32" t="s">
        <v>200</v>
      </c>
      <c r="Y32">
        <v>1</v>
      </c>
      <c r="Z32" s="3" t="str">
        <f t="shared" si="4"/>
        <v>Yes</v>
      </c>
      <c r="AA32" t="s">
        <v>165</v>
      </c>
      <c r="AB32" s="3">
        <f t="shared" si="5"/>
        <v>0</v>
      </c>
      <c r="AC32" t="s">
        <v>144</v>
      </c>
      <c r="AD32" t="s">
        <v>145</v>
      </c>
      <c r="AE32" t="s">
        <v>146</v>
      </c>
      <c r="AF32">
        <v>43</v>
      </c>
      <c r="AG32" t="s">
        <v>282</v>
      </c>
      <c r="AH32" s="3">
        <f t="shared" si="6"/>
        <v>0</v>
      </c>
      <c r="AI32" t="s">
        <v>213</v>
      </c>
      <c r="AJ32" t="s">
        <v>149</v>
      </c>
      <c r="AK32">
        <v>8.0567600000000006</v>
      </c>
      <c r="AL32">
        <v>33.372287999999998</v>
      </c>
      <c r="AM32">
        <v>-82.694449000000006</v>
      </c>
      <c r="AN32">
        <v>4</v>
      </c>
      <c r="AO32">
        <v>5</v>
      </c>
      <c r="AP32">
        <v>274</v>
      </c>
      <c r="AQ32" t="s">
        <v>150</v>
      </c>
      <c r="AR32">
        <v>8</v>
      </c>
      <c r="AS32">
        <v>8</v>
      </c>
      <c r="AT32" t="s">
        <v>151</v>
      </c>
      <c r="AU32">
        <v>1995</v>
      </c>
      <c r="AV32">
        <v>39.200000000000003</v>
      </c>
      <c r="AW32">
        <v>1365.6</v>
      </c>
      <c r="AX32">
        <v>-82.683487999999997</v>
      </c>
      <c r="AY32">
        <v>33.382964999999999</v>
      </c>
      <c r="AZ32">
        <v>-82.681257000000002</v>
      </c>
      <c r="BA32">
        <v>33.386145999999997</v>
      </c>
      <c r="BB32" t="s">
        <v>149</v>
      </c>
      <c r="BC32">
        <v>1</v>
      </c>
      <c r="BD32">
        <v>301</v>
      </c>
      <c r="BE32">
        <v>16</v>
      </c>
      <c r="BF32">
        <v>0</v>
      </c>
      <c r="BG32">
        <v>55</v>
      </c>
      <c r="BH32">
        <v>1.92</v>
      </c>
      <c r="BI32">
        <v>1.66</v>
      </c>
      <c r="BJ32">
        <v>475.4</v>
      </c>
      <c r="BK32">
        <v>473.4</v>
      </c>
      <c r="BL32">
        <v>475.4</v>
      </c>
      <c r="BM32">
        <v>0</v>
      </c>
      <c r="BN32">
        <v>86.9</v>
      </c>
      <c r="BO32">
        <v>0</v>
      </c>
      <c r="BP32" s="2">
        <v>42570</v>
      </c>
      <c r="BQ32" t="s">
        <v>152</v>
      </c>
      <c r="BR32">
        <v>3.9610000000000001E-3</v>
      </c>
      <c r="BS32">
        <v>52157</v>
      </c>
      <c r="BT32">
        <v>52096</v>
      </c>
      <c r="BU32" t="s">
        <v>149</v>
      </c>
      <c r="BV32" t="s">
        <v>153</v>
      </c>
      <c r="BW32">
        <v>1</v>
      </c>
      <c r="BX32">
        <v>1600</v>
      </c>
      <c r="BY32">
        <v>2</v>
      </c>
      <c r="BZ32">
        <v>1</v>
      </c>
      <c r="CA32">
        <v>2</v>
      </c>
      <c r="CB32">
        <v>1</v>
      </c>
      <c r="CC32">
        <v>1</v>
      </c>
      <c r="CD32">
        <v>2</v>
      </c>
      <c r="CE32">
        <v>0</v>
      </c>
      <c r="CF32">
        <v>4</v>
      </c>
      <c r="CG32" t="s">
        <v>154</v>
      </c>
      <c r="CH32">
        <v>301</v>
      </c>
      <c r="CI32">
        <v>16</v>
      </c>
      <c r="CJ32">
        <v>0</v>
      </c>
      <c r="CK32" t="s">
        <v>155</v>
      </c>
      <c r="CL32" t="s">
        <v>155</v>
      </c>
      <c r="CM32">
        <v>0</v>
      </c>
      <c r="CN32">
        <v>55</v>
      </c>
      <c r="CO32">
        <v>2680</v>
      </c>
      <c r="CP32" t="s">
        <v>156</v>
      </c>
      <c r="CQ32">
        <v>0</v>
      </c>
      <c r="CR32">
        <v>0.82673399999999997</v>
      </c>
      <c r="CS32">
        <v>10</v>
      </c>
      <c r="CT32" t="s">
        <v>157</v>
      </c>
      <c r="CU32">
        <v>2680</v>
      </c>
      <c r="CV32">
        <v>528312</v>
      </c>
      <c r="CW32">
        <v>9.2200000000000006</v>
      </c>
      <c r="CX32">
        <v>10.050000000000001</v>
      </c>
      <c r="CY32">
        <v>528312</v>
      </c>
      <c r="CZ32">
        <v>0</v>
      </c>
      <c r="DA32">
        <v>4365.155761</v>
      </c>
      <c r="DB32">
        <v>100</v>
      </c>
      <c r="DC32">
        <v>52118</v>
      </c>
      <c r="DD32">
        <v>2.6852000000000001E-2</v>
      </c>
      <c r="DE32">
        <v>0</v>
      </c>
      <c r="DF32">
        <v>3.9610000000000001E-3</v>
      </c>
      <c r="DG32">
        <v>128</v>
      </c>
      <c r="DH32" t="s">
        <v>238</v>
      </c>
      <c r="DI32" t="s">
        <v>159</v>
      </c>
      <c r="DJ32" t="s">
        <v>239</v>
      </c>
      <c r="DK32">
        <v>-82.684426999999999</v>
      </c>
      <c r="DL32">
        <v>33.382195000000003</v>
      </c>
      <c r="DM32">
        <v>33.382195000000003</v>
      </c>
      <c r="DN32">
        <v>-82.684426999999999</v>
      </c>
      <c r="DO32">
        <v>3.9610000000000001E-3</v>
      </c>
      <c r="DP32">
        <v>4</v>
      </c>
      <c r="DQ32" s="3">
        <f t="shared" si="7"/>
        <v>1976.6666666666667</v>
      </c>
      <c r="DR32" s="3">
        <f t="shared" si="8"/>
        <v>2447.5</v>
      </c>
      <c r="DS32" s="3">
        <f t="shared" si="9"/>
        <v>-470.83333333333326</v>
      </c>
      <c r="DT32" s="3">
        <f t="shared" si="10"/>
        <v>-0.19237316990125977</v>
      </c>
      <c r="DU32" s="3">
        <f t="shared" si="11"/>
        <v>2212.0833333333335</v>
      </c>
      <c r="DV32">
        <v>1560</v>
      </c>
      <c r="DW32">
        <v>25.8</v>
      </c>
      <c r="DX32">
        <v>1650</v>
      </c>
      <c r="DY32">
        <v>25.8</v>
      </c>
      <c r="DZ32">
        <v>2720</v>
      </c>
      <c r="EA32">
        <v>19.2</v>
      </c>
      <c r="EB32">
        <v>2710</v>
      </c>
      <c r="EC32">
        <v>19.2</v>
      </c>
      <c r="ED32">
        <v>2680</v>
      </c>
      <c r="EE32">
        <v>20.3</v>
      </c>
      <c r="EF32">
        <v>2570</v>
      </c>
      <c r="EG32">
        <v>20.3</v>
      </c>
      <c r="EH32">
        <v>2270</v>
      </c>
      <c r="EI32">
        <v>15.1</v>
      </c>
      <c r="EJ32">
        <v>2270</v>
      </c>
      <c r="EK32">
        <v>15.1</v>
      </c>
      <c r="EL32">
        <v>2400</v>
      </c>
      <c r="EM32">
        <v>15</v>
      </c>
      <c r="EN32">
        <v>2410</v>
      </c>
      <c r="EO32">
        <v>15</v>
      </c>
      <c r="EP32">
        <v>1.5303000000000001E-2</v>
      </c>
    </row>
    <row r="33" spans="1:146" x14ac:dyDescent="0.3">
      <c r="A33">
        <v>31</v>
      </c>
      <c r="B33" t="s">
        <v>133</v>
      </c>
      <c r="C33">
        <v>27</v>
      </c>
      <c r="D33">
        <v>34814</v>
      </c>
      <c r="E33">
        <v>6035947</v>
      </c>
      <c r="F33" t="s">
        <v>134</v>
      </c>
      <c r="G33" s="1">
        <v>42712.949305555558</v>
      </c>
      <c r="H33" s="3">
        <f t="shared" si="0"/>
        <v>42712.949305555558</v>
      </c>
      <c r="I33" s="3">
        <f t="shared" si="1"/>
        <v>2016</v>
      </c>
      <c r="J33" s="3" t="str" cm="1">
        <f t="array" ref="J33">_xlfn.IFS(I33&lt;=2016,"before treatment",I33=2017,"unknown",I33&gt;2017,"after treatment")</f>
        <v>before treatment</v>
      </c>
      <c r="K33" s="3">
        <f t="shared" si="2"/>
        <v>1</v>
      </c>
      <c r="L33" s="3">
        <f t="shared" si="3"/>
        <v>0</v>
      </c>
      <c r="M33" t="s">
        <v>135</v>
      </c>
      <c r="N33" t="s">
        <v>136</v>
      </c>
      <c r="O33" t="s">
        <v>137</v>
      </c>
      <c r="P33" t="s">
        <v>138</v>
      </c>
      <c r="Q33">
        <v>0</v>
      </c>
      <c r="R33">
        <v>0</v>
      </c>
      <c r="S33">
        <v>0</v>
      </c>
      <c r="T33" t="s">
        <v>139</v>
      </c>
      <c r="U33" t="s">
        <v>140</v>
      </c>
      <c r="V33" t="s">
        <v>283</v>
      </c>
      <c r="W33" t="s">
        <v>284</v>
      </c>
      <c r="X33" t="s">
        <v>142</v>
      </c>
      <c r="Y33">
        <v>1</v>
      </c>
      <c r="Z33" s="3" t="str">
        <f t="shared" si="4"/>
        <v>Yes</v>
      </c>
      <c r="AA33" t="s">
        <v>165</v>
      </c>
      <c r="AB33" s="3">
        <f t="shared" si="5"/>
        <v>0</v>
      </c>
      <c r="AC33" t="s">
        <v>201</v>
      </c>
      <c r="AD33" t="s">
        <v>183</v>
      </c>
      <c r="AE33" t="s">
        <v>146</v>
      </c>
      <c r="AF33">
        <v>32</v>
      </c>
      <c r="AG33" t="s">
        <v>199</v>
      </c>
      <c r="AH33" s="3">
        <f t="shared" si="6"/>
        <v>0</v>
      </c>
      <c r="AI33" t="s">
        <v>148</v>
      </c>
      <c r="AJ33" t="s">
        <v>149</v>
      </c>
      <c r="AK33">
        <v>7.4914040000000002</v>
      </c>
      <c r="AL33">
        <v>33.365535999999999</v>
      </c>
      <c r="AM33">
        <v>-82.699985999999996</v>
      </c>
      <c r="AN33">
        <v>4</v>
      </c>
      <c r="AO33">
        <v>5</v>
      </c>
      <c r="AP33">
        <v>274</v>
      </c>
      <c r="AQ33" t="s">
        <v>150</v>
      </c>
      <c r="AR33">
        <v>8</v>
      </c>
      <c r="AS33">
        <v>8</v>
      </c>
      <c r="AT33" t="s">
        <v>151</v>
      </c>
      <c r="AU33">
        <v>1995</v>
      </c>
      <c r="AV33">
        <v>39.200000000000003</v>
      </c>
      <c r="AW33">
        <v>1365.6</v>
      </c>
      <c r="AX33">
        <v>-82.683487999999997</v>
      </c>
      <c r="AY33">
        <v>33.382964999999999</v>
      </c>
      <c r="AZ33">
        <v>-82.681257000000002</v>
      </c>
      <c r="BA33">
        <v>33.386145999999997</v>
      </c>
      <c r="BB33" t="s">
        <v>149</v>
      </c>
      <c r="BC33">
        <v>1</v>
      </c>
      <c r="BD33">
        <v>301</v>
      </c>
      <c r="BE33">
        <v>16</v>
      </c>
      <c r="BF33">
        <v>0</v>
      </c>
      <c r="BG33">
        <v>55</v>
      </c>
      <c r="BH33">
        <v>1.92</v>
      </c>
      <c r="BI33">
        <v>1.66</v>
      </c>
      <c r="BJ33">
        <v>475.4</v>
      </c>
      <c r="BK33">
        <v>473.4</v>
      </c>
      <c r="BL33">
        <v>475.4</v>
      </c>
      <c r="BM33">
        <v>0</v>
      </c>
      <c r="BN33">
        <v>86.9</v>
      </c>
      <c r="BO33">
        <v>0</v>
      </c>
      <c r="BP33" s="2">
        <v>42570</v>
      </c>
      <c r="BQ33" t="s">
        <v>152</v>
      </c>
      <c r="BR33">
        <v>3.9610000000000001E-3</v>
      </c>
      <c r="BS33">
        <v>52157</v>
      </c>
      <c r="BT33">
        <v>52096</v>
      </c>
      <c r="BU33" t="s">
        <v>149</v>
      </c>
      <c r="BV33" t="s">
        <v>153</v>
      </c>
      <c r="BW33">
        <v>1</v>
      </c>
      <c r="BX33">
        <v>1600</v>
      </c>
      <c r="BY33">
        <v>2</v>
      </c>
      <c r="BZ33">
        <v>1</v>
      </c>
      <c r="CA33">
        <v>2</v>
      </c>
      <c r="CB33">
        <v>1</v>
      </c>
      <c r="CC33">
        <v>1</v>
      </c>
      <c r="CD33">
        <v>2</v>
      </c>
      <c r="CE33">
        <v>0</v>
      </c>
      <c r="CF33">
        <v>4</v>
      </c>
      <c r="CG33" t="s">
        <v>154</v>
      </c>
      <c r="CH33">
        <v>301</v>
      </c>
      <c r="CI33">
        <v>16</v>
      </c>
      <c r="CJ33">
        <v>0</v>
      </c>
      <c r="CK33" t="s">
        <v>155</v>
      </c>
      <c r="CL33" t="s">
        <v>155</v>
      </c>
      <c r="CM33">
        <v>0</v>
      </c>
      <c r="CN33">
        <v>55</v>
      </c>
      <c r="CO33">
        <v>2680</v>
      </c>
      <c r="CP33" t="s">
        <v>156</v>
      </c>
      <c r="CQ33">
        <v>0</v>
      </c>
      <c r="CR33">
        <v>0.82673399999999997</v>
      </c>
      <c r="CS33">
        <v>10</v>
      </c>
      <c r="CT33" t="s">
        <v>157</v>
      </c>
      <c r="CU33">
        <v>2680</v>
      </c>
      <c r="CV33">
        <v>528312</v>
      </c>
      <c r="CW33">
        <v>9.2200000000000006</v>
      </c>
      <c r="CX33">
        <v>10.050000000000001</v>
      </c>
      <c r="CY33">
        <v>528312</v>
      </c>
      <c r="CZ33">
        <v>0</v>
      </c>
      <c r="DA33">
        <v>4365.155761</v>
      </c>
      <c r="DB33">
        <v>100</v>
      </c>
      <c r="DC33">
        <v>52118</v>
      </c>
      <c r="DD33">
        <v>2.6852000000000001E-2</v>
      </c>
      <c r="DE33">
        <v>0</v>
      </c>
      <c r="DF33">
        <v>3.9610000000000001E-3</v>
      </c>
      <c r="DG33">
        <v>128</v>
      </c>
      <c r="DH33" t="s">
        <v>238</v>
      </c>
      <c r="DI33" t="s">
        <v>159</v>
      </c>
      <c r="DJ33" t="s">
        <v>239</v>
      </c>
      <c r="DK33">
        <v>-82.684426999999999</v>
      </c>
      <c r="DL33">
        <v>33.382195000000003</v>
      </c>
      <c r="DM33">
        <v>33.382195000000003</v>
      </c>
      <c r="DN33">
        <v>-82.684426999999999</v>
      </c>
      <c r="DO33">
        <v>3.9610000000000001E-3</v>
      </c>
      <c r="DP33">
        <v>4</v>
      </c>
      <c r="DQ33" s="3">
        <f t="shared" si="7"/>
        <v>1976.6666666666667</v>
      </c>
      <c r="DR33" s="3">
        <f t="shared" si="8"/>
        <v>2447.5</v>
      </c>
      <c r="DS33" s="3">
        <f t="shared" si="9"/>
        <v>-470.83333333333326</v>
      </c>
      <c r="DT33" s="3">
        <f t="shared" si="10"/>
        <v>-0.19237316990125977</v>
      </c>
      <c r="DU33" s="3">
        <f t="shared" si="11"/>
        <v>2212.0833333333335</v>
      </c>
      <c r="DV33">
        <v>1560</v>
      </c>
      <c r="DW33">
        <v>25.8</v>
      </c>
      <c r="DX33">
        <v>1650</v>
      </c>
      <c r="DY33">
        <v>25.8</v>
      </c>
      <c r="DZ33">
        <v>2720</v>
      </c>
      <c r="EA33">
        <v>19.2</v>
      </c>
      <c r="EB33">
        <v>2710</v>
      </c>
      <c r="EC33">
        <v>19.2</v>
      </c>
      <c r="ED33">
        <v>2680</v>
      </c>
      <c r="EE33">
        <v>20.3</v>
      </c>
      <c r="EF33">
        <v>2570</v>
      </c>
      <c r="EG33">
        <v>20.3</v>
      </c>
      <c r="EH33">
        <v>2270</v>
      </c>
      <c r="EI33">
        <v>15.1</v>
      </c>
      <c r="EJ33">
        <v>2270</v>
      </c>
      <c r="EK33">
        <v>15.1</v>
      </c>
      <c r="EL33">
        <v>2400</v>
      </c>
      <c r="EM33">
        <v>15</v>
      </c>
      <c r="EN33">
        <v>2410</v>
      </c>
      <c r="EO33">
        <v>15</v>
      </c>
      <c r="EP33">
        <v>2.4001000000000001E-2</v>
      </c>
    </row>
    <row r="34" spans="1:146" x14ac:dyDescent="0.3">
      <c r="A34">
        <v>32</v>
      </c>
      <c r="B34" t="s">
        <v>133</v>
      </c>
      <c r="C34">
        <v>29</v>
      </c>
      <c r="D34">
        <v>44215</v>
      </c>
      <c r="E34">
        <v>5520238</v>
      </c>
      <c r="F34" t="s">
        <v>231</v>
      </c>
      <c r="G34" s="1">
        <v>42328.67083333333</v>
      </c>
      <c r="H34" s="3">
        <f t="shared" si="0"/>
        <v>42328.67083333333</v>
      </c>
      <c r="I34" s="3">
        <f t="shared" si="1"/>
        <v>2015</v>
      </c>
      <c r="J34" s="3" t="str" cm="1">
        <f t="array" ref="J34">_xlfn.IFS(I34&lt;=2016,"before treatment",I34=2017,"unknown",I34&gt;2017,"after treatment")</f>
        <v>before treatment</v>
      </c>
      <c r="K34" s="3">
        <f t="shared" si="2"/>
        <v>1</v>
      </c>
      <c r="L34" s="3">
        <f t="shared" si="3"/>
        <v>0</v>
      </c>
      <c r="M34" t="s">
        <v>135</v>
      </c>
      <c r="N34" t="s">
        <v>266</v>
      </c>
      <c r="O34" t="s">
        <v>285</v>
      </c>
      <c r="P34" t="s">
        <v>138</v>
      </c>
      <c r="Q34">
        <v>0</v>
      </c>
      <c r="R34">
        <v>0</v>
      </c>
      <c r="S34">
        <v>0</v>
      </c>
      <c r="T34" t="s">
        <v>194</v>
      </c>
      <c r="U34" t="s">
        <v>241</v>
      </c>
      <c r="V34" t="s">
        <v>194</v>
      </c>
      <c r="W34" t="s">
        <v>262</v>
      </c>
      <c r="X34" t="s">
        <v>194</v>
      </c>
      <c r="Y34">
        <v>2</v>
      </c>
      <c r="Z34" s="3" t="str">
        <f t="shared" si="4"/>
        <v>No</v>
      </c>
      <c r="AA34" t="s">
        <v>279</v>
      </c>
      <c r="AB34" s="3">
        <f t="shared" si="5"/>
        <v>0</v>
      </c>
      <c r="AC34" t="s">
        <v>250</v>
      </c>
      <c r="AD34" t="s">
        <v>145</v>
      </c>
      <c r="AE34" t="s">
        <v>194</v>
      </c>
      <c r="AF34" t="s">
        <v>286</v>
      </c>
      <c r="AG34" t="s">
        <v>287</v>
      </c>
      <c r="AH34" s="3">
        <f t="shared" si="6"/>
        <v>0</v>
      </c>
      <c r="AI34" t="s">
        <v>190</v>
      </c>
      <c r="AJ34" t="s">
        <v>237</v>
      </c>
      <c r="AK34">
        <v>0.29127900000000001</v>
      </c>
      <c r="AL34">
        <v>33.402911000000003</v>
      </c>
      <c r="AM34">
        <v>-82.669948000000005</v>
      </c>
      <c r="AN34">
        <v>4</v>
      </c>
      <c r="AO34">
        <v>5</v>
      </c>
      <c r="AP34">
        <v>274</v>
      </c>
      <c r="AQ34" t="s">
        <v>150</v>
      </c>
      <c r="AR34">
        <v>8</v>
      </c>
      <c r="AS34">
        <v>8</v>
      </c>
      <c r="AT34" t="s">
        <v>151</v>
      </c>
      <c r="AU34">
        <v>1995</v>
      </c>
      <c r="AV34">
        <v>39.200000000000003</v>
      </c>
      <c r="AW34">
        <v>1365.6</v>
      </c>
      <c r="AX34">
        <v>-82.683487999999997</v>
      </c>
      <c r="AY34">
        <v>33.382964999999999</v>
      </c>
      <c r="AZ34">
        <v>-82.681257000000002</v>
      </c>
      <c r="BA34">
        <v>33.386145999999997</v>
      </c>
      <c r="BB34" t="s">
        <v>149</v>
      </c>
      <c r="BC34">
        <v>1</v>
      </c>
      <c r="BD34">
        <v>301</v>
      </c>
      <c r="BE34">
        <v>16</v>
      </c>
      <c r="BF34">
        <v>0</v>
      </c>
      <c r="BG34">
        <v>55</v>
      </c>
      <c r="BH34">
        <v>1.92</v>
      </c>
      <c r="BI34">
        <v>1.66</v>
      </c>
      <c r="BJ34">
        <v>475.4</v>
      </c>
      <c r="BK34">
        <v>473.4</v>
      </c>
      <c r="BL34">
        <v>475.4</v>
      </c>
      <c r="BM34">
        <v>0</v>
      </c>
      <c r="BN34">
        <v>86.9</v>
      </c>
      <c r="BO34">
        <v>0</v>
      </c>
      <c r="BP34" s="2">
        <v>42570</v>
      </c>
      <c r="BQ34" t="s">
        <v>152</v>
      </c>
      <c r="BR34">
        <v>3.9610000000000001E-3</v>
      </c>
      <c r="BS34">
        <v>52157</v>
      </c>
      <c r="BT34">
        <v>52096</v>
      </c>
      <c r="BU34" t="s">
        <v>149</v>
      </c>
      <c r="BV34" t="s">
        <v>153</v>
      </c>
      <c r="BW34">
        <v>1</v>
      </c>
      <c r="BX34">
        <v>1600</v>
      </c>
      <c r="BY34">
        <v>2</v>
      </c>
      <c r="BZ34">
        <v>1</v>
      </c>
      <c r="CA34">
        <v>2</v>
      </c>
      <c r="CB34">
        <v>1</v>
      </c>
      <c r="CC34">
        <v>1</v>
      </c>
      <c r="CD34">
        <v>2</v>
      </c>
      <c r="CE34">
        <v>0</v>
      </c>
      <c r="CF34">
        <v>4</v>
      </c>
      <c r="CG34" t="s">
        <v>154</v>
      </c>
      <c r="CH34">
        <v>301</v>
      </c>
      <c r="CI34">
        <v>16</v>
      </c>
      <c r="CJ34">
        <v>0</v>
      </c>
      <c r="CK34" t="s">
        <v>155</v>
      </c>
      <c r="CL34" t="s">
        <v>155</v>
      </c>
      <c r="CM34">
        <v>0</v>
      </c>
      <c r="CN34">
        <v>55</v>
      </c>
      <c r="CO34">
        <v>2680</v>
      </c>
      <c r="CP34" t="s">
        <v>156</v>
      </c>
      <c r="CQ34">
        <v>0</v>
      </c>
      <c r="CR34">
        <v>0.82673399999999997</v>
      </c>
      <c r="CS34">
        <v>10</v>
      </c>
      <c r="CT34" t="s">
        <v>157</v>
      </c>
      <c r="CU34">
        <v>2680</v>
      </c>
      <c r="CV34">
        <v>528312</v>
      </c>
      <c r="CW34">
        <v>9.2200000000000006</v>
      </c>
      <c r="CX34">
        <v>10.050000000000001</v>
      </c>
      <c r="CY34">
        <v>528312</v>
      </c>
      <c r="CZ34">
        <v>0</v>
      </c>
      <c r="DA34">
        <v>4365.155761</v>
      </c>
      <c r="DB34">
        <v>100</v>
      </c>
      <c r="DC34">
        <v>52118</v>
      </c>
      <c r="DD34">
        <v>2.6852000000000001E-2</v>
      </c>
      <c r="DE34">
        <v>0</v>
      </c>
      <c r="DF34">
        <v>3.9610000000000001E-3</v>
      </c>
      <c r="DG34">
        <v>128</v>
      </c>
      <c r="DH34" t="s">
        <v>238</v>
      </c>
      <c r="DI34" t="s">
        <v>159</v>
      </c>
      <c r="DJ34" t="s">
        <v>239</v>
      </c>
      <c r="DK34">
        <v>-82.684426999999999</v>
      </c>
      <c r="DL34">
        <v>33.382195000000003</v>
      </c>
      <c r="DM34">
        <v>33.382195000000003</v>
      </c>
      <c r="DN34">
        <v>-82.684426999999999</v>
      </c>
      <c r="DO34">
        <v>3.9610000000000001E-3</v>
      </c>
      <c r="DP34">
        <v>4</v>
      </c>
      <c r="DQ34" s="3">
        <f t="shared" si="7"/>
        <v>1976.6666666666667</v>
      </c>
      <c r="DR34" s="3">
        <f t="shared" si="8"/>
        <v>2447.5</v>
      </c>
      <c r="DS34" s="3">
        <f t="shared" si="9"/>
        <v>-470.83333333333326</v>
      </c>
      <c r="DT34" s="3">
        <f t="shared" si="10"/>
        <v>-0.19237316990125977</v>
      </c>
      <c r="DU34" s="3">
        <f t="shared" si="11"/>
        <v>2212.0833333333335</v>
      </c>
      <c r="DV34">
        <v>1560</v>
      </c>
      <c r="DW34">
        <v>25.8</v>
      </c>
      <c r="DX34">
        <v>1650</v>
      </c>
      <c r="DY34">
        <v>25.8</v>
      </c>
      <c r="DZ34">
        <v>2720</v>
      </c>
      <c r="EA34">
        <v>19.2</v>
      </c>
      <c r="EB34">
        <v>2710</v>
      </c>
      <c r="EC34">
        <v>19.2</v>
      </c>
      <c r="ED34">
        <v>2680</v>
      </c>
      <c r="EE34">
        <v>20.3</v>
      </c>
      <c r="EF34">
        <v>2570</v>
      </c>
      <c r="EG34">
        <v>20.3</v>
      </c>
      <c r="EH34">
        <v>2270</v>
      </c>
      <c r="EI34">
        <v>15.1</v>
      </c>
      <c r="EJ34">
        <v>2270</v>
      </c>
      <c r="EK34">
        <v>15.1</v>
      </c>
      <c r="EL34">
        <v>2400</v>
      </c>
      <c r="EM34">
        <v>15</v>
      </c>
      <c r="EN34">
        <v>2410</v>
      </c>
      <c r="EO34">
        <v>15</v>
      </c>
      <c r="EP34">
        <v>2.0220999999999999E-2</v>
      </c>
    </row>
    <row r="35" spans="1:146" x14ac:dyDescent="0.3">
      <c r="A35">
        <v>33</v>
      </c>
      <c r="B35" t="s">
        <v>133</v>
      </c>
      <c r="C35">
        <v>31</v>
      </c>
      <c r="D35">
        <v>46172</v>
      </c>
      <c r="E35">
        <v>5417201</v>
      </c>
      <c r="F35" t="s">
        <v>134</v>
      </c>
      <c r="G35" s="1">
        <v>42251.436805555553</v>
      </c>
      <c r="H35" s="3">
        <f t="shared" si="0"/>
        <v>42251.436805555553</v>
      </c>
      <c r="I35" s="3">
        <f t="shared" si="1"/>
        <v>2015</v>
      </c>
      <c r="J35" s="3" t="str" cm="1">
        <f t="array" ref="J35">_xlfn.IFS(I35&lt;=2016,"before treatment",I35=2017,"unknown",I35&gt;2017,"after treatment")</f>
        <v>before treatment</v>
      </c>
      <c r="K35" s="3">
        <f t="shared" si="2"/>
        <v>1</v>
      </c>
      <c r="L35" s="3">
        <f t="shared" si="3"/>
        <v>0</v>
      </c>
      <c r="M35" t="s">
        <v>135</v>
      </c>
      <c r="N35" t="s">
        <v>136</v>
      </c>
      <c r="O35" t="s">
        <v>137</v>
      </c>
      <c r="P35" t="s">
        <v>288</v>
      </c>
      <c r="Q35">
        <v>0</v>
      </c>
      <c r="R35">
        <v>1</v>
      </c>
      <c r="S35">
        <v>0</v>
      </c>
      <c r="T35" t="s">
        <v>209</v>
      </c>
      <c r="U35" t="s">
        <v>172</v>
      </c>
      <c r="V35" t="s">
        <v>173</v>
      </c>
      <c r="W35" t="s">
        <v>173</v>
      </c>
      <c r="X35" t="s">
        <v>174</v>
      </c>
      <c r="Y35">
        <v>2</v>
      </c>
      <c r="Z35" s="3" t="str">
        <f t="shared" si="4"/>
        <v>No</v>
      </c>
      <c r="AA35" t="s">
        <v>279</v>
      </c>
      <c r="AB35" s="3">
        <f t="shared" si="5"/>
        <v>0</v>
      </c>
      <c r="AC35" t="s">
        <v>250</v>
      </c>
      <c r="AD35" t="s">
        <v>145</v>
      </c>
      <c r="AE35" t="s">
        <v>146</v>
      </c>
      <c r="AF35" t="s">
        <v>289</v>
      </c>
      <c r="AG35" t="s">
        <v>290</v>
      </c>
      <c r="AH35" s="3">
        <f t="shared" si="6"/>
        <v>0</v>
      </c>
      <c r="AI35" t="s">
        <v>291</v>
      </c>
      <c r="AJ35" t="s">
        <v>149</v>
      </c>
      <c r="AK35">
        <v>8.2944390000000006</v>
      </c>
      <c r="AL35">
        <v>33.375140999999999</v>
      </c>
      <c r="AM35">
        <v>-82.692117999999994</v>
      </c>
      <c r="AN35">
        <v>4</v>
      </c>
      <c r="AO35">
        <v>5</v>
      </c>
      <c r="AP35">
        <v>274</v>
      </c>
      <c r="AQ35" t="s">
        <v>150</v>
      </c>
      <c r="AR35">
        <v>8</v>
      </c>
      <c r="AS35">
        <v>8</v>
      </c>
      <c r="AT35" t="s">
        <v>151</v>
      </c>
      <c r="AU35">
        <v>1995</v>
      </c>
      <c r="AV35">
        <v>39.200000000000003</v>
      </c>
      <c r="AW35">
        <v>1365.6</v>
      </c>
      <c r="AX35">
        <v>-82.683487999999997</v>
      </c>
      <c r="AY35">
        <v>33.382964999999999</v>
      </c>
      <c r="AZ35">
        <v>-82.681257000000002</v>
      </c>
      <c r="BA35">
        <v>33.386145999999997</v>
      </c>
      <c r="BB35" t="s">
        <v>149</v>
      </c>
      <c r="BC35">
        <v>1</v>
      </c>
      <c r="BD35">
        <v>301</v>
      </c>
      <c r="BE35">
        <v>16</v>
      </c>
      <c r="BF35">
        <v>0</v>
      </c>
      <c r="BG35">
        <v>55</v>
      </c>
      <c r="BH35">
        <v>1.92</v>
      </c>
      <c r="BI35">
        <v>1.66</v>
      </c>
      <c r="BJ35">
        <v>475.4</v>
      </c>
      <c r="BK35">
        <v>473.4</v>
      </c>
      <c r="BL35">
        <v>475.4</v>
      </c>
      <c r="BM35">
        <v>0</v>
      </c>
      <c r="BN35">
        <v>86.9</v>
      </c>
      <c r="BO35">
        <v>0</v>
      </c>
      <c r="BP35" s="2">
        <v>42570</v>
      </c>
      <c r="BQ35" t="s">
        <v>152</v>
      </c>
      <c r="BR35">
        <v>3.9610000000000001E-3</v>
      </c>
      <c r="BS35">
        <v>52157</v>
      </c>
      <c r="BT35">
        <v>52096</v>
      </c>
      <c r="BU35" t="s">
        <v>149</v>
      </c>
      <c r="BV35" t="s">
        <v>153</v>
      </c>
      <c r="BW35">
        <v>1</v>
      </c>
      <c r="BX35">
        <v>1600</v>
      </c>
      <c r="BY35">
        <v>2</v>
      </c>
      <c r="BZ35">
        <v>1</v>
      </c>
      <c r="CA35">
        <v>2</v>
      </c>
      <c r="CB35">
        <v>1</v>
      </c>
      <c r="CC35">
        <v>1</v>
      </c>
      <c r="CD35">
        <v>2</v>
      </c>
      <c r="CE35">
        <v>0</v>
      </c>
      <c r="CF35">
        <v>4</v>
      </c>
      <c r="CG35" t="s">
        <v>154</v>
      </c>
      <c r="CH35">
        <v>301</v>
      </c>
      <c r="CI35">
        <v>16</v>
      </c>
      <c r="CJ35">
        <v>0</v>
      </c>
      <c r="CK35" t="s">
        <v>155</v>
      </c>
      <c r="CL35" t="s">
        <v>155</v>
      </c>
      <c r="CM35">
        <v>0</v>
      </c>
      <c r="CN35">
        <v>55</v>
      </c>
      <c r="CO35">
        <v>2680</v>
      </c>
      <c r="CP35" t="s">
        <v>156</v>
      </c>
      <c r="CQ35">
        <v>0</v>
      </c>
      <c r="CR35">
        <v>0.82673399999999997</v>
      </c>
      <c r="CS35">
        <v>10</v>
      </c>
      <c r="CT35" t="s">
        <v>157</v>
      </c>
      <c r="CU35">
        <v>2680</v>
      </c>
      <c r="CV35">
        <v>528312</v>
      </c>
      <c r="CW35">
        <v>9.2200000000000006</v>
      </c>
      <c r="CX35">
        <v>10.050000000000001</v>
      </c>
      <c r="CY35">
        <v>528312</v>
      </c>
      <c r="CZ35">
        <v>0</v>
      </c>
      <c r="DA35">
        <v>4365.155761</v>
      </c>
      <c r="DB35">
        <v>100</v>
      </c>
      <c r="DC35">
        <v>52118</v>
      </c>
      <c r="DD35">
        <v>2.6852000000000001E-2</v>
      </c>
      <c r="DE35">
        <v>0</v>
      </c>
      <c r="DF35">
        <v>3.9610000000000001E-3</v>
      </c>
      <c r="DG35">
        <v>128</v>
      </c>
      <c r="DH35" t="s">
        <v>238</v>
      </c>
      <c r="DI35" t="s">
        <v>159</v>
      </c>
      <c r="DJ35" t="s">
        <v>239</v>
      </c>
      <c r="DK35">
        <v>-82.684426999999999</v>
      </c>
      <c r="DL35">
        <v>33.382195000000003</v>
      </c>
      <c r="DM35">
        <v>33.382195000000003</v>
      </c>
      <c r="DN35">
        <v>-82.684426999999999</v>
      </c>
      <c r="DO35">
        <v>3.9610000000000001E-3</v>
      </c>
      <c r="DP35">
        <v>4</v>
      </c>
      <c r="DQ35" s="3">
        <f t="shared" si="7"/>
        <v>1976.6666666666667</v>
      </c>
      <c r="DR35" s="3">
        <f t="shared" si="8"/>
        <v>2447.5</v>
      </c>
      <c r="DS35" s="3">
        <f t="shared" si="9"/>
        <v>-470.83333333333326</v>
      </c>
      <c r="DT35" s="3">
        <f t="shared" si="10"/>
        <v>-0.19237316990125977</v>
      </c>
      <c r="DU35" s="3">
        <f t="shared" si="11"/>
        <v>2212.0833333333335</v>
      </c>
      <c r="DV35">
        <v>1560</v>
      </c>
      <c r="DW35">
        <v>25.8</v>
      </c>
      <c r="DX35">
        <v>1650</v>
      </c>
      <c r="DY35">
        <v>25.8</v>
      </c>
      <c r="DZ35">
        <v>2720</v>
      </c>
      <c r="EA35">
        <v>19.2</v>
      </c>
      <c r="EB35">
        <v>2710</v>
      </c>
      <c r="EC35">
        <v>19.2</v>
      </c>
      <c r="ED35">
        <v>2680</v>
      </c>
      <c r="EE35">
        <v>20.3</v>
      </c>
      <c r="EF35">
        <v>2570</v>
      </c>
      <c r="EG35">
        <v>20.3</v>
      </c>
      <c r="EH35">
        <v>2270</v>
      </c>
      <c r="EI35">
        <v>15.1</v>
      </c>
      <c r="EJ35">
        <v>2270</v>
      </c>
      <c r="EK35">
        <v>15.1</v>
      </c>
      <c r="EL35">
        <v>2400</v>
      </c>
      <c r="EM35">
        <v>15</v>
      </c>
      <c r="EN35">
        <v>2410</v>
      </c>
      <c r="EO35">
        <v>15</v>
      </c>
      <c r="EP35">
        <v>1.1650000000000001E-2</v>
      </c>
    </row>
    <row r="36" spans="1:146" x14ac:dyDescent="0.3">
      <c r="A36">
        <v>34</v>
      </c>
      <c r="B36" t="s">
        <v>133</v>
      </c>
      <c r="C36">
        <v>35</v>
      </c>
      <c r="D36">
        <v>48061</v>
      </c>
      <c r="E36">
        <v>5314757</v>
      </c>
      <c r="F36" t="s">
        <v>134</v>
      </c>
      <c r="G36" s="1">
        <v>42159.854861111111</v>
      </c>
      <c r="H36" s="3">
        <f t="shared" si="0"/>
        <v>42159.854861111111</v>
      </c>
      <c r="I36" s="3">
        <f t="shared" si="1"/>
        <v>2015</v>
      </c>
      <c r="J36" s="3" t="str" cm="1">
        <f t="array" ref="J36">_xlfn.IFS(I36&lt;=2016,"before treatment",I36=2017,"unknown",I36&gt;2017,"after treatment")</f>
        <v>before treatment</v>
      </c>
      <c r="K36" s="3">
        <f t="shared" si="2"/>
        <v>1</v>
      </c>
      <c r="L36" s="3">
        <f t="shared" si="3"/>
        <v>0</v>
      </c>
      <c r="M36" t="s">
        <v>135</v>
      </c>
      <c r="N36" t="s">
        <v>136</v>
      </c>
      <c r="O36" t="s">
        <v>137</v>
      </c>
      <c r="P36" t="s">
        <v>202</v>
      </c>
      <c r="Q36">
        <v>0</v>
      </c>
      <c r="R36">
        <v>0</v>
      </c>
      <c r="S36">
        <v>0</v>
      </c>
      <c r="T36" t="s">
        <v>139</v>
      </c>
      <c r="U36" t="s">
        <v>140</v>
      </c>
      <c r="V36" t="s">
        <v>181</v>
      </c>
      <c r="W36" t="s">
        <v>181</v>
      </c>
      <c r="X36" t="s">
        <v>142</v>
      </c>
      <c r="Y36">
        <v>1</v>
      </c>
      <c r="Z36" s="3" t="str">
        <f t="shared" si="4"/>
        <v>Yes</v>
      </c>
      <c r="AA36" t="s">
        <v>165</v>
      </c>
      <c r="AB36" s="3">
        <f t="shared" si="5"/>
        <v>0</v>
      </c>
      <c r="AC36" t="s">
        <v>196</v>
      </c>
      <c r="AD36" t="s">
        <v>292</v>
      </c>
      <c r="AE36" t="s">
        <v>146</v>
      </c>
      <c r="AF36">
        <v>62</v>
      </c>
      <c r="AG36" t="s">
        <v>199</v>
      </c>
      <c r="AH36" s="3">
        <f t="shared" si="6"/>
        <v>0</v>
      </c>
      <c r="AI36" t="s">
        <v>293</v>
      </c>
      <c r="AJ36" t="s">
        <v>149</v>
      </c>
      <c r="AK36">
        <v>8.9006159999999994</v>
      </c>
      <c r="AL36">
        <v>33.381655000000002</v>
      </c>
      <c r="AM36">
        <v>-82.685077000000007</v>
      </c>
      <c r="AN36">
        <v>4</v>
      </c>
      <c r="AO36">
        <v>5</v>
      </c>
      <c r="AP36">
        <v>274</v>
      </c>
      <c r="AQ36" t="s">
        <v>150</v>
      </c>
      <c r="AR36">
        <v>8</v>
      </c>
      <c r="AS36">
        <v>8</v>
      </c>
      <c r="AT36" t="s">
        <v>151</v>
      </c>
      <c r="AU36">
        <v>1995</v>
      </c>
      <c r="AV36">
        <v>39.200000000000003</v>
      </c>
      <c r="AW36">
        <v>1365.6</v>
      </c>
      <c r="AX36">
        <v>-82.683487999999997</v>
      </c>
      <c r="AY36">
        <v>33.382964999999999</v>
      </c>
      <c r="AZ36">
        <v>-82.681257000000002</v>
      </c>
      <c r="BA36">
        <v>33.386145999999997</v>
      </c>
      <c r="BB36" t="s">
        <v>149</v>
      </c>
      <c r="BC36">
        <v>1</v>
      </c>
      <c r="BD36">
        <v>301</v>
      </c>
      <c r="BE36">
        <v>16</v>
      </c>
      <c r="BF36">
        <v>0</v>
      </c>
      <c r="BG36">
        <v>55</v>
      </c>
      <c r="BH36">
        <v>1.92</v>
      </c>
      <c r="BI36">
        <v>1.66</v>
      </c>
      <c r="BJ36">
        <v>475.4</v>
      </c>
      <c r="BK36">
        <v>473.4</v>
      </c>
      <c r="BL36">
        <v>475.4</v>
      </c>
      <c r="BM36">
        <v>0</v>
      </c>
      <c r="BN36">
        <v>86.9</v>
      </c>
      <c r="BO36">
        <v>0</v>
      </c>
      <c r="BP36" s="2">
        <v>42570</v>
      </c>
      <c r="BQ36" t="s">
        <v>152</v>
      </c>
      <c r="BR36">
        <v>3.9610000000000001E-3</v>
      </c>
      <c r="BS36">
        <v>52157</v>
      </c>
      <c r="BT36">
        <v>52096</v>
      </c>
      <c r="BU36" t="s">
        <v>149</v>
      </c>
      <c r="BV36" t="s">
        <v>153</v>
      </c>
      <c r="BW36">
        <v>1</v>
      </c>
      <c r="BX36">
        <v>1600</v>
      </c>
      <c r="BY36">
        <v>2</v>
      </c>
      <c r="BZ36">
        <v>1</v>
      </c>
      <c r="CA36">
        <v>2</v>
      </c>
      <c r="CB36">
        <v>1</v>
      </c>
      <c r="CC36">
        <v>1</v>
      </c>
      <c r="CD36">
        <v>2</v>
      </c>
      <c r="CE36">
        <v>0</v>
      </c>
      <c r="CF36">
        <v>4</v>
      </c>
      <c r="CG36" t="s">
        <v>154</v>
      </c>
      <c r="CH36">
        <v>301</v>
      </c>
      <c r="CI36">
        <v>16</v>
      </c>
      <c r="CJ36">
        <v>0</v>
      </c>
      <c r="CK36" t="s">
        <v>155</v>
      </c>
      <c r="CL36" t="s">
        <v>155</v>
      </c>
      <c r="CM36">
        <v>0</v>
      </c>
      <c r="CN36">
        <v>55</v>
      </c>
      <c r="CO36">
        <v>2680</v>
      </c>
      <c r="CP36" t="s">
        <v>156</v>
      </c>
      <c r="CQ36">
        <v>0</v>
      </c>
      <c r="CR36">
        <v>0.82673399999999997</v>
      </c>
      <c r="CS36">
        <v>10</v>
      </c>
      <c r="CT36" t="s">
        <v>157</v>
      </c>
      <c r="CU36">
        <v>2680</v>
      </c>
      <c r="CV36">
        <v>528312</v>
      </c>
      <c r="CW36">
        <v>9.2200000000000006</v>
      </c>
      <c r="CX36">
        <v>10.050000000000001</v>
      </c>
      <c r="CY36">
        <v>528312</v>
      </c>
      <c r="CZ36">
        <v>0</v>
      </c>
      <c r="DA36">
        <v>4365.155761</v>
      </c>
      <c r="DB36">
        <v>100</v>
      </c>
      <c r="DC36">
        <v>52118</v>
      </c>
      <c r="DD36">
        <v>2.6852000000000001E-2</v>
      </c>
      <c r="DE36">
        <v>0</v>
      </c>
      <c r="DF36">
        <v>3.9610000000000001E-3</v>
      </c>
      <c r="DG36">
        <v>128</v>
      </c>
      <c r="DH36" t="s">
        <v>238</v>
      </c>
      <c r="DI36" t="s">
        <v>159</v>
      </c>
      <c r="DJ36" t="s">
        <v>239</v>
      </c>
      <c r="DK36">
        <v>-82.684426999999999</v>
      </c>
      <c r="DL36">
        <v>33.382195000000003</v>
      </c>
      <c r="DM36">
        <v>33.382195000000003</v>
      </c>
      <c r="DN36">
        <v>-82.684426999999999</v>
      </c>
      <c r="DO36">
        <v>3.9610000000000001E-3</v>
      </c>
      <c r="DP36">
        <v>4</v>
      </c>
      <c r="DQ36" s="3">
        <f t="shared" si="7"/>
        <v>1976.6666666666667</v>
      </c>
      <c r="DR36" s="3">
        <f t="shared" si="8"/>
        <v>2447.5</v>
      </c>
      <c r="DS36" s="3">
        <f t="shared" si="9"/>
        <v>-470.83333333333326</v>
      </c>
      <c r="DT36" s="3">
        <f t="shared" si="10"/>
        <v>-0.19237316990125977</v>
      </c>
      <c r="DU36" s="3">
        <f t="shared" si="11"/>
        <v>2212.0833333333335</v>
      </c>
      <c r="DV36">
        <v>1560</v>
      </c>
      <c r="DW36">
        <v>25.8</v>
      </c>
      <c r="DX36">
        <v>1650</v>
      </c>
      <c r="DY36">
        <v>25.8</v>
      </c>
      <c r="DZ36">
        <v>2720</v>
      </c>
      <c r="EA36">
        <v>19.2</v>
      </c>
      <c r="EB36">
        <v>2710</v>
      </c>
      <c r="EC36">
        <v>19.2</v>
      </c>
      <c r="ED36">
        <v>2680</v>
      </c>
      <c r="EE36">
        <v>20.3</v>
      </c>
      <c r="EF36">
        <v>2570</v>
      </c>
      <c r="EG36">
        <v>20.3</v>
      </c>
      <c r="EH36">
        <v>2270</v>
      </c>
      <c r="EI36">
        <v>15.1</v>
      </c>
      <c r="EJ36">
        <v>2270</v>
      </c>
      <c r="EK36">
        <v>15.1</v>
      </c>
      <c r="EL36">
        <v>2400</v>
      </c>
      <c r="EM36">
        <v>15</v>
      </c>
      <c r="EN36">
        <v>2410</v>
      </c>
      <c r="EO36">
        <v>15</v>
      </c>
      <c r="EP36">
        <v>2.0609999999999999E-3</v>
      </c>
    </row>
    <row r="37" spans="1:146" x14ac:dyDescent="0.3">
      <c r="A37">
        <v>35</v>
      </c>
      <c r="B37" t="s">
        <v>133</v>
      </c>
      <c r="C37">
        <v>37</v>
      </c>
      <c r="D37">
        <v>50653</v>
      </c>
      <c r="E37">
        <v>5186398</v>
      </c>
      <c r="F37" t="s">
        <v>231</v>
      </c>
      <c r="G37" s="1">
        <v>42047.506944444445</v>
      </c>
      <c r="H37" s="3">
        <f t="shared" si="0"/>
        <v>42047.506944444445</v>
      </c>
      <c r="I37" s="3">
        <f t="shared" si="1"/>
        <v>2015</v>
      </c>
      <c r="J37" s="3" t="str" cm="1">
        <f t="array" ref="J37">_xlfn.IFS(I37&lt;=2016,"before treatment",I37=2017,"unknown",I37&gt;2017,"after treatment")</f>
        <v>before treatment</v>
      </c>
      <c r="K37" s="3">
        <f t="shared" si="2"/>
        <v>1</v>
      </c>
      <c r="L37" s="3">
        <f t="shared" si="3"/>
        <v>0</v>
      </c>
      <c r="M37" t="s">
        <v>135</v>
      </c>
      <c r="N37" t="s">
        <v>266</v>
      </c>
      <c r="O37" t="s">
        <v>137</v>
      </c>
      <c r="P37" t="s">
        <v>138</v>
      </c>
      <c r="Q37">
        <v>0</v>
      </c>
      <c r="R37">
        <v>0</v>
      </c>
      <c r="S37">
        <v>0</v>
      </c>
      <c r="T37" t="s">
        <v>185</v>
      </c>
      <c r="U37" t="s">
        <v>172</v>
      </c>
      <c r="V37" t="s">
        <v>173</v>
      </c>
      <c r="W37" t="s">
        <v>173</v>
      </c>
      <c r="X37" t="s">
        <v>294</v>
      </c>
      <c r="Y37">
        <v>2</v>
      </c>
      <c r="Z37" s="3" t="str">
        <f t="shared" si="4"/>
        <v>No</v>
      </c>
      <c r="AA37" t="s">
        <v>249</v>
      </c>
      <c r="AB37" s="3">
        <f t="shared" si="5"/>
        <v>1</v>
      </c>
      <c r="AC37" t="s">
        <v>250</v>
      </c>
      <c r="AD37" t="s">
        <v>145</v>
      </c>
      <c r="AE37" t="s">
        <v>146</v>
      </c>
      <c r="AF37" t="s">
        <v>295</v>
      </c>
      <c r="AG37" t="s">
        <v>156</v>
      </c>
      <c r="AH37" s="3">
        <f t="shared" si="6"/>
        <v>0</v>
      </c>
      <c r="AI37" t="s">
        <v>190</v>
      </c>
      <c r="AJ37" t="s">
        <v>237</v>
      </c>
      <c r="AK37">
        <v>0.294765</v>
      </c>
      <c r="AL37">
        <v>33.402872000000002</v>
      </c>
      <c r="AM37">
        <v>-82.669905999999997</v>
      </c>
      <c r="AN37">
        <v>4</v>
      </c>
      <c r="AO37">
        <v>5</v>
      </c>
      <c r="AP37">
        <v>274</v>
      </c>
      <c r="AQ37" t="s">
        <v>150</v>
      </c>
      <c r="AR37">
        <v>8</v>
      </c>
      <c r="AS37">
        <v>8</v>
      </c>
      <c r="AT37" t="s">
        <v>151</v>
      </c>
      <c r="AU37">
        <v>1995</v>
      </c>
      <c r="AV37">
        <v>39.200000000000003</v>
      </c>
      <c r="AW37">
        <v>1365.6</v>
      </c>
      <c r="AX37">
        <v>-82.683487999999997</v>
      </c>
      <c r="AY37">
        <v>33.382964999999999</v>
      </c>
      <c r="AZ37">
        <v>-82.681257000000002</v>
      </c>
      <c r="BA37">
        <v>33.386145999999997</v>
      </c>
      <c r="BB37" t="s">
        <v>149</v>
      </c>
      <c r="BC37">
        <v>1</v>
      </c>
      <c r="BD37">
        <v>301</v>
      </c>
      <c r="BE37">
        <v>16</v>
      </c>
      <c r="BF37">
        <v>0</v>
      </c>
      <c r="BG37">
        <v>55</v>
      </c>
      <c r="BH37">
        <v>1.92</v>
      </c>
      <c r="BI37">
        <v>1.66</v>
      </c>
      <c r="BJ37">
        <v>475.4</v>
      </c>
      <c r="BK37">
        <v>473.4</v>
      </c>
      <c r="BL37">
        <v>475.4</v>
      </c>
      <c r="BM37">
        <v>0</v>
      </c>
      <c r="BN37">
        <v>86.9</v>
      </c>
      <c r="BO37">
        <v>0</v>
      </c>
      <c r="BP37" s="2">
        <v>42570</v>
      </c>
      <c r="BQ37" t="s">
        <v>152</v>
      </c>
      <c r="BR37">
        <v>3.9610000000000001E-3</v>
      </c>
      <c r="BS37">
        <v>52157</v>
      </c>
      <c r="BT37">
        <v>52096</v>
      </c>
      <c r="BU37" t="s">
        <v>149</v>
      </c>
      <c r="BV37" t="s">
        <v>153</v>
      </c>
      <c r="BW37">
        <v>1</v>
      </c>
      <c r="BX37">
        <v>1600</v>
      </c>
      <c r="BY37">
        <v>2</v>
      </c>
      <c r="BZ37">
        <v>1</v>
      </c>
      <c r="CA37">
        <v>2</v>
      </c>
      <c r="CB37">
        <v>1</v>
      </c>
      <c r="CC37">
        <v>1</v>
      </c>
      <c r="CD37">
        <v>2</v>
      </c>
      <c r="CE37">
        <v>0</v>
      </c>
      <c r="CF37">
        <v>4</v>
      </c>
      <c r="CG37" t="s">
        <v>154</v>
      </c>
      <c r="CH37">
        <v>301</v>
      </c>
      <c r="CI37">
        <v>16</v>
      </c>
      <c r="CJ37">
        <v>0</v>
      </c>
      <c r="CK37" t="s">
        <v>155</v>
      </c>
      <c r="CL37" t="s">
        <v>155</v>
      </c>
      <c r="CM37">
        <v>0</v>
      </c>
      <c r="CN37">
        <v>55</v>
      </c>
      <c r="CO37">
        <v>2680</v>
      </c>
      <c r="CP37" t="s">
        <v>156</v>
      </c>
      <c r="CQ37">
        <v>0</v>
      </c>
      <c r="CR37">
        <v>0.82673399999999997</v>
      </c>
      <c r="CS37">
        <v>10</v>
      </c>
      <c r="CT37" t="s">
        <v>157</v>
      </c>
      <c r="CU37">
        <v>2680</v>
      </c>
      <c r="CV37">
        <v>528312</v>
      </c>
      <c r="CW37">
        <v>9.2200000000000006</v>
      </c>
      <c r="CX37">
        <v>10.050000000000001</v>
      </c>
      <c r="CY37">
        <v>528312</v>
      </c>
      <c r="CZ37">
        <v>0</v>
      </c>
      <c r="DA37">
        <v>4365.155761</v>
      </c>
      <c r="DB37">
        <v>100</v>
      </c>
      <c r="DC37">
        <v>52118</v>
      </c>
      <c r="DD37">
        <v>2.6852000000000001E-2</v>
      </c>
      <c r="DE37">
        <v>0</v>
      </c>
      <c r="DF37">
        <v>3.9610000000000001E-3</v>
      </c>
      <c r="DG37">
        <v>128</v>
      </c>
      <c r="DH37" t="s">
        <v>238</v>
      </c>
      <c r="DI37" t="s">
        <v>159</v>
      </c>
      <c r="DJ37" t="s">
        <v>239</v>
      </c>
      <c r="DK37">
        <v>-82.684426999999999</v>
      </c>
      <c r="DL37">
        <v>33.382195000000003</v>
      </c>
      <c r="DM37">
        <v>33.382195000000003</v>
      </c>
      <c r="DN37">
        <v>-82.684426999999999</v>
      </c>
      <c r="DO37">
        <v>3.9610000000000001E-3</v>
      </c>
      <c r="DP37">
        <v>4</v>
      </c>
      <c r="DQ37" s="3">
        <f t="shared" si="7"/>
        <v>1976.6666666666667</v>
      </c>
      <c r="DR37" s="3">
        <f t="shared" si="8"/>
        <v>2447.5</v>
      </c>
      <c r="DS37" s="3">
        <f t="shared" si="9"/>
        <v>-470.83333333333326</v>
      </c>
      <c r="DT37" s="3">
        <f t="shared" si="10"/>
        <v>-0.19237316990125977</v>
      </c>
      <c r="DU37" s="3">
        <f t="shared" si="11"/>
        <v>2212.0833333333335</v>
      </c>
      <c r="DV37">
        <v>1560</v>
      </c>
      <c r="DW37">
        <v>25.8</v>
      </c>
      <c r="DX37">
        <v>1650</v>
      </c>
      <c r="DY37">
        <v>25.8</v>
      </c>
      <c r="DZ37">
        <v>2720</v>
      </c>
      <c r="EA37">
        <v>19.2</v>
      </c>
      <c r="EB37">
        <v>2710</v>
      </c>
      <c r="EC37">
        <v>19.2</v>
      </c>
      <c r="ED37">
        <v>2680</v>
      </c>
      <c r="EE37">
        <v>20.3</v>
      </c>
      <c r="EF37">
        <v>2570</v>
      </c>
      <c r="EG37">
        <v>20.3</v>
      </c>
      <c r="EH37">
        <v>2270</v>
      </c>
      <c r="EI37">
        <v>15.1</v>
      </c>
      <c r="EJ37">
        <v>2270</v>
      </c>
      <c r="EK37">
        <v>15.1</v>
      </c>
      <c r="EL37">
        <v>2400</v>
      </c>
      <c r="EM37">
        <v>15</v>
      </c>
      <c r="EN37">
        <v>2410</v>
      </c>
      <c r="EO37">
        <v>15</v>
      </c>
      <c r="EP37">
        <v>2.0212000000000001E-2</v>
      </c>
    </row>
    <row r="38" spans="1:146" x14ac:dyDescent="0.3">
      <c r="A38">
        <v>36</v>
      </c>
      <c r="B38" t="s">
        <v>133</v>
      </c>
      <c r="C38">
        <v>40</v>
      </c>
      <c r="D38">
        <v>54271</v>
      </c>
      <c r="E38">
        <v>4958384</v>
      </c>
      <c r="F38" t="s">
        <v>134</v>
      </c>
      <c r="G38" s="1">
        <v>41883.668749999997</v>
      </c>
      <c r="H38" s="3">
        <f t="shared" si="0"/>
        <v>41883.668749999997</v>
      </c>
      <c r="I38" s="3">
        <f t="shared" si="1"/>
        <v>2014</v>
      </c>
      <c r="J38" s="3" t="str" cm="1">
        <f t="array" ref="J38">_xlfn.IFS(I38&lt;=2016,"before treatment",I38=2017,"unknown",I38&gt;2017,"after treatment")</f>
        <v>before treatment</v>
      </c>
      <c r="K38" s="3">
        <f t="shared" si="2"/>
        <v>1</v>
      </c>
      <c r="L38" s="3">
        <f t="shared" si="3"/>
        <v>0</v>
      </c>
      <c r="M38" t="s">
        <v>135</v>
      </c>
      <c r="N38" t="s">
        <v>136</v>
      </c>
      <c r="O38" t="s">
        <v>224</v>
      </c>
      <c r="P38" t="s">
        <v>180</v>
      </c>
      <c r="Q38">
        <v>0</v>
      </c>
      <c r="R38">
        <v>0</v>
      </c>
      <c r="S38">
        <v>1</v>
      </c>
      <c r="T38" t="s">
        <v>225</v>
      </c>
      <c r="U38" t="s">
        <v>140</v>
      </c>
      <c r="V38" t="s">
        <v>296</v>
      </c>
      <c r="W38" t="s">
        <v>296</v>
      </c>
      <c r="X38" t="s">
        <v>297</v>
      </c>
      <c r="Y38">
        <v>1</v>
      </c>
      <c r="Z38" s="3" t="str">
        <f t="shared" si="4"/>
        <v>Yes</v>
      </c>
      <c r="AA38" t="s">
        <v>298</v>
      </c>
      <c r="AB38" s="3">
        <f t="shared" si="5"/>
        <v>1</v>
      </c>
      <c r="AC38" t="s">
        <v>196</v>
      </c>
      <c r="AD38" t="s">
        <v>145</v>
      </c>
      <c r="AE38" t="s">
        <v>146</v>
      </c>
      <c r="AF38">
        <v>73</v>
      </c>
      <c r="AG38" t="s">
        <v>199</v>
      </c>
      <c r="AH38" s="3">
        <f t="shared" si="6"/>
        <v>0</v>
      </c>
      <c r="AI38" t="s">
        <v>148</v>
      </c>
      <c r="AJ38" t="s">
        <v>149</v>
      </c>
      <c r="AK38">
        <v>7.8222519999999998</v>
      </c>
      <c r="AL38">
        <v>33.369494000000003</v>
      </c>
      <c r="AM38">
        <v>-82.696734000000006</v>
      </c>
      <c r="AN38">
        <v>4</v>
      </c>
      <c r="AO38">
        <v>5</v>
      </c>
      <c r="AP38">
        <v>274</v>
      </c>
      <c r="AQ38" t="s">
        <v>150</v>
      </c>
      <c r="AR38">
        <v>8</v>
      </c>
      <c r="AS38">
        <v>8</v>
      </c>
      <c r="AT38" t="s">
        <v>151</v>
      </c>
      <c r="AU38">
        <v>1995</v>
      </c>
      <c r="AV38">
        <v>39.200000000000003</v>
      </c>
      <c r="AW38">
        <v>1365.6</v>
      </c>
      <c r="AX38">
        <v>-82.683487999999997</v>
      </c>
      <c r="AY38">
        <v>33.382964999999999</v>
      </c>
      <c r="AZ38">
        <v>-82.681257000000002</v>
      </c>
      <c r="BA38">
        <v>33.386145999999997</v>
      </c>
      <c r="BB38" t="s">
        <v>149</v>
      </c>
      <c r="BC38">
        <v>1</v>
      </c>
      <c r="BD38">
        <v>301</v>
      </c>
      <c r="BE38">
        <v>16</v>
      </c>
      <c r="BF38">
        <v>0</v>
      </c>
      <c r="BG38">
        <v>55</v>
      </c>
      <c r="BH38">
        <v>1.92</v>
      </c>
      <c r="BI38">
        <v>1.66</v>
      </c>
      <c r="BJ38">
        <v>475.4</v>
      </c>
      <c r="BK38">
        <v>473.4</v>
      </c>
      <c r="BL38">
        <v>475.4</v>
      </c>
      <c r="BM38">
        <v>0</v>
      </c>
      <c r="BN38">
        <v>86.9</v>
      </c>
      <c r="BO38">
        <v>0</v>
      </c>
      <c r="BP38" s="2">
        <v>42570</v>
      </c>
      <c r="BQ38" t="s">
        <v>152</v>
      </c>
      <c r="BR38">
        <v>3.9610000000000001E-3</v>
      </c>
      <c r="BS38">
        <v>52157</v>
      </c>
      <c r="BT38">
        <v>52096</v>
      </c>
      <c r="BU38" t="s">
        <v>149</v>
      </c>
      <c r="BV38" t="s">
        <v>153</v>
      </c>
      <c r="BW38">
        <v>1</v>
      </c>
      <c r="BX38">
        <v>1600</v>
      </c>
      <c r="BY38">
        <v>2</v>
      </c>
      <c r="BZ38">
        <v>1</v>
      </c>
      <c r="CA38">
        <v>2</v>
      </c>
      <c r="CB38">
        <v>1</v>
      </c>
      <c r="CC38">
        <v>1</v>
      </c>
      <c r="CD38">
        <v>2</v>
      </c>
      <c r="CE38">
        <v>0</v>
      </c>
      <c r="CF38">
        <v>4</v>
      </c>
      <c r="CG38" t="s">
        <v>154</v>
      </c>
      <c r="CH38">
        <v>301</v>
      </c>
      <c r="CI38">
        <v>16</v>
      </c>
      <c r="CJ38">
        <v>0</v>
      </c>
      <c r="CK38" t="s">
        <v>155</v>
      </c>
      <c r="CL38" t="s">
        <v>155</v>
      </c>
      <c r="CM38">
        <v>0</v>
      </c>
      <c r="CN38">
        <v>55</v>
      </c>
      <c r="CO38">
        <v>2680</v>
      </c>
      <c r="CP38" t="s">
        <v>156</v>
      </c>
      <c r="CQ38">
        <v>0</v>
      </c>
      <c r="CR38">
        <v>0.82673399999999997</v>
      </c>
      <c r="CS38">
        <v>10</v>
      </c>
      <c r="CT38" t="s">
        <v>157</v>
      </c>
      <c r="CU38">
        <v>2680</v>
      </c>
      <c r="CV38">
        <v>528312</v>
      </c>
      <c r="CW38">
        <v>9.2200000000000006</v>
      </c>
      <c r="CX38">
        <v>10.050000000000001</v>
      </c>
      <c r="CY38">
        <v>528312</v>
      </c>
      <c r="CZ38">
        <v>0</v>
      </c>
      <c r="DA38">
        <v>4365.155761</v>
      </c>
      <c r="DB38">
        <v>100</v>
      </c>
      <c r="DC38">
        <v>52118</v>
      </c>
      <c r="DD38">
        <v>2.6852000000000001E-2</v>
      </c>
      <c r="DE38">
        <v>0</v>
      </c>
      <c r="DF38">
        <v>3.9610000000000001E-3</v>
      </c>
      <c r="DG38">
        <v>128</v>
      </c>
      <c r="DH38" t="s">
        <v>238</v>
      </c>
      <c r="DI38" t="s">
        <v>159</v>
      </c>
      <c r="DJ38" t="s">
        <v>239</v>
      </c>
      <c r="DK38">
        <v>-82.684426999999999</v>
      </c>
      <c r="DL38">
        <v>33.382195000000003</v>
      </c>
      <c r="DM38">
        <v>33.382195000000003</v>
      </c>
      <c r="DN38">
        <v>-82.684426999999999</v>
      </c>
      <c r="DO38">
        <v>3.9610000000000001E-3</v>
      </c>
      <c r="DP38">
        <v>4</v>
      </c>
      <c r="DQ38" s="3">
        <f t="shared" si="7"/>
        <v>1976.6666666666667</v>
      </c>
      <c r="DR38" s="3">
        <f t="shared" si="8"/>
        <v>2447.5</v>
      </c>
      <c r="DS38" s="3">
        <f t="shared" si="9"/>
        <v>-470.83333333333326</v>
      </c>
      <c r="DT38" s="3">
        <f t="shared" si="10"/>
        <v>-0.19237316990125977</v>
      </c>
      <c r="DU38" s="3">
        <f t="shared" si="11"/>
        <v>2212.0833333333335</v>
      </c>
      <c r="DV38">
        <v>1560</v>
      </c>
      <c r="DW38">
        <v>25.8</v>
      </c>
      <c r="DX38">
        <v>1650</v>
      </c>
      <c r="DY38">
        <v>25.8</v>
      </c>
      <c r="DZ38">
        <v>2720</v>
      </c>
      <c r="EA38">
        <v>19.2</v>
      </c>
      <c r="EB38">
        <v>2710</v>
      </c>
      <c r="EC38">
        <v>19.2</v>
      </c>
      <c r="ED38">
        <v>2680</v>
      </c>
      <c r="EE38">
        <v>20.3</v>
      </c>
      <c r="EF38">
        <v>2570</v>
      </c>
      <c r="EG38">
        <v>20.3</v>
      </c>
      <c r="EH38">
        <v>2270</v>
      </c>
      <c r="EI38">
        <v>15.1</v>
      </c>
      <c r="EJ38">
        <v>2270</v>
      </c>
      <c r="EK38">
        <v>15.1</v>
      </c>
      <c r="EL38">
        <v>2400</v>
      </c>
      <c r="EM38">
        <v>15</v>
      </c>
      <c r="EN38">
        <v>2410</v>
      </c>
      <c r="EO38">
        <v>15</v>
      </c>
      <c r="EP38">
        <v>1.8894000000000001E-2</v>
      </c>
    </row>
    <row r="39" spans="1:146" x14ac:dyDescent="0.3">
      <c r="A39">
        <v>37</v>
      </c>
      <c r="B39" t="s">
        <v>133</v>
      </c>
      <c r="C39">
        <v>44</v>
      </c>
      <c r="D39">
        <v>66213</v>
      </c>
      <c r="E39">
        <v>4336627</v>
      </c>
      <c r="F39" t="s">
        <v>134</v>
      </c>
      <c r="G39" s="1">
        <v>41294.045138888891</v>
      </c>
      <c r="H39" s="3">
        <f t="shared" si="0"/>
        <v>41294.045138888891</v>
      </c>
      <c r="I39" s="3">
        <f t="shared" si="1"/>
        <v>2013</v>
      </c>
      <c r="J39" s="3" t="str" cm="1">
        <f t="array" ref="J39">_xlfn.IFS(I39&lt;=2016,"before treatment",I39=2017,"unknown",I39&gt;2017,"after treatment")</f>
        <v>before treatment</v>
      </c>
      <c r="K39" s="3">
        <f t="shared" si="2"/>
        <v>1</v>
      </c>
      <c r="L39" s="3">
        <f t="shared" si="3"/>
        <v>0</v>
      </c>
      <c r="M39" t="s">
        <v>135</v>
      </c>
      <c r="N39" t="s">
        <v>136</v>
      </c>
      <c r="O39" t="s">
        <v>137</v>
      </c>
      <c r="P39" t="s">
        <v>180</v>
      </c>
      <c r="Q39">
        <v>0</v>
      </c>
      <c r="R39">
        <v>0</v>
      </c>
      <c r="S39">
        <v>2</v>
      </c>
      <c r="T39" t="s">
        <v>139</v>
      </c>
      <c r="U39" t="s">
        <v>140</v>
      </c>
      <c r="V39" t="s">
        <v>163</v>
      </c>
      <c r="W39" t="s">
        <v>222</v>
      </c>
      <c r="X39" t="s">
        <v>200</v>
      </c>
      <c r="Y39">
        <v>1</v>
      </c>
      <c r="Z39" s="3" t="str">
        <f t="shared" si="4"/>
        <v>Yes</v>
      </c>
      <c r="AA39" t="s">
        <v>299</v>
      </c>
      <c r="AB39" s="3">
        <f t="shared" si="5"/>
        <v>1</v>
      </c>
      <c r="AC39" t="s">
        <v>166</v>
      </c>
      <c r="AD39" t="s">
        <v>183</v>
      </c>
      <c r="AE39" t="s">
        <v>146</v>
      </c>
      <c r="AF39">
        <v>40</v>
      </c>
      <c r="AG39" t="s">
        <v>147</v>
      </c>
      <c r="AH39" s="3">
        <f t="shared" si="6"/>
        <v>0</v>
      </c>
      <c r="AI39" t="s">
        <v>148</v>
      </c>
      <c r="AJ39" t="s">
        <v>149</v>
      </c>
      <c r="AK39">
        <v>9.2249999999999996</v>
      </c>
      <c r="AL39">
        <v>33.385275999999998</v>
      </c>
      <c r="AM39">
        <v>-82.681569999999994</v>
      </c>
      <c r="AN39">
        <v>4</v>
      </c>
      <c r="AO39">
        <v>5</v>
      </c>
      <c r="AP39">
        <v>274</v>
      </c>
      <c r="AQ39" t="s">
        <v>150</v>
      </c>
      <c r="AR39">
        <v>8</v>
      </c>
      <c r="AS39">
        <v>8</v>
      </c>
      <c r="AT39" t="s">
        <v>151</v>
      </c>
      <c r="AU39">
        <v>1995</v>
      </c>
      <c r="AV39">
        <v>39.200000000000003</v>
      </c>
      <c r="AW39">
        <v>1365.6</v>
      </c>
      <c r="AX39">
        <v>-82.683487999999997</v>
      </c>
      <c r="AY39">
        <v>33.382964999999999</v>
      </c>
      <c r="AZ39">
        <v>-82.681257000000002</v>
      </c>
      <c r="BA39">
        <v>33.386145999999997</v>
      </c>
      <c r="BB39" t="s">
        <v>149</v>
      </c>
      <c r="BC39">
        <v>1</v>
      </c>
      <c r="BD39">
        <v>301</v>
      </c>
      <c r="BE39">
        <v>16</v>
      </c>
      <c r="BF39">
        <v>0</v>
      </c>
      <c r="BG39">
        <v>55</v>
      </c>
      <c r="BH39">
        <v>1.92</v>
      </c>
      <c r="BI39">
        <v>1.66</v>
      </c>
      <c r="BJ39">
        <v>475.4</v>
      </c>
      <c r="BK39">
        <v>473.4</v>
      </c>
      <c r="BL39">
        <v>475.4</v>
      </c>
      <c r="BM39">
        <v>0</v>
      </c>
      <c r="BN39">
        <v>86.9</v>
      </c>
      <c r="BO39">
        <v>0</v>
      </c>
      <c r="BP39" s="2">
        <v>42570</v>
      </c>
      <c r="BQ39" t="s">
        <v>152</v>
      </c>
      <c r="BR39">
        <v>3.9610000000000001E-3</v>
      </c>
      <c r="BS39">
        <v>52157</v>
      </c>
      <c r="BT39">
        <v>52096</v>
      </c>
      <c r="BU39" t="s">
        <v>149</v>
      </c>
      <c r="BV39" t="s">
        <v>153</v>
      </c>
      <c r="BW39">
        <v>1</v>
      </c>
      <c r="BX39">
        <v>1600</v>
      </c>
      <c r="BY39">
        <v>2</v>
      </c>
      <c r="BZ39">
        <v>1</v>
      </c>
      <c r="CA39">
        <v>2</v>
      </c>
      <c r="CB39">
        <v>1</v>
      </c>
      <c r="CC39">
        <v>1</v>
      </c>
      <c r="CD39">
        <v>2</v>
      </c>
      <c r="CE39">
        <v>0</v>
      </c>
      <c r="CF39">
        <v>4</v>
      </c>
      <c r="CG39" t="s">
        <v>154</v>
      </c>
      <c r="CH39">
        <v>301</v>
      </c>
      <c r="CI39">
        <v>16</v>
      </c>
      <c r="CJ39">
        <v>0</v>
      </c>
      <c r="CK39" t="s">
        <v>155</v>
      </c>
      <c r="CL39" t="s">
        <v>155</v>
      </c>
      <c r="CM39">
        <v>0</v>
      </c>
      <c r="CN39">
        <v>55</v>
      </c>
      <c r="CO39">
        <v>2680</v>
      </c>
      <c r="CP39" t="s">
        <v>156</v>
      </c>
      <c r="CQ39">
        <v>0</v>
      </c>
      <c r="CR39">
        <v>0.82673399999999997</v>
      </c>
      <c r="CS39">
        <v>10</v>
      </c>
      <c r="CT39" t="s">
        <v>157</v>
      </c>
      <c r="CU39">
        <v>2680</v>
      </c>
      <c r="CV39">
        <v>528312</v>
      </c>
      <c r="CW39">
        <v>9.2200000000000006</v>
      </c>
      <c r="CX39">
        <v>10.050000000000001</v>
      </c>
      <c r="CY39">
        <v>528312</v>
      </c>
      <c r="CZ39">
        <v>0</v>
      </c>
      <c r="DA39">
        <v>4365.155761</v>
      </c>
      <c r="DB39">
        <v>100</v>
      </c>
      <c r="DC39">
        <v>52118</v>
      </c>
      <c r="DD39">
        <v>2.6852000000000001E-2</v>
      </c>
      <c r="DE39">
        <v>0</v>
      </c>
      <c r="DF39">
        <v>3.9610000000000001E-3</v>
      </c>
      <c r="DG39">
        <v>128</v>
      </c>
      <c r="DH39" t="s">
        <v>238</v>
      </c>
      <c r="DI39" t="s">
        <v>159</v>
      </c>
      <c r="DJ39" t="s">
        <v>239</v>
      </c>
      <c r="DK39">
        <v>-82.684426999999999</v>
      </c>
      <c r="DL39">
        <v>33.382195000000003</v>
      </c>
      <c r="DM39">
        <v>33.382195000000003</v>
      </c>
      <c r="DN39">
        <v>-82.684426999999999</v>
      </c>
      <c r="DO39">
        <v>3.9610000000000001E-3</v>
      </c>
      <c r="DP39">
        <v>4</v>
      </c>
      <c r="DQ39" s="3">
        <f t="shared" si="7"/>
        <v>1976.6666666666667</v>
      </c>
      <c r="DR39" s="3">
        <f t="shared" si="8"/>
        <v>2447.5</v>
      </c>
      <c r="DS39" s="3">
        <f t="shared" si="9"/>
        <v>-470.83333333333326</v>
      </c>
      <c r="DT39" s="3">
        <f t="shared" si="10"/>
        <v>-0.19237316990125977</v>
      </c>
      <c r="DU39" s="3">
        <f t="shared" si="11"/>
        <v>2212.0833333333335</v>
      </c>
      <c r="DV39">
        <v>1560</v>
      </c>
      <c r="DW39">
        <v>25.8</v>
      </c>
      <c r="DX39">
        <v>1650</v>
      </c>
      <c r="DY39">
        <v>25.8</v>
      </c>
      <c r="DZ39">
        <v>2720</v>
      </c>
      <c r="EA39">
        <v>19.2</v>
      </c>
      <c r="EB39">
        <v>2710</v>
      </c>
      <c r="EC39">
        <v>19.2</v>
      </c>
      <c r="ED39">
        <v>2680</v>
      </c>
      <c r="EE39">
        <v>20.3</v>
      </c>
      <c r="EF39">
        <v>2570</v>
      </c>
      <c r="EG39">
        <v>20.3</v>
      </c>
      <c r="EH39">
        <v>2270</v>
      </c>
      <c r="EI39">
        <v>15.1</v>
      </c>
      <c r="EJ39">
        <v>2270</v>
      </c>
      <c r="EK39">
        <v>15.1</v>
      </c>
      <c r="EL39">
        <v>2400</v>
      </c>
      <c r="EM39">
        <v>15</v>
      </c>
      <c r="EN39">
        <v>2410</v>
      </c>
      <c r="EO39">
        <v>15</v>
      </c>
      <c r="EP39">
        <v>9.9999999999999995E-7</v>
      </c>
    </row>
    <row r="40" spans="1:146" x14ac:dyDescent="0.3">
      <c r="A40">
        <v>38</v>
      </c>
      <c r="B40" t="s">
        <v>133</v>
      </c>
      <c r="C40">
        <v>2</v>
      </c>
      <c r="D40">
        <v>7154</v>
      </c>
      <c r="E40">
        <v>7582883</v>
      </c>
      <c r="F40" t="s">
        <v>134</v>
      </c>
      <c r="G40" s="1">
        <v>43850.701388888891</v>
      </c>
      <c r="H40" s="3">
        <f t="shared" si="0"/>
        <v>43850.701388888891</v>
      </c>
      <c r="I40" s="3">
        <f t="shared" si="1"/>
        <v>2020</v>
      </c>
      <c r="J40" s="3" t="str" cm="1">
        <f t="array" ref="J40">_xlfn.IFS(I40&lt;=2016,"before treatment",I40=2017,"unknown",I40&gt;2017,"after treatment")</f>
        <v>after treatment</v>
      </c>
      <c r="K40" s="3">
        <f t="shared" si="2"/>
        <v>0</v>
      </c>
      <c r="L40" s="3">
        <f t="shared" si="3"/>
        <v>1</v>
      </c>
      <c r="M40" t="s">
        <v>135</v>
      </c>
      <c r="N40" t="s">
        <v>136</v>
      </c>
      <c r="O40" t="s">
        <v>137</v>
      </c>
      <c r="P40" t="s">
        <v>138</v>
      </c>
      <c r="Q40">
        <v>0</v>
      </c>
      <c r="R40">
        <v>0</v>
      </c>
      <c r="S40">
        <v>0</v>
      </c>
      <c r="T40" t="s">
        <v>203</v>
      </c>
      <c r="U40" t="s">
        <v>140</v>
      </c>
      <c r="V40" t="s">
        <v>163</v>
      </c>
      <c r="W40" t="s">
        <v>163</v>
      </c>
      <c r="X40" t="s">
        <v>300</v>
      </c>
      <c r="Y40">
        <v>1</v>
      </c>
      <c r="Z40" s="3" t="str">
        <f t="shared" si="4"/>
        <v>Yes</v>
      </c>
      <c r="AA40" t="s">
        <v>165</v>
      </c>
      <c r="AB40" s="3">
        <f t="shared" si="5"/>
        <v>0</v>
      </c>
      <c r="AC40" t="s">
        <v>166</v>
      </c>
      <c r="AD40" t="s">
        <v>145</v>
      </c>
      <c r="AE40" t="s">
        <v>146</v>
      </c>
      <c r="AF40">
        <v>18</v>
      </c>
      <c r="AG40" t="s">
        <v>199</v>
      </c>
      <c r="AH40" s="3">
        <f t="shared" si="6"/>
        <v>0</v>
      </c>
      <c r="AI40" t="s">
        <v>219</v>
      </c>
      <c r="AJ40" t="s">
        <v>149</v>
      </c>
      <c r="AK40">
        <v>2.9368259999999999</v>
      </c>
      <c r="AL40">
        <v>33.310634999999998</v>
      </c>
      <c r="AM40">
        <v>-82.740042000000003</v>
      </c>
      <c r="AN40">
        <v>5</v>
      </c>
      <c r="AO40">
        <v>4</v>
      </c>
      <c r="AP40">
        <v>272</v>
      </c>
      <c r="AQ40" t="s">
        <v>150</v>
      </c>
      <c r="AR40">
        <v>6</v>
      </c>
      <c r="AS40">
        <v>6</v>
      </c>
      <c r="AT40" t="s">
        <v>151</v>
      </c>
      <c r="AU40">
        <v>2021.4</v>
      </c>
      <c r="AV40">
        <v>41.7</v>
      </c>
      <c r="AW40">
        <v>1470.1</v>
      </c>
      <c r="AX40">
        <v>-82.751383000000004</v>
      </c>
      <c r="AY40">
        <v>33.297431000000003</v>
      </c>
      <c r="AZ40">
        <v>-82.747518999999997</v>
      </c>
      <c r="BA40">
        <v>33.299692999999998</v>
      </c>
      <c r="BB40" t="s">
        <v>149</v>
      </c>
      <c r="BC40">
        <v>1</v>
      </c>
      <c r="BD40">
        <v>301</v>
      </c>
      <c r="BE40">
        <v>16</v>
      </c>
      <c r="BF40">
        <v>0</v>
      </c>
      <c r="BG40">
        <v>55</v>
      </c>
      <c r="BH40">
        <v>3.64</v>
      </c>
      <c r="BI40">
        <v>3</v>
      </c>
      <c r="BJ40">
        <v>458.3</v>
      </c>
      <c r="BK40">
        <v>479.3</v>
      </c>
      <c r="BL40">
        <v>485.2</v>
      </c>
      <c r="BM40">
        <v>55</v>
      </c>
      <c r="BN40">
        <v>84.2</v>
      </c>
      <c r="BO40">
        <v>0</v>
      </c>
      <c r="BP40" s="2">
        <v>43138</v>
      </c>
      <c r="BQ40" t="s">
        <v>152</v>
      </c>
      <c r="BR40">
        <v>4.5599999999999998E-3</v>
      </c>
      <c r="BS40">
        <v>52154</v>
      </c>
      <c r="BT40">
        <v>52093</v>
      </c>
      <c r="BU40" t="s">
        <v>149</v>
      </c>
      <c r="BV40" t="s">
        <v>153</v>
      </c>
      <c r="BW40">
        <v>1</v>
      </c>
      <c r="BX40">
        <v>1600</v>
      </c>
      <c r="BY40">
        <v>2</v>
      </c>
      <c r="BZ40">
        <v>1</v>
      </c>
      <c r="CA40">
        <v>2</v>
      </c>
      <c r="CB40">
        <v>1</v>
      </c>
      <c r="CC40">
        <v>1</v>
      </c>
      <c r="CD40">
        <v>2</v>
      </c>
      <c r="CE40">
        <v>0</v>
      </c>
      <c r="CF40">
        <v>4</v>
      </c>
      <c r="CG40" t="s">
        <v>154</v>
      </c>
      <c r="CH40">
        <v>301</v>
      </c>
      <c r="CI40">
        <v>16</v>
      </c>
      <c r="CJ40">
        <v>0</v>
      </c>
      <c r="CK40" t="s">
        <v>155</v>
      </c>
      <c r="CL40" t="s">
        <v>155</v>
      </c>
      <c r="CM40">
        <v>0</v>
      </c>
      <c r="CN40">
        <v>55</v>
      </c>
      <c r="CO40">
        <v>1840</v>
      </c>
      <c r="CP40" t="s">
        <v>156</v>
      </c>
      <c r="CQ40">
        <v>0</v>
      </c>
      <c r="CR40">
        <v>0.54009600000000002</v>
      </c>
      <c r="CS40">
        <v>10</v>
      </c>
      <c r="CT40" t="s">
        <v>157</v>
      </c>
      <c r="CU40">
        <v>1840</v>
      </c>
      <c r="CV40">
        <v>528309</v>
      </c>
      <c r="CW40">
        <v>1.71</v>
      </c>
      <c r="CX40">
        <v>2.25</v>
      </c>
      <c r="CY40">
        <v>528309</v>
      </c>
      <c r="CZ40">
        <v>0</v>
      </c>
      <c r="DA40">
        <v>2851.7058809999999</v>
      </c>
      <c r="DB40">
        <v>100</v>
      </c>
      <c r="DC40">
        <v>52115</v>
      </c>
      <c r="DD40">
        <v>1.9387999999999999E-2</v>
      </c>
      <c r="DE40">
        <v>0</v>
      </c>
      <c r="DF40">
        <v>4.5599999999999998E-3</v>
      </c>
      <c r="DG40">
        <v>148</v>
      </c>
      <c r="DH40" t="s">
        <v>301</v>
      </c>
      <c r="DI40" t="s">
        <v>302</v>
      </c>
      <c r="DJ40" t="s">
        <v>303</v>
      </c>
      <c r="DK40">
        <v>-82.745107000000004</v>
      </c>
      <c r="DL40">
        <v>33.292211000000002</v>
      </c>
      <c r="DM40">
        <v>33.292211000000002</v>
      </c>
      <c r="DN40">
        <v>-82.745107000000004</v>
      </c>
      <c r="DO40">
        <v>4.5599999999999998E-3</v>
      </c>
      <c r="DP40">
        <v>5</v>
      </c>
      <c r="DQ40" s="3">
        <f t="shared" si="7"/>
        <v>1610</v>
      </c>
      <c r="DR40" s="3">
        <f t="shared" si="8"/>
        <v>1505</v>
      </c>
      <c r="DS40" s="3">
        <f t="shared" si="9"/>
        <v>105</v>
      </c>
      <c r="DT40" s="3">
        <f t="shared" si="10"/>
        <v>6.9767441860465115E-2</v>
      </c>
      <c r="DU40" s="3">
        <f t="shared" si="11"/>
        <v>1557.5</v>
      </c>
      <c r="DV40">
        <v>1570</v>
      </c>
      <c r="DW40">
        <v>20.8</v>
      </c>
      <c r="DX40">
        <v>1650</v>
      </c>
      <c r="DY40">
        <v>20.8</v>
      </c>
      <c r="DZ40">
        <v>1610</v>
      </c>
      <c r="EA40">
        <v>20.7</v>
      </c>
      <c r="EB40">
        <v>1900</v>
      </c>
      <c r="EC40">
        <v>0</v>
      </c>
      <c r="ED40">
        <v>1840</v>
      </c>
      <c r="EE40">
        <v>26.8</v>
      </c>
      <c r="EF40">
        <v>1400</v>
      </c>
      <c r="EG40">
        <v>24.6</v>
      </c>
      <c r="EH40">
        <v>1330</v>
      </c>
      <c r="EI40">
        <v>25.9</v>
      </c>
      <c r="EJ40">
        <v>1450</v>
      </c>
      <c r="EK40">
        <v>18</v>
      </c>
      <c r="EL40">
        <v>1450</v>
      </c>
      <c r="EM40">
        <v>17.899999999999999</v>
      </c>
      <c r="EN40">
        <v>1430</v>
      </c>
      <c r="EO40">
        <v>17.899999999999999</v>
      </c>
      <c r="EP40">
        <v>1.3252E-2</v>
      </c>
    </row>
    <row r="41" spans="1:146" x14ac:dyDescent="0.3">
      <c r="A41">
        <v>39</v>
      </c>
      <c r="B41" t="s">
        <v>133</v>
      </c>
      <c r="C41">
        <v>11</v>
      </c>
      <c r="D41">
        <v>15805</v>
      </c>
      <c r="E41">
        <v>7054209</v>
      </c>
      <c r="F41" t="s">
        <v>134</v>
      </c>
      <c r="G41" s="1">
        <v>43483.732638888891</v>
      </c>
      <c r="H41" s="3">
        <f t="shared" si="0"/>
        <v>43483.732638888891</v>
      </c>
      <c r="I41" s="3">
        <f t="shared" si="1"/>
        <v>2019</v>
      </c>
      <c r="J41" s="3" t="str" cm="1">
        <f t="array" ref="J41">_xlfn.IFS(I41&lt;=2016,"before treatment",I41=2017,"unknown",I41&gt;2017,"after treatment")</f>
        <v>after treatment</v>
      </c>
      <c r="K41" s="3">
        <f t="shared" si="2"/>
        <v>0</v>
      </c>
      <c r="L41" s="3">
        <f t="shared" si="3"/>
        <v>1</v>
      </c>
      <c r="M41" t="s">
        <v>135</v>
      </c>
      <c r="N41" t="s">
        <v>136</v>
      </c>
      <c r="O41" t="s">
        <v>304</v>
      </c>
      <c r="P41" t="s">
        <v>180</v>
      </c>
      <c r="Q41">
        <v>0</v>
      </c>
      <c r="R41">
        <v>0</v>
      </c>
      <c r="S41">
        <v>1</v>
      </c>
      <c r="T41" t="s">
        <v>139</v>
      </c>
      <c r="U41" t="s">
        <v>172</v>
      </c>
      <c r="V41" t="s">
        <v>181</v>
      </c>
      <c r="W41" t="s">
        <v>141</v>
      </c>
      <c r="X41" t="s">
        <v>194</v>
      </c>
      <c r="Y41">
        <v>1</v>
      </c>
      <c r="Z41" s="3" t="str">
        <f t="shared" si="4"/>
        <v>Yes</v>
      </c>
      <c r="AA41" t="s">
        <v>143</v>
      </c>
      <c r="AB41" s="3">
        <f t="shared" si="5"/>
        <v>0</v>
      </c>
      <c r="AC41" t="s">
        <v>144</v>
      </c>
      <c r="AD41" t="s">
        <v>145</v>
      </c>
      <c r="AE41" t="s">
        <v>146</v>
      </c>
      <c r="AF41">
        <v>51</v>
      </c>
      <c r="AG41" t="s">
        <v>199</v>
      </c>
      <c r="AH41" s="3">
        <f t="shared" si="6"/>
        <v>0</v>
      </c>
      <c r="AI41" t="s">
        <v>219</v>
      </c>
      <c r="AJ41" t="s">
        <v>149</v>
      </c>
      <c r="AK41">
        <v>1.60585</v>
      </c>
      <c r="AL41">
        <v>33.296705000000003</v>
      </c>
      <c r="AM41">
        <v>-82.754321000000004</v>
      </c>
      <c r="AN41">
        <v>5</v>
      </c>
      <c r="AO41">
        <v>4</v>
      </c>
      <c r="AP41">
        <v>272</v>
      </c>
      <c r="AQ41" t="s">
        <v>150</v>
      </c>
      <c r="AR41">
        <v>6</v>
      </c>
      <c r="AS41">
        <v>6</v>
      </c>
      <c r="AT41" t="s">
        <v>151</v>
      </c>
      <c r="AU41">
        <v>2021.4</v>
      </c>
      <c r="AV41">
        <v>41.7</v>
      </c>
      <c r="AW41">
        <v>1470.1</v>
      </c>
      <c r="AX41">
        <v>-82.751383000000004</v>
      </c>
      <c r="AY41">
        <v>33.297431000000003</v>
      </c>
      <c r="AZ41">
        <v>-82.747518999999997</v>
      </c>
      <c r="BA41">
        <v>33.299692999999998</v>
      </c>
      <c r="BB41" t="s">
        <v>149</v>
      </c>
      <c r="BC41">
        <v>1</v>
      </c>
      <c r="BD41">
        <v>301</v>
      </c>
      <c r="BE41">
        <v>16</v>
      </c>
      <c r="BF41">
        <v>0</v>
      </c>
      <c r="BG41">
        <v>55</v>
      </c>
      <c r="BH41">
        <v>3.64</v>
      </c>
      <c r="BI41">
        <v>3</v>
      </c>
      <c r="BJ41">
        <v>458.3</v>
      </c>
      <c r="BK41">
        <v>479.3</v>
      </c>
      <c r="BL41">
        <v>485.2</v>
      </c>
      <c r="BM41">
        <v>55</v>
      </c>
      <c r="BN41">
        <v>84.2</v>
      </c>
      <c r="BO41">
        <v>0</v>
      </c>
      <c r="BP41" s="2">
        <v>43138</v>
      </c>
      <c r="BQ41" t="s">
        <v>152</v>
      </c>
      <c r="BR41">
        <v>4.5599999999999998E-3</v>
      </c>
      <c r="BS41">
        <v>52154</v>
      </c>
      <c r="BT41">
        <v>52093</v>
      </c>
      <c r="BU41" t="s">
        <v>149</v>
      </c>
      <c r="BV41" t="s">
        <v>153</v>
      </c>
      <c r="BW41">
        <v>1</v>
      </c>
      <c r="BX41">
        <v>1600</v>
      </c>
      <c r="BY41">
        <v>2</v>
      </c>
      <c r="BZ41">
        <v>1</v>
      </c>
      <c r="CA41">
        <v>2</v>
      </c>
      <c r="CB41">
        <v>1</v>
      </c>
      <c r="CC41">
        <v>1</v>
      </c>
      <c r="CD41">
        <v>2</v>
      </c>
      <c r="CE41">
        <v>0</v>
      </c>
      <c r="CF41">
        <v>4</v>
      </c>
      <c r="CG41" t="s">
        <v>154</v>
      </c>
      <c r="CH41">
        <v>301</v>
      </c>
      <c r="CI41">
        <v>16</v>
      </c>
      <c r="CJ41">
        <v>0</v>
      </c>
      <c r="CK41" t="s">
        <v>155</v>
      </c>
      <c r="CL41" t="s">
        <v>155</v>
      </c>
      <c r="CM41">
        <v>0</v>
      </c>
      <c r="CN41">
        <v>55</v>
      </c>
      <c r="CO41">
        <v>1840</v>
      </c>
      <c r="CP41" t="s">
        <v>156</v>
      </c>
      <c r="CQ41">
        <v>0</v>
      </c>
      <c r="CR41">
        <v>0.54009600000000002</v>
      </c>
      <c r="CS41">
        <v>10</v>
      </c>
      <c r="CT41" t="s">
        <v>157</v>
      </c>
      <c r="CU41">
        <v>1840</v>
      </c>
      <c r="CV41">
        <v>528309</v>
      </c>
      <c r="CW41">
        <v>1.71</v>
      </c>
      <c r="CX41">
        <v>2.25</v>
      </c>
      <c r="CY41">
        <v>528309</v>
      </c>
      <c r="CZ41">
        <v>0</v>
      </c>
      <c r="DA41">
        <v>2851.7058809999999</v>
      </c>
      <c r="DB41">
        <v>100</v>
      </c>
      <c r="DC41">
        <v>52115</v>
      </c>
      <c r="DD41">
        <v>1.9387999999999999E-2</v>
      </c>
      <c r="DE41">
        <v>0</v>
      </c>
      <c r="DF41">
        <v>4.5599999999999998E-3</v>
      </c>
      <c r="DG41">
        <v>148</v>
      </c>
      <c r="DH41" t="s">
        <v>301</v>
      </c>
      <c r="DI41" t="s">
        <v>302</v>
      </c>
      <c r="DJ41" t="s">
        <v>303</v>
      </c>
      <c r="DK41">
        <v>-82.745107000000004</v>
      </c>
      <c r="DL41">
        <v>33.292211000000002</v>
      </c>
      <c r="DM41">
        <v>33.292211000000002</v>
      </c>
      <c r="DN41">
        <v>-82.745107000000004</v>
      </c>
      <c r="DO41">
        <v>4.5599999999999998E-3</v>
      </c>
      <c r="DP41">
        <v>5</v>
      </c>
      <c r="DQ41" s="3">
        <f t="shared" si="7"/>
        <v>1610</v>
      </c>
      <c r="DR41" s="3">
        <f t="shared" si="8"/>
        <v>1505</v>
      </c>
      <c r="DS41" s="3">
        <f t="shared" si="9"/>
        <v>105</v>
      </c>
      <c r="DT41" s="3">
        <f t="shared" si="10"/>
        <v>6.9767441860465115E-2</v>
      </c>
      <c r="DU41" s="3">
        <f t="shared" si="11"/>
        <v>1557.5</v>
      </c>
      <c r="DV41">
        <v>1570</v>
      </c>
      <c r="DW41">
        <v>20.8</v>
      </c>
      <c r="DX41">
        <v>1650</v>
      </c>
      <c r="DY41">
        <v>20.8</v>
      </c>
      <c r="DZ41">
        <v>1610</v>
      </c>
      <c r="EA41">
        <v>20.7</v>
      </c>
      <c r="EB41">
        <v>1900</v>
      </c>
      <c r="EC41">
        <v>0</v>
      </c>
      <c r="ED41">
        <v>1840</v>
      </c>
      <c r="EE41">
        <v>26.8</v>
      </c>
      <c r="EF41">
        <v>1400</v>
      </c>
      <c r="EG41">
        <v>24.6</v>
      </c>
      <c r="EH41">
        <v>1330</v>
      </c>
      <c r="EI41">
        <v>25.9</v>
      </c>
      <c r="EJ41">
        <v>1450</v>
      </c>
      <c r="EK41">
        <v>18</v>
      </c>
      <c r="EL41">
        <v>1450</v>
      </c>
      <c r="EM41">
        <v>17.899999999999999</v>
      </c>
      <c r="EN41">
        <v>1430</v>
      </c>
      <c r="EO41">
        <v>17.899999999999999</v>
      </c>
      <c r="EP41">
        <v>3.0270000000000002E-3</v>
      </c>
    </row>
    <row r="42" spans="1:146" x14ac:dyDescent="0.3">
      <c r="A42">
        <v>40</v>
      </c>
      <c r="B42" t="s">
        <v>133</v>
      </c>
      <c r="C42">
        <v>20</v>
      </c>
      <c r="D42">
        <v>25636</v>
      </c>
      <c r="E42">
        <v>6513436</v>
      </c>
      <c r="F42" t="s">
        <v>134</v>
      </c>
      <c r="G42" s="1">
        <v>43081.751388888886</v>
      </c>
      <c r="H42" s="3">
        <f t="shared" si="0"/>
        <v>43081.751388888886</v>
      </c>
      <c r="I42" s="3">
        <f t="shared" si="1"/>
        <v>2017</v>
      </c>
      <c r="J42" s="3" t="str" cm="1">
        <f t="array" ref="J42">_xlfn.IFS(I42&lt;=2016,"before treatment",I42=2017,"unknown",I42&gt;2017,"after treatment")</f>
        <v>unknown</v>
      </c>
      <c r="K42" s="3">
        <f t="shared" si="2"/>
        <v>0</v>
      </c>
      <c r="L42" s="3">
        <f t="shared" si="3"/>
        <v>0</v>
      </c>
      <c r="M42" t="s">
        <v>135</v>
      </c>
      <c r="N42" t="s">
        <v>305</v>
      </c>
      <c r="O42" t="s">
        <v>306</v>
      </c>
      <c r="P42" t="s">
        <v>138</v>
      </c>
      <c r="Q42">
        <v>0</v>
      </c>
      <c r="R42">
        <v>0</v>
      </c>
      <c r="S42">
        <v>0</v>
      </c>
      <c r="T42" t="s">
        <v>209</v>
      </c>
      <c r="U42" t="s">
        <v>241</v>
      </c>
      <c r="V42" t="s">
        <v>173</v>
      </c>
      <c r="W42" t="s">
        <v>173</v>
      </c>
      <c r="X42" t="s">
        <v>245</v>
      </c>
      <c r="Y42">
        <v>2</v>
      </c>
      <c r="Z42" s="3" t="str">
        <f t="shared" si="4"/>
        <v>No</v>
      </c>
      <c r="AA42" t="s">
        <v>307</v>
      </c>
      <c r="AB42" s="3">
        <f t="shared" si="5"/>
        <v>1</v>
      </c>
      <c r="AC42" t="s">
        <v>250</v>
      </c>
      <c r="AD42" t="s">
        <v>183</v>
      </c>
      <c r="AE42" t="s">
        <v>146</v>
      </c>
      <c r="AF42" t="s">
        <v>308</v>
      </c>
      <c r="AG42" t="s">
        <v>309</v>
      </c>
      <c r="AH42" s="3">
        <f t="shared" si="6"/>
        <v>0</v>
      </c>
      <c r="AI42" t="s">
        <v>217</v>
      </c>
      <c r="AJ42" t="s">
        <v>310</v>
      </c>
      <c r="AK42">
        <v>1.6825E-2</v>
      </c>
      <c r="AL42">
        <v>33.297006000000003</v>
      </c>
      <c r="AM42">
        <v>-82.752347999999998</v>
      </c>
      <c r="AN42">
        <v>5</v>
      </c>
      <c r="AO42">
        <v>4</v>
      </c>
      <c r="AP42">
        <v>272</v>
      </c>
      <c r="AQ42" t="s">
        <v>150</v>
      </c>
      <c r="AR42">
        <v>6</v>
      </c>
      <c r="AS42">
        <v>6</v>
      </c>
      <c r="AT42" t="s">
        <v>151</v>
      </c>
      <c r="AU42">
        <v>2021.4</v>
      </c>
      <c r="AV42">
        <v>41.7</v>
      </c>
      <c r="AW42">
        <v>1470.1</v>
      </c>
      <c r="AX42">
        <v>-82.751383000000004</v>
      </c>
      <c r="AY42">
        <v>33.297431000000003</v>
      </c>
      <c r="AZ42">
        <v>-82.747518999999997</v>
      </c>
      <c r="BA42">
        <v>33.299692999999998</v>
      </c>
      <c r="BB42" t="s">
        <v>149</v>
      </c>
      <c r="BC42">
        <v>1</v>
      </c>
      <c r="BD42">
        <v>301</v>
      </c>
      <c r="BE42">
        <v>16</v>
      </c>
      <c r="BF42">
        <v>0</v>
      </c>
      <c r="BG42">
        <v>55</v>
      </c>
      <c r="BH42">
        <v>3.64</v>
      </c>
      <c r="BI42">
        <v>3</v>
      </c>
      <c r="BJ42">
        <v>458.3</v>
      </c>
      <c r="BK42">
        <v>479.3</v>
      </c>
      <c r="BL42">
        <v>485.2</v>
      </c>
      <c r="BM42">
        <v>55</v>
      </c>
      <c r="BN42">
        <v>84.2</v>
      </c>
      <c r="BO42">
        <v>0</v>
      </c>
      <c r="BP42" s="2">
        <v>43138</v>
      </c>
      <c r="BQ42" t="s">
        <v>152</v>
      </c>
      <c r="BR42">
        <v>4.5599999999999998E-3</v>
      </c>
      <c r="BS42">
        <v>52154</v>
      </c>
      <c r="BT42">
        <v>52093</v>
      </c>
      <c r="BU42" t="s">
        <v>149</v>
      </c>
      <c r="BV42" t="s">
        <v>153</v>
      </c>
      <c r="BW42">
        <v>1</v>
      </c>
      <c r="BX42">
        <v>1600</v>
      </c>
      <c r="BY42">
        <v>2</v>
      </c>
      <c r="BZ42">
        <v>1</v>
      </c>
      <c r="CA42">
        <v>2</v>
      </c>
      <c r="CB42">
        <v>1</v>
      </c>
      <c r="CC42">
        <v>1</v>
      </c>
      <c r="CD42">
        <v>2</v>
      </c>
      <c r="CE42">
        <v>0</v>
      </c>
      <c r="CF42">
        <v>4</v>
      </c>
      <c r="CG42" t="s">
        <v>154</v>
      </c>
      <c r="CH42">
        <v>301</v>
      </c>
      <c r="CI42">
        <v>16</v>
      </c>
      <c r="CJ42">
        <v>0</v>
      </c>
      <c r="CK42" t="s">
        <v>155</v>
      </c>
      <c r="CL42" t="s">
        <v>155</v>
      </c>
      <c r="CM42">
        <v>0</v>
      </c>
      <c r="CN42">
        <v>55</v>
      </c>
      <c r="CO42">
        <v>1840</v>
      </c>
      <c r="CP42" t="s">
        <v>156</v>
      </c>
      <c r="CQ42">
        <v>0</v>
      </c>
      <c r="CR42">
        <v>0.54009600000000002</v>
      </c>
      <c r="CS42">
        <v>10</v>
      </c>
      <c r="CT42" t="s">
        <v>157</v>
      </c>
      <c r="CU42">
        <v>1840</v>
      </c>
      <c r="CV42">
        <v>528309</v>
      </c>
      <c r="CW42">
        <v>1.71</v>
      </c>
      <c r="CX42">
        <v>2.25</v>
      </c>
      <c r="CY42">
        <v>528309</v>
      </c>
      <c r="CZ42">
        <v>0</v>
      </c>
      <c r="DA42">
        <v>2851.7058809999999</v>
      </c>
      <c r="DB42">
        <v>100</v>
      </c>
      <c r="DC42">
        <v>52115</v>
      </c>
      <c r="DD42">
        <v>1.9387999999999999E-2</v>
      </c>
      <c r="DE42">
        <v>0</v>
      </c>
      <c r="DF42">
        <v>4.5599999999999998E-3</v>
      </c>
      <c r="DG42">
        <v>148</v>
      </c>
      <c r="DH42" t="s">
        <v>301</v>
      </c>
      <c r="DI42" t="s">
        <v>302</v>
      </c>
      <c r="DJ42" t="s">
        <v>303</v>
      </c>
      <c r="DK42">
        <v>-82.745107000000004</v>
      </c>
      <c r="DL42">
        <v>33.292211000000002</v>
      </c>
      <c r="DM42">
        <v>33.292211000000002</v>
      </c>
      <c r="DN42">
        <v>-82.745107000000004</v>
      </c>
      <c r="DO42">
        <v>4.5599999999999998E-3</v>
      </c>
      <c r="DP42">
        <v>5</v>
      </c>
      <c r="DQ42" s="3">
        <f t="shared" si="7"/>
        <v>1610</v>
      </c>
      <c r="DR42" s="3">
        <f t="shared" si="8"/>
        <v>1505</v>
      </c>
      <c r="DS42" s="3">
        <f t="shared" si="9"/>
        <v>105</v>
      </c>
      <c r="DT42" s="3">
        <f t="shared" si="10"/>
        <v>6.9767441860465115E-2</v>
      </c>
      <c r="DU42" s="3">
        <f t="shared" si="11"/>
        <v>1557.5</v>
      </c>
      <c r="DV42">
        <v>1570</v>
      </c>
      <c r="DW42">
        <v>20.8</v>
      </c>
      <c r="DX42">
        <v>1650</v>
      </c>
      <c r="DY42">
        <v>20.8</v>
      </c>
      <c r="DZ42">
        <v>1610</v>
      </c>
      <c r="EA42">
        <v>20.7</v>
      </c>
      <c r="EB42">
        <v>1900</v>
      </c>
      <c r="EC42">
        <v>0</v>
      </c>
      <c r="ED42">
        <v>1840</v>
      </c>
      <c r="EE42">
        <v>26.8</v>
      </c>
      <c r="EF42">
        <v>1400</v>
      </c>
      <c r="EG42">
        <v>24.6</v>
      </c>
      <c r="EH42">
        <v>1330</v>
      </c>
      <c r="EI42">
        <v>25.9</v>
      </c>
      <c r="EJ42">
        <v>1450</v>
      </c>
      <c r="EK42">
        <v>18</v>
      </c>
      <c r="EL42">
        <v>1450</v>
      </c>
      <c r="EM42">
        <v>17.899999999999999</v>
      </c>
      <c r="EN42">
        <v>1430</v>
      </c>
      <c r="EO42">
        <v>17.899999999999999</v>
      </c>
      <c r="EP42">
        <v>1.0549999999999999E-3</v>
      </c>
    </row>
    <row r="43" spans="1:146" x14ac:dyDescent="0.3">
      <c r="A43">
        <v>41</v>
      </c>
      <c r="B43" t="s">
        <v>133</v>
      </c>
      <c r="C43">
        <v>21</v>
      </c>
      <c r="D43">
        <v>26453</v>
      </c>
      <c r="E43">
        <v>6470780</v>
      </c>
      <c r="F43" t="s">
        <v>134</v>
      </c>
      <c r="G43" s="1">
        <v>43050.209027777775</v>
      </c>
      <c r="H43" s="3">
        <f t="shared" si="0"/>
        <v>43050.209027777775</v>
      </c>
      <c r="I43" s="3">
        <f t="shared" si="1"/>
        <v>2017</v>
      </c>
      <c r="J43" s="3" t="str" cm="1">
        <f t="array" ref="J43">_xlfn.IFS(I43&lt;=2016,"before treatment",I43=2017,"unknown",I43&gt;2017,"after treatment")</f>
        <v>unknown</v>
      </c>
      <c r="K43" s="3">
        <f t="shared" si="2"/>
        <v>0</v>
      </c>
      <c r="L43" s="3">
        <f t="shared" si="3"/>
        <v>0</v>
      </c>
      <c r="M43" t="s">
        <v>135</v>
      </c>
      <c r="N43" t="s">
        <v>136</v>
      </c>
      <c r="O43" t="s">
        <v>137</v>
      </c>
      <c r="P43" t="s">
        <v>202</v>
      </c>
      <c r="Q43">
        <v>0</v>
      </c>
      <c r="R43">
        <v>0</v>
      </c>
      <c r="S43">
        <v>0</v>
      </c>
      <c r="T43" t="s">
        <v>225</v>
      </c>
      <c r="U43" t="s">
        <v>172</v>
      </c>
      <c r="V43" t="s">
        <v>173</v>
      </c>
      <c r="W43" t="s">
        <v>173</v>
      </c>
      <c r="X43" t="s">
        <v>186</v>
      </c>
      <c r="Y43">
        <v>2</v>
      </c>
      <c r="Z43" s="3" t="str">
        <f t="shared" si="4"/>
        <v>No</v>
      </c>
      <c r="AA43" t="s">
        <v>175</v>
      </c>
      <c r="AB43" s="3">
        <f t="shared" si="5"/>
        <v>0</v>
      </c>
      <c r="AC43" t="s">
        <v>176</v>
      </c>
      <c r="AD43" t="s">
        <v>183</v>
      </c>
      <c r="AE43" t="s">
        <v>146</v>
      </c>
      <c r="AF43" t="s">
        <v>311</v>
      </c>
      <c r="AG43" t="s">
        <v>211</v>
      </c>
      <c r="AH43" s="3">
        <f t="shared" si="6"/>
        <v>0</v>
      </c>
      <c r="AI43" t="s">
        <v>179</v>
      </c>
      <c r="AJ43" t="s">
        <v>149</v>
      </c>
      <c r="AK43">
        <v>2.94</v>
      </c>
      <c r="AL43">
        <v>33.310671999999997</v>
      </c>
      <c r="AM43">
        <v>-82.740024000000005</v>
      </c>
      <c r="AN43">
        <v>5</v>
      </c>
      <c r="AO43">
        <v>4</v>
      </c>
      <c r="AP43">
        <v>272</v>
      </c>
      <c r="AQ43" t="s">
        <v>150</v>
      </c>
      <c r="AR43">
        <v>6</v>
      </c>
      <c r="AS43">
        <v>6</v>
      </c>
      <c r="AT43" t="s">
        <v>151</v>
      </c>
      <c r="AU43">
        <v>2021.4</v>
      </c>
      <c r="AV43">
        <v>41.7</v>
      </c>
      <c r="AW43">
        <v>1470.1</v>
      </c>
      <c r="AX43">
        <v>-82.751383000000004</v>
      </c>
      <c r="AY43">
        <v>33.297431000000003</v>
      </c>
      <c r="AZ43">
        <v>-82.747518999999997</v>
      </c>
      <c r="BA43">
        <v>33.299692999999998</v>
      </c>
      <c r="BB43" t="s">
        <v>149</v>
      </c>
      <c r="BC43">
        <v>1</v>
      </c>
      <c r="BD43">
        <v>301</v>
      </c>
      <c r="BE43">
        <v>16</v>
      </c>
      <c r="BF43">
        <v>0</v>
      </c>
      <c r="BG43">
        <v>55</v>
      </c>
      <c r="BH43">
        <v>3.64</v>
      </c>
      <c r="BI43">
        <v>3</v>
      </c>
      <c r="BJ43">
        <v>458.3</v>
      </c>
      <c r="BK43">
        <v>479.3</v>
      </c>
      <c r="BL43">
        <v>485.2</v>
      </c>
      <c r="BM43">
        <v>55</v>
      </c>
      <c r="BN43">
        <v>84.2</v>
      </c>
      <c r="BO43">
        <v>0</v>
      </c>
      <c r="BP43" s="2">
        <v>43138</v>
      </c>
      <c r="BQ43" t="s">
        <v>152</v>
      </c>
      <c r="BR43">
        <v>4.5599999999999998E-3</v>
      </c>
      <c r="BS43">
        <v>52154</v>
      </c>
      <c r="BT43">
        <v>52093</v>
      </c>
      <c r="BU43" t="s">
        <v>149</v>
      </c>
      <c r="BV43" t="s">
        <v>153</v>
      </c>
      <c r="BW43">
        <v>1</v>
      </c>
      <c r="BX43">
        <v>1600</v>
      </c>
      <c r="BY43">
        <v>2</v>
      </c>
      <c r="BZ43">
        <v>1</v>
      </c>
      <c r="CA43">
        <v>2</v>
      </c>
      <c r="CB43">
        <v>1</v>
      </c>
      <c r="CC43">
        <v>1</v>
      </c>
      <c r="CD43">
        <v>2</v>
      </c>
      <c r="CE43">
        <v>0</v>
      </c>
      <c r="CF43">
        <v>4</v>
      </c>
      <c r="CG43" t="s">
        <v>154</v>
      </c>
      <c r="CH43">
        <v>301</v>
      </c>
      <c r="CI43">
        <v>16</v>
      </c>
      <c r="CJ43">
        <v>0</v>
      </c>
      <c r="CK43" t="s">
        <v>155</v>
      </c>
      <c r="CL43" t="s">
        <v>155</v>
      </c>
      <c r="CM43">
        <v>0</v>
      </c>
      <c r="CN43">
        <v>55</v>
      </c>
      <c r="CO43">
        <v>1840</v>
      </c>
      <c r="CP43" t="s">
        <v>156</v>
      </c>
      <c r="CQ43">
        <v>0</v>
      </c>
      <c r="CR43">
        <v>0.54009600000000002</v>
      </c>
      <c r="CS43">
        <v>10</v>
      </c>
      <c r="CT43" t="s">
        <v>157</v>
      </c>
      <c r="CU43">
        <v>1840</v>
      </c>
      <c r="CV43">
        <v>528309</v>
      </c>
      <c r="CW43">
        <v>1.71</v>
      </c>
      <c r="CX43">
        <v>2.25</v>
      </c>
      <c r="CY43">
        <v>528309</v>
      </c>
      <c r="CZ43">
        <v>0</v>
      </c>
      <c r="DA43">
        <v>2851.7058809999999</v>
      </c>
      <c r="DB43">
        <v>100</v>
      </c>
      <c r="DC43">
        <v>52115</v>
      </c>
      <c r="DD43">
        <v>1.9387999999999999E-2</v>
      </c>
      <c r="DE43">
        <v>0</v>
      </c>
      <c r="DF43">
        <v>4.5599999999999998E-3</v>
      </c>
      <c r="DG43">
        <v>148</v>
      </c>
      <c r="DH43" t="s">
        <v>301</v>
      </c>
      <c r="DI43" t="s">
        <v>302</v>
      </c>
      <c r="DJ43" t="s">
        <v>303</v>
      </c>
      <c r="DK43">
        <v>-82.745107000000004</v>
      </c>
      <c r="DL43">
        <v>33.292211000000002</v>
      </c>
      <c r="DM43">
        <v>33.292211000000002</v>
      </c>
      <c r="DN43">
        <v>-82.745107000000004</v>
      </c>
      <c r="DO43">
        <v>4.5599999999999998E-3</v>
      </c>
      <c r="DP43">
        <v>5</v>
      </c>
      <c r="DQ43" s="3">
        <f t="shared" si="7"/>
        <v>1610</v>
      </c>
      <c r="DR43" s="3">
        <f t="shared" si="8"/>
        <v>1505</v>
      </c>
      <c r="DS43" s="3">
        <f t="shared" si="9"/>
        <v>105</v>
      </c>
      <c r="DT43" s="3">
        <f t="shared" si="10"/>
        <v>6.9767441860465115E-2</v>
      </c>
      <c r="DU43" s="3">
        <f t="shared" si="11"/>
        <v>1557.5</v>
      </c>
      <c r="DV43">
        <v>1570</v>
      </c>
      <c r="DW43">
        <v>20.8</v>
      </c>
      <c r="DX43">
        <v>1650</v>
      </c>
      <c r="DY43">
        <v>20.8</v>
      </c>
      <c r="DZ43">
        <v>1610</v>
      </c>
      <c r="EA43">
        <v>20.7</v>
      </c>
      <c r="EB43">
        <v>1900</v>
      </c>
      <c r="EC43">
        <v>0</v>
      </c>
      <c r="ED43">
        <v>1840</v>
      </c>
      <c r="EE43">
        <v>26.8</v>
      </c>
      <c r="EF43">
        <v>1400</v>
      </c>
      <c r="EG43">
        <v>24.6</v>
      </c>
      <c r="EH43">
        <v>1330</v>
      </c>
      <c r="EI43">
        <v>25.9</v>
      </c>
      <c r="EJ43">
        <v>1450</v>
      </c>
      <c r="EK43">
        <v>18</v>
      </c>
      <c r="EL43">
        <v>1450</v>
      </c>
      <c r="EM43">
        <v>17.899999999999999</v>
      </c>
      <c r="EN43">
        <v>1430</v>
      </c>
      <c r="EO43">
        <v>17.899999999999999</v>
      </c>
      <c r="EP43">
        <v>1.3292E-2</v>
      </c>
    </row>
    <row r="44" spans="1:146" x14ac:dyDescent="0.3">
      <c r="A44">
        <v>42</v>
      </c>
      <c r="B44" t="s">
        <v>133</v>
      </c>
      <c r="C44">
        <v>28</v>
      </c>
      <c r="D44">
        <v>43221</v>
      </c>
      <c r="E44">
        <v>5578009</v>
      </c>
      <c r="F44" t="s">
        <v>134</v>
      </c>
      <c r="G44" s="1">
        <v>42370.916666666664</v>
      </c>
      <c r="H44" s="3">
        <f t="shared" si="0"/>
        <v>42370.916666666664</v>
      </c>
      <c r="I44" s="3">
        <f t="shared" si="1"/>
        <v>2016</v>
      </c>
      <c r="J44" s="3" t="str" cm="1">
        <f t="array" ref="J44">_xlfn.IFS(I44&lt;=2016,"before treatment",I44=2017,"unknown",I44&gt;2017,"after treatment")</f>
        <v>before treatment</v>
      </c>
      <c r="K44" s="3">
        <f t="shared" si="2"/>
        <v>1</v>
      </c>
      <c r="L44" s="3">
        <f t="shared" si="3"/>
        <v>0</v>
      </c>
      <c r="M44" t="s">
        <v>135</v>
      </c>
      <c r="N44" t="s">
        <v>136</v>
      </c>
      <c r="O44" t="s">
        <v>312</v>
      </c>
      <c r="P44" t="s">
        <v>138</v>
      </c>
      <c r="Q44">
        <v>0</v>
      </c>
      <c r="R44">
        <v>0</v>
      </c>
      <c r="S44">
        <v>0</v>
      </c>
      <c r="T44" t="s">
        <v>139</v>
      </c>
      <c r="U44" t="s">
        <v>162</v>
      </c>
      <c r="V44" t="s">
        <v>221</v>
      </c>
      <c r="W44" t="s">
        <v>284</v>
      </c>
      <c r="X44" t="s">
        <v>142</v>
      </c>
      <c r="Y44">
        <v>1</v>
      </c>
      <c r="Z44" s="3" t="str">
        <f t="shared" si="4"/>
        <v>Yes</v>
      </c>
      <c r="AA44" t="s">
        <v>165</v>
      </c>
      <c r="AB44" s="3">
        <f t="shared" si="5"/>
        <v>0</v>
      </c>
      <c r="AC44" t="s">
        <v>166</v>
      </c>
      <c r="AD44" t="s">
        <v>183</v>
      </c>
      <c r="AE44" t="s">
        <v>146</v>
      </c>
      <c r="AF44">
        <v>33</v>
      </c>
      <c r="AG44" t="s">
        <v>199</v>
      </c>
      <c r="AH44" s="3">
        <f t="shared" si="6"/>
        <v>0</v>
      </c>
      <c r="AI44" t="s">
        <v>148</v>
      </c>
      <c r="AJ44" t="s">
        <v>149</v>
      </c>
      <c r="AK44">
        <v>2.9368259999999999</v>
      </c>
      <c r="AL44">
        <v>33.310634999999998</v>
      </c>
      <c r="AM44">
        <v>-82.740042000000003</v>
      </c>
      <c r="AN44">
        <v>5</v>
      </c>
      <c r="AO44">
        <v>4</v>
      </c>
      <c r="AP44">
        <v>272</v>
      </c>
      <c r="AQ44" t="s">
        <v>150</v>
      </c>
      <c r="AR44">
        <v>6</v>
      </c>
      <c r="AS44">
        <v>6</v>
      </c>
      <c r="AT44" t="s">
        <v>151</v>
      </c>
      <c r="AU44">
        <v>2021.4</v>
      </c>
      <c r="AV44">
        <v>41.7</v>
      </c>
      <c r="AW44">
        <v>1470.1</v>
      </c>
      <c r="AX44">
        <v>-82.751383000000004</v>
      </c>
      <c r="AY44">
        <v>33.297431000000003</v>
      </c>
      <c r="AZ44">
        <v>-82.747518999999997</v>
      </c>
      <c r="BA44">
        <v>33.299692999999998</v>
      </c>
      <c r="BB44" t="s">
        <v>149</v>
      </c>
      <c r="BC44">
        <v>1</v>
      </c>
      <c r="BD44">
        <v>301</v>
      </c>
      <c r="BE44">
        <v>16</v>
      </c>
      <c r="BF44">
        <v>0</v>
      </c>
      <c r="BG44">
        <v>55</v>
      </c>
      <c r="BH44">
        <v>3.64</v>
      </c>
      <c r="BI44">
        <v>3</v>
      </c>
      <c r="BJ44">
        <v>458.3</v>
      </c>
      <c r="BK44">
        <v>479.3</v>
      </c>
      <c r="BL44">
        <v>485.2</v>
      </c>
      <c r="BM44">
        <v>55</v>
      </c>
      <c r="BN44">
        <v>84.2</v>
      </c>
      <c r="BO44">
        <v>0</v>
      </c>
      <c r="BP44" s="2">
        <v>43138</v>
      </c>
      <c r="BQ44" t="s">
        <v>152</v>
      </c>
      <c r="BR44">
        <v>4.5599999999999998E-3</v>
      </c>
      <c r="BS44">
        <v>52154</v>
      </c>
      <c r="BT44">
        <v>52093</v>
      </c>
      <c r="BU44" t="s">
        <v>149</v>
      </c>
      <c r="BV44" t="s">
        <v>153</v>
      </c>
      <c r="BW44">
        <v>1</v>
      </c>
      <c r="BX44">
        <v>1600</v>
      </c>
      <c r="BY44">
        <v>2</v>
      </c>
      <c r="BZ44">
        <v>1</v>
      </c>
      <c r="CA44">
        <v>2</v>
      </c>
      <c r="CB44">
        <v>1</v>
      </c>
      <c r="CC44">
        <v>1</v>
      </c>
      <c r="CD44">
        <v>2</v>
      </c>
      <c r="CE44">
        <v>0</v>
      </c>
      <c r="CF44">
        <v>4</v>
      </c>
      <c r="CG44" t="s">
        <v>154</v>
      </c>
      <c r="CH44">
        <v>301</v>
      </c>
      <c r="CI44">
        <v>16</v>
      </c>
      <c r="CJ44">
        <v>0</v>
      </c>
      <c r="CK44" t="s">
        <v>155</v>
      </c>
      <c r="CL44" t="s">
        <v>155</v>
      </c>
      <c r="CM44">
        <v>0</v>
      </c>
      <c r="CN44">
        <v>55</v>
      </c>
      <c r="CO44">
        <v>1840</v>
      </c>
      <c r="CP44" t="s">
        <v>156</v>
      </c>
      <c r="CQ44">
        <v>0</v>
      </c>
      <c r="CR44">
        <v>0.54009600000000002</v>
      </c>
      <c r="CS44">
        <v>10</v>
      </c>
      <c r="CT44" t="s">
        <v>157</v>
      </c>
      <c r="CU44">
        <v>1840</v>
      </c>
      <c r="CV44">
        <v>528309</v>
      </c>
      <c r="CW44">
        <v>1.71</v>
      </c>
      <c r="CX44">
        <v>2.25</v>
      </c>
      <c r="CY44">
        <v>528309</v>
      </c>
      <c r="CZ44">
        <v>0</v>
      </c>
      <c r="DA44">
        <v>2851.7058809999999</v>
      </c>
      <c r="DB44">
        <v>100</v>
      </c>
      <c r="DC44">
        <v>52115</v>
      </c>
      <c r="DD44">
        <v>1.9387999999999999E-2</v>
      </c>
      <c r="DE44">
        <v>0</v>
      </c>
      <c r="DF44">
        <v>4.5599999999999998E-3</v>
      </c>
      <c r="DG44">
        <v>148</v>
      </c>
      <c r="DH44" t="s">
        <v>301</v>
      </c>
      <c r="DI44" t="s">
        <v>302</v>
      </c>
      <c r="DJ44" t="s">
        <v>303</v>
      </c>
      <c r="DK44">
        <v>-82.745107000000004</v>
      </c>
      <c r="DL44">
        <v>33.292211000000002</v>
      </c>
      <c r="DM44">
        <v>33.292211000000002</v>
      </c>
      <c r="DN44">
        <v>-82.745107000000004</v>
      </c>
      <c r="DO44">
        <v>4.5599999999999998E-3</v>
      </c>
      <c r="DP44">
        <v>5</v>
      </c>
      <c r="DQ44" s="3">
        <f t="shared" si="7"/>
        <v>1610</v>
      </c>
      <c r="DR44" s="3">
        <f t="shared" si="8"/>
        <v>1505</v>
      </c>
      <c r="DS44" s="3">
        <f t="shared" si="9"/>
        <v>105</v>
      </c>
      <c r="DT44" s="3">
        <f t="shared" si="10"/>
        <v>6.9767441860465115E-2</v>
      </c>
      <c r="DU44" s="3">
        <f t="shared" si="11"/>
        <v>1557.5</v>
      </c>
      <c r="DV44">
        <v>1570</v>
      </c>
      <c r="DW44">
        <v>20.8</v>
      </c>
      <c r="DX44">
        <v>1650</v>
      </c>
      <c r="DY44">
        <v>20.8</v>
      </c>
      <c r="DZ44">
        <v>1610</v>
      </c>
      <c r="EA44">
        <v>20.7</v>
      </c>
      <c r="EB44">
        <v>1900</v>
      </c>
      <c r="EC44">
        <v>0</v>
      </c>
      <c r="ED44">
        <v>1840</v>
      </c>
      <c r="EE44">
        <v>26.8</v>
      </c>
      <c r="EF44">
        <v>1400</v>
      </c>
      <c r="EG44">
        <v>24.6</v>
      </c>
      <c r="EH44">
        <v>1330</v>
      </c>
      <c r="EI44">
        <v>25.9</v>
      </c>
      <c r="EJ44">
        <v>1450</v>
      </c>
      <c r="EK44">
        <v>18</v>
      </c>
      <c r="EL44">
        <v>1450</v>
      </c>
      <c r="EM44">
        <v>17.899999999999999</v>
      </c>
      <c r="EN44">
        <v>1430</v>
      </c>
      <c r="EO44">
        <v>17.899999999999999</v>
      </c>
      <c r="EP44">
        <v>1.3252E-2</v>
      </c>
    </row>
    <row r="45" spans="1:146" x14ac:dyDescent="0.3">
      <c r="A45">
        <v>43</v>
      </c>
      <c r="B45" t="s">
        <v>133</v>
      </c>
      <c r="C45">
        <v>38</v>
      </c>
      <c r="D45">
        <v>50752</v>
      </c>
      <c r="E45">
        <v>5170222</v>
      </c>
      <c r="F45" t="s">
        <v>134</v>
      </c>
      <c r="G45" s="1">
        <v>42043.097222222219</v>
      </c>
      <c r="H45" s="3">
        <f t="shared" si="0"/>
        <v>42043.097222222219</v>
      </c>
      <c r="I45" s="3">
        <f t="shared" si="1"/>
        <v>2015</v>
      </c>
      <c r="J45" s="3" t="str" cm="1">
        <f t="array" ref="J45">_xlfn.IFS(I45&lt;=2016,"before treatment",I45=2017,"unknown",I45&gt;2017,"after treatment")</f>
        <v>before treatment</v>
      </c>
      <c r="K45" s="3">
        <f t="shared" si="2"/>
        <v>1</v>
      </c>
      <c r="L45" s="3">
        <f t="shared" si="3"/>
        <v>0</v>
      </c>
      <c r="M45" t="s">
        <v>135</v>
      </c>
      <c r="N45" t="s">
        <v>136</v>
      </c>
      <c r="O45" t="s">
        <v>137</v>
      </c>
      <c r="P45" t="s">
        <v>180</v>
      </c>
      <c r="Q45">
        <v>0</v>
      </c>
      <c r="R45">
        <v>0</v>
      </c>
      <c r="S45">
        <v>2</v>
      </c>
      <c r="T45" t="s">
        <v>139</v>
      </c>
      <c r="U45" t="s">
        <v>140</v>
      </c>
      <c r="V45" t="s">
        <v>221</v>
      </c>
      <c r="W45" t="s">
        <v>141</v>
      </c>
      <c r="X45" t="s">
        <v>142</v>
      </c>
      <c r="Y45">
        <v>1</v>
      </c>
      <c r="Z45" s="3" t="str">
        <f t="shared" si="4"/>
        <v>Yes</v>
      </c>
      <c r="AA45" t="s">
        <v>165</v>
      </c>
      <c r="AB45" s="3">
        <f t="shared" si="5"/>
        <v>0</v>
      </c>
      <c r="AC45" t="s">
        <v>201</v>
      </c>
      <c r="AD45" t="s">
        <v>183</v>
      </c>
      <c r="AE45" t="s">
        <v>146</v>
      </c>
      <c r="AF45">
        <v>22</v>
      </c>
      <c r="AG45" t="s">
        <v>147</v>
      </c>
      <c r="AH45" s="3">
        <f t="shared" si="6"/>
        <v>0</v>
      </c>
      <c r="AI45" t="s">
        <v>148</v>
      </c>
      <c r="AJ45" t="s">
        <v>149</v>
      </c>
      <c r="AK45">
        <v>2.5168759999999999</v>
      </c>
      <c r="AL45">
        <v>33.305176000000003</v>
      </c>
      <c r="AM45">
        <v>-82.743167</v>
      </c>
      <c r="AN45">
        <v>5</v>
      </c>
      <c r="AO45">
        <v>4</v>
      </c>
      <c r="AP45">
        <v>272</v>
      </c>
      <c r="AQ45" t="s">
        <v>150</v>
      </c>
      <c r="AR45">
        <v>6</v>
      </c>
      <c r="AS45">
        <v>6</v>
      </c>
      <c r="AT45" t="s">
        <v>151</v>
      </c>
      <c r="AU45">
        <v>2021.4</v>
      </c>
      <c r="AV45">
        <v>41.7</v>
      </c>
      <c r="AW45">
        <v>1470.1</v>
      </c>
      <c r="AX45">
        <v>-82.751383000000004</v>
      </c>
      <c r="AY45">
        <v>33.297431000000003</v>
      </c>
      <c r="AZ45">
        <v>-82.747518999999997</v>
      </c>
      <c r="BA45">
        <v>33.299692999999998</v>
      </c>
      <c r="BB45" t="s">
        <v>149</v>
      </c>
      <c r="BC45">
        <v>1</v>
      </c>
      <c r="BD45">
        <v>301</v>
      </c>
      <c r="BE45">
        <v>16</v>
      </c>
      <c r="BF45">
        <v>0</v>
      </c>
      <c r="BG45">
        <v>55</v>
      </c>
      <c r="BH45">
        <v>3.64</v>
      </c>
      <c r="BI45">
        <v>3</v>
      </c>
      <c r="BJ45">
        <v>458.3</v>
      </c>
      <c r="BK45">
        <v>479.3</v>
      </c>
      <c r="BL45">
        <v>485.2</v>
      </c>
      <c r="BM45">
        <v>55</v>
      </c>
      <c r="BN45">
        <v>84.2</v>
      </c>
      <c r="BO45">
        <v>0</v>
      </c>
      <c r="BP45" s="2">
        <v>43138</v>
      </c>
      <c r="BQ45" t="s">
        <v>152</v>
      </c>
      <c r="BR45">
        <v>4.5599999999999998E-3</v>
      </c>
      <c r="BS45">
        <v>52154</v>
      </c>
      <c r="BT45">
        <v>52093</v>
      </c>
      <c r="BU45" t="s">
        <v>149</v>
      </c>
      <c r="BV45" t="s">
        <v>153</v>
      </c>
      <c r="BW45">
        <v>1</v>
      </c>
      <c r="BX45">
        <v>1600</v>
      </c>
      <c r="BY45">
        <v>2</v>
      </c>
      <c r="BZ45">
        <v>1</v>
      </c>
      <c r="CA45">
        <v>2</v>
      </c>
      <c r="CB45">
        <v>1</v>
      </c>
      <c r="CC45">
        <v>1</v>
      </c>
      <c r="CD45">
        <v>2</v>
      </c>
      <c r="CE45">
        <v>0</v>
      </c>
      <c r="CF45">
        <v>4</v>
      </c>
      <c r="CG45" t="s">
        <v>154</v>
      </c>
      <c r="CH45">
        <v>301</v>
      </c>
      <c r="CI45">
        <v>16</v>
      </c>
      <c r="CJ45">
        <v>0</v>
      </c>
      <c r="CK45" t="s">
        <v>155</v>
      </c>
      <c r="CL45" t="s">
        <v>155</v>
      </c>
      <c r="CM45">
        <v>0</v>
      </c>
      <c r="CN45">
        <v>55</v>
      </c>
      <c r="CO45">
        <v>1840</v>
      </c>
      <c r="CP45" t="s">
        <v>156</v>
      </c>
      <c r="CQ45">
        <v>0</v>
      </c>
      <c r="CR45">
        <v>0.54009600000000002</v>
      </c>
      <c r="CS45">
        <v>10</v>
      </c>
      <c r="CT45" t="s">
        <v>157</v>
      </c>
      <c r="CU45">
        <v>1840</v>
      </c>
      <c r="CV45">
        <v>528309</v>
      </c>
      <c r="CW45">
        <v>1.71</v>
      </c>
      <c r="CX45">
        <v>2.25</v>
      </c>
      <c r="CY45">
        <v>528309</v>
      </c>
      <c r="CZ45">
        <v>0</v>
      </c>
      <c r="DA45">
        <v>2851.7058809999999</v>
      </c>
      <c r="DB45">
        <v>100</v>
      </c>
      <c r="DC45">
        <v>52115</v>
      </c>
      <c r="DD45">
        <v>1.9387999999999999E-2</v>
      </c>
      <c r="DE45">
        <v>0</v>
      </c>
      <c r="DF45">
        <v>4.5599999999999998E-3</v>
      </c>
      <c r="DG45">
        <v>148</v>
      </c>
      <c r="DH45" t="s">
        <v>301</v>
      </c>
      <c r="DI45" t="s">
        <v>302</v>
      </c>
      <c r="DJ45" t="s">
        <v>303</v>
      </c>
      <c r="DK45">
        <v>-82.745107000000004</v>
      </c>
      <c r="DL45">
        <v>33.292211000000002</v>
      </c>
      <c r="DM45">
        <v>33.292211000000002</v>
      </c>
      <c r="DN45">
        <v>-82.745107000000004</v>
      </c>
      <c r="DO45">
        <v>4.5599999999999998E-3</v>
      </c>
      <c r="DP45">
        <v>5</v>
      </c>
      <c r="DQ45" s="3">
        <f t="shared" si="7"/>
        <v>1610</v>
      </c>
      <c r="DR45" s="3">
        <f t="shared" si="8"/>
        <v>1505</v>
      </c>
      <c r="DS45" s="3">
        <f t="shared" si="9"/>
        <v>105</v>
      </c>
      <c r="DT45" s="3">
        <f t="shared" si="10"/>
        <v>6.9767441860465115E-2</v>
      </c>
      <c r="DU45" s="3">
        <f t="shared" si="11"/>
        <v>1557.5</v>
      </c>
      <c r="DV45">
        <v>1570</v>
      </c>
      <c r="DW45">
        <v>20.8</v>
      </c>
      <c r="DX45">
        <v>1650</v>
      </c>
      <c r="DY45">
        <v>20.8</v>
      </c>
      <c r="DZ45">
        <v>1610</v>
      </c>
      <c r="EA45">
        <v>20.7</v>
      </c>
      <c r="EB45">
        <v>1900</v>
      </c>
      <c r="EC45">
        <v>0</v>
      </c>
      <c r="ED45">
        <v>1840</v>
      </c>
      <c r="EE45">
        <v>26.8</v>
      </c>
      <c r="EF45">
        <v>1400</v>
      </c>
      <c r="EG45">
        <v>24.6</v>
      </c>
      <c r="EH45">
        <v>1330</v>
      </c>
      <c r="EI45">
        <v>25.9</v>
      </c>
      <c r="EJ45">
        <v>1450</v>
      </c>
      <c r="EK45">
        <v>18</v>
      </c>
      <c r="EL45">
        <v>1450</v>
      </c>
      <c r="EM45">
        <v>17.899999999999999</v>
      </c>
      <c r="EN45">
        <v>1430</v>
      </c>
      <c r="EO45">
        <v>17.899999999999999</v>
      </c>
      <c r="EP45">
        <v>6.999E-3</v>
      </c>
    </row>
    <row r="46" spans="1:146" x14ac:dyDescent="0.3">
      <c r="A46">
        <v>44</v>
      </c>
      <c r="B46" t="s">
        <v>133</v>
      </c>
      <c r="C46">
        <v>41</v>
      </c>
      <c r="D46">
        <v>55111</v>
      </c>
      <c r="E46">
        <v>4911151</v>
      </c>
      <c r="F46" t="s">
        <v>134</v>
      </c>
      <c r="G46" s="1">
        <v>41838.974305555559</v>
      </c>
      <c r="H46" s="3">
        <f t="shared" si="0"/>
        <v>41838.974305555559</v>
      </c>
      <c r="I46" s="3">
        <f t="shared" si="1"/>
        <v>2014</v>
      </c>
      <c r="J46" s="3" t="str" cm="1">
        <f t="array" ref="J46">_xlfn.IFS(I46&lt;=2016,"before treatment",I46=2017,"unknown",I46&gt;2017,"after treatment")</f>
        <v>before treatment</v>
      </c>
      <c r="K46" s="3">
        <f t="shared" si="2"/>
        <v>1</v>
      </c>
      <c r="L46" s="3">
        <f t="shared" si="3"/>
        <v>0</v>
      </c>
      <c r="M46" t="s">
        <v>135</v>
      </c>
      <c r="N46" t="s">
        <v>136</v>
      </c>
      <c r="O46" t="s">
        <v>137</v>
      </c>
      <c r="P46" t="s">
        <v>138</v>
      </c>
      <c r="Q46">
        <v>0</v>
      </c>
      <c r="R46">
        <v>0</v>
      </c>
      <c r="S46">
        <v>0</v>
      </c>
      <c r="T46" t="s">
        <v>225</v>
      </c>
      <c r="U46" t="s">
        <v>140</v>
      </c>
      <c r="V46" t="s">
        <v>163</v>
      </c>
      <c r="W46" t="s">
        <v>163</v>
      </c>
      <c r="X46" t="s">
        <v>297</v>
      </c>
      <c r="Y46">
        <v>1</v>
      </c>
      <c r="Z46" s="3" t="str">
        <f t="shared" si="4"/>
        <v>Yes</v>
      </c>
      <c r="AA46" t="s">
        <v>298</v>
      </c>
      <c r="AB46" s="3">
        <f t="shared" si="5"/>
        <v>1</v>
      </c>
      <c r="AC46" t="s">
        <v>166</v>
      </c>
      <c r="AD46" t="s">
        <v>183</v>
      </c>
      <c r="AE46" t="s">
        <v>146</v>
      </c>
      <c r="AF46">
        <v>65</v>
      </c>
      <c r="AG46" t="s">
        <v>167</v>
      </c>
      <c r="AH46" s="3">
        <f t="shared" si="6"/>
        <v>1</v>
      </c>
      <c r="AI46" t="s">
        <v>313</v>
      </c>
      <c r="AJ46" t="s">
        <v>149</v>
      </c>
      <c r="AK46">
        <v>3.1125880000000001</v>
      </c>
      <c r="AL46">
        <v>33.313012000000001</v>
      </c>
      <c r="AM46">
        <v>-82.739007999999998</v>
      </c>
      <c r="AN46">
        <v>5</v>
      </c>
      <c r="AO46">
        <v>4</v>
      </c>
      <c r="AP46">
        <v>272</v>
      </c>
      <c r="AQ46" t="s">
        <v>150</v>
      </c>
      <c r="AR46">
        <v>6</v>
      </c>
      <c r="AS46">
        <v>6</v>
      </c>
      <c r="AT46" t="s">
        <v>151</v>
      </c>
      <c r="AU46">
        <v>2021.4</v>
      </c>
      <c r="AV46">
        <v>41.7</v>
      </c>
      <c r="AW46">
        <v>1470.1</v>
      </c>
      <c r="AX46">
        <v>-82.751383000000004</v>
      </c>
      <c r="AY46">
        <v>33.297431000000003</v>
      </c>
      <c r="AZ46">
        <v>-82.747518999999997</v>
      </c>
      <c r="BA46">
        <v>33.299692999999998</v>
      </c>
      <c r="BB46" t="s">
        <v>149</v>
      </c>
      <c r="BC46">
        <v>1</v>
      </c>
      <c r="BD46">
        <v>301</v>
      </c>
      <c r="BE46">
        <v>16</v>
      </c>
      <c r="BF46">
        <v>0</v>
      </c>
      <c r="BG46">
        <v>55</v>
      </c>
      <c r="BH46">
        <v>3.64</v>
      </c>
      <c r="BI46">
        <v>3</v>
      </c>
      <c r="BJ46">
        <v>458.3</v>
      </c>
      <c r="BK46">
        <v>479.3</v>
      </c>
      <c r="BL46">
        <v>485.2</v>
      </c>
      <c r="BM46">
        <v>55</v>
      </c>
      <c r="BN46">
        <v>84.2</v>
      </c>
      <c r="BO46">
        <v>0</v>
      </c>
      <c r="BP46" s="2">
        <v>43138</v>
      </c>
      <c r="BQ46" t="s">
        <v>152</v>
      </c>
      <c r="BR46">
        <v>4.5599999999999998E-3</v>
      </c>
      <c r="BS46">
        <v>52154</v>
      </c>
      <c r="BT46">
        <v>52093</v>
      </c>
      <c r="BU46" t="s">
        <v>149</v>
      </c>
      <c r="BV46" t="s">
        <v>153</v>
      </c>
      <c r="BW46">
        <v>1</v>
      </c>
      <c r="BX46">
        <v>1600</v>
      </c>
      <c r="BY46">
        <v>2</v>
      </c>
      <c r="BZ46">
        <v>1</v>
      </c>
      <c r="CA46">
        <v>2</v>
      </c>
      <c r="CB46">
        <v>1</v>
      </c>
      <c r="CC46">
        <v>1</v>
      </c>
      <c r="CD46">
        <v>2</v>
      </c>
      <c r="CE46">
        <v>0</v>
      </c>
      <c r="CF46">
        <v>4</v>
      </c>
      <c r="CG46" t="s">
        <v>154</v>
      </c>
      <c r="CH46">
        <v>301</v>
      </c>
      <c r="CI46">
        <v>16</v>
      </c>
      <c r="CJ46">
        <v>0</v>
      </c>
      <c r="CK46" t="s">
        <v>155</v>
      </c>
      <c r="CL46" t="s">
        <v>155</v>
      </c>
      <c r="CM46">
        <v>0</v>
      </c>
      <c r="CN46">
        <v>55</v>
      </c>
      <c r="CO46">
        <v>1840</v>
      </c>
      <c r="CP46" t="s">
        <v>156</v>
      </c>
      <c r="CQ46">
        <v>0</v>
      </c>
      <c r="CR46">
        <v>0.54009600000000002</v>
      </c>
      <c r="CS46">
        <v>10</v>
      </c>
      <c r="CT46" t="s">
        <v>157</v>
      </c>
      <c r="CU46">
        <v>1840</v>
      </c>
      <c r="CV46">
        <v>528309</v>
      </c>
      <c r="CW46">
        <v>1.71</v>
      </c>
      <c r="CX46">
        <v>2.25</v>
      </c>
      <c r="CY46">
        <v>528309</v>
      </c>
      <c r="CZ46">
        <v>0</v>
      </c>
      <c r="DA46">
        <v>2851.7058809999999</v>
      </c>
      <c r="DB46">
        <v>100</v>
      </c>
      <c r="DC46">
        <v>52115</v>
      </c>
      <c r="DD46">
        <v>1.9387999999999999E-2</v>
      </c>
      <c r="DE46">
        <v>0</v>
      </c>
      <c r="DF46">
        <v>4.5599999999999998E-3</v>
      </c>
      <c r="DG46">
        <v>148</v>
      </c>
      <c r="DH46" t="s">
        <v>301</v>
      </c>
      <c r="DI46" t="s">
        <v>302</v>
      </c>
      <c r="DJ46" t="s">
        <v>303</v>
      </c>
      <c r="DK46">
        <v>-82.745107000000004</v>
      </c>
      <c r="DL46">
        <v>33.292211000000002</v>
      </c>
      <c r="DM46">
        <v>33.292211000000002</v>
      </c>
      <c r="DN46">
        <v>-82.745107000000004</v>
      </c>
      <c r="DO46">
        <v>4.5599999999999998E-3</v>
      </c>
      <c r="DP46">
        <v>5</v>
      </c>
      <c r="DQ46" s="3">
        <f t="shared" si="7"/>
        <v>1610</v>
      </c>
      <c r="DR46" s="3">
        <f t="shared" si="8"/>
        <v>1505</v>
      </c>
      <c r="DS46" s="3">
        <f t="shared" si="9"/>
        <v>105</v>
      </c>
      <c r="DT46" s="3">
        <f t="shared" si="10"/>
        <v>6.9767441860465115E-2</v>
      </c>
      <c r="DU46" s="3">
        <f t="shared" si="11"/>
        <v>1557.5</v>
      </c>
      <c r="DV46">
        <v>1570</v>
      </c>
      <c r="DW46">
        <v>20.8</v>
      </c>
      <c r="DX46">
        <v>1650</v>
      </c>
      <c r="DY46">
        <v>20.8</v>
      </c>
      <c r="DZ46">
        <v>1610</v>
      </c>
      <c r="EA46">
        <v>20.7</v>
      </c>
      <c r="EB46">
        <v>1900</v>
      </c>
      <c r="EC46">
        <v>0</v>
      </c>
      <c r="ED46">
        <v>1840</v>
      </c>
      <c r="EE46">
        <v>26.8</v>
      </c>
      <c r="EF46">
        <v>1400</v>
      </c>
      <c r="EG46">
        <v>24.6</v>
      </c>
      <c r="EH46">
        <v>1330</v>
      </c>
      <c r="EI46">
        <v>25.9</v>
      </c>
      <c r="EJ46">
        <v>1450</v>
      </c>
      <c r="EK46">
        <v>18</v>
      </c>
      <c r="EL46">
        <v>1450</v>
      </c>
      <c r="EM46">
        <v>17.899999999999999</v>
      </c>
      <c r="EN46">
        <v>1430</v>
      </c>
      <c r="EO46">
        <v>17.899999999999999</v>
      </c>
      <c r="EP46">
        <v>1.5805E-2</v>
      </c>
    </row>
    <row r="47" spans="1:146" x14ac:dyDescent="0.3">
      <c r="A47">
        <v>45</v>
      </c>
      <c r="B47" t="s">
        <v>133</v>
      </c>
      <c r="C47">
        <v>43</v>
      </c>
      <c r="D47">
        <v>63309</v>
      </c>
      <c r="E47">
        <v>4478809</v>
      </c>
      <c r="F47" t="s">
        <v>134</v>
      </c>
      <c r="G47" s="1">
        <v>41439.92083333333</v>
      </c>
      <c r="H47" s="3">
        <f t="shared" si="0"/>
        <v>41439.92083333333</v>
      </c>
      <c r="I47" s="3">
        <f>YEAR(H47)</f>
        <v>2013</v>
      </c>
      <c r="J47" s="3" t="str" cm="1">
        <f t="array" ref="J47">_xlfn.IFS(I47&lt;=2016,"before treatment",I47=2017,"unknown",I47&gt;2017,"after treatment")</f>
        <v>before treatment</v>
      </c>
      <c r="K47" s="3">
        <f t="shared" si="2"/>
        <v>1</v>
      </c>
      <c r="L47" s="3">
        <f t="shared" si="3"/>
        <v>0</v>
      </c>
      <c r="M47" t="s">
        <v>135</v>
      </c>
      <c r="N47" t="s">
        <v>136</v>
      </c>
      <c r="O47" t="s">
        <v>314</v>
      </c>
      <c r="P47" t="s">
        <v>138</v>
      </c>
      <c r="Q47">
        <v>0</v>
      </c>
      <c r="R47">
        <v>0</v>
      </c>
      <c r="S47">
        <v>0</v>
      </c>
      <c r="T47" t="s">
        <v>139</v>
      </c>
      <c r="U47" t="s">
        <v>140</v>
      </c>
      <c r="V47" t="s">
        <v>181</v>
      </c>
      <c r="W47" t="s">
        <v>163</v>
      </c>
      <c r="X47" t="s">
        <v>200</v>
      </c>
      <c r="Y47">
        <v>1</v>
      </c>
      <c r="Z47" s="3" t="str">
        <f t="shared" si="4"/>
        <v>Yes</v>
      </c>
      <c r="AA47" t="s">
        <v>165</v>
      </c>
      <c r="AB47" s="3">
        <f t="shared" si="5"/>
        <v>0</v>
      </c>
      <c r="AC47" t="s">
        <v>144</v>
      </c>
      <c r="AD47" t="s">
        <v>183</v>
      </c>
      <c r="AE47" t="s">
        <v>146</v>
      </c>
      <c r="AF47">
        <v>32</v>
      </c>
      <c r="AG47" t="s">
        <v>199</v>
      </c>
      <c r="AH47" s="3">
        <f t="shared" si="6"/>
        <v>0</v>
      </c>
      <c r="AI47" t="s">
        <v>293</v>
      </c>
      <c r="AJ47" t="s">
        <v>149</v>
      </c>
      <c r="AK47">
        <v>3.2620520000000002</v>
      </c>
      <c r="AL47">
        <v>33.315052000000001</v>
      </c>
      <c r="AM47">
        <v>-82.738161000000005</v>
      </c>
      <c r="AN47">
        <v>5</v>
      </c>
      <c r="AO47">
        <v>4</v>
      </c>
      <c r="AP47">
        <v>272</v>
      </c>
      <c r="AQ47" t="s">
        <v>150</v>
      </c>
      <c r="AR47">
        <v>6</v>
      </c>
      <c r="AS47">
        <v>6</v>
      </c>
      <c r="AT47" t="s">
        <v>151</v>
      </c>
      <c r="AU47">
        <v>2021.4</v>
      </c>
      <c r="AV47">
        <v>41.7</v>
      </c>
      <c r="AW47">
        <v>1470.1</v>
      </c>
      <c r="AX47">
        <v>-82.751383000000004</v>
      </c>
      <c r="AY47">
        <v>33.297431000000003</v>
      </c>
      <c r="AZ47">
        <v>-82.747518999999997</v>
      </c>
      <c r="BA47">
        <v>33.299692999999998</v>
      </c>
      <c r="BB47" t="s">
        <v>149</v>
      </c>
      <c r="BC47">
        <v>1</v>
      </c>
      <c r="BD47">
        <v>301</v>
      </c>
      <c r="BE47">
        <v>16</v>
      </c>
      <c r="BF47">
        <v>0</v>
      </c>
      <c r="BG47">
        <v>55</v>
      </c>
      <c r="BH47">
        <v>3.64</v>
      </c>
      <c r="BI47">
        <v>3</v>
      </c>
      <c r="BJ47">
        <v>458.3</v>
      </c>
      <c r="BK47">
        <v>479.3</v>
      </c>
      <c r="BL47">
        <v>485.2</v>
      </c>
      <c r="BM47">
        <v>55</v>
      </c>
      <c r="BN47">
        <v>84.2</v>
      </c>
      <c r="BO47">
        <v>0</v>
      </c>
      <c r="BP47" s="2">
        <v>43138</v>
      </c>
      <c r="BQ47" t="s">
        <v>152</v>
      </c>
      <c r="BR47">
        <v>4.5599999999999998E-3</v>
      </c>
      <c r="BS47">
        <v>52154</v>
      </c>
      <c r="BT47">
        <v>52093</v>
      </c>
      <c r="BU47" t="s">
        <v>149</v>
      </c>
      <c r="BV47" t="s">
        <v>153</v>
      </c>
      <c r="BW47">
        <v>1</v>
      </c>
      <c r="BX47">
        <v>1600</v>
      </c>
      <c r="BY47">
        <v>2</v>
      </c>
      <c r="BZ47">
        <v>1</v>
      </c>
      <c r="CA47">
        <v>2</v>
      </c>
      <c r="CB47">
        <v>1</v>
      </c>
      <c r="CC47">
        <v>1</v>
      </c>
      <c r="CD47">
        <v>2</v>
      </c>
      <c r="CE47">
        <v>0</v>
      </c>
      <c r="CF47">
        <v>4</v>
      </c>
      <c r="CG47" t="s">
        <v>154</v>
      </c>
      <c r="CH47">
        <v>301</v>
      </c>
      <c r="CI47">
        <v>16</v>
      </c>
      <c r="CJ47">
        <v>0</v>
      </c>
      <c r="CK47" t="s">
        <v>155</v>
      </c>
      <c r="CL47" t="s">
        <v>155</v>
      </c>
      <c r="CM47">
        <v>0</v>
      </c>
      <c r="CN47">
        <v>55</v>
      </c>
      <c r="CO47">
        <v>1840</v>
      </c>
      <c r="CP47" t="s">
        <v>156</v>
      </c>
      <c r="CQ47">
        <v>0</v>
      </c>
      <c r="CR47">
        <v>0.54009600000000002</v>
      </c>
      <c r="CS47">
        <v>10</v>
      </c>
      <c r="CT47" t="s">
        <v>157</v>
      </c>
      <c r="CU47">
        <v>1840</v>
      </c>
      <c r="CV47">
        <v>528309</v>
      </c>
      <c r="CW47">
        <v>1.71</v>
      </c>
      <c r="CX47">
        <v>2.25</v>
      </c>
      <c r="CY47">
        <v>528309</v>
      </c>
      <c r="CZ47">
        <v>0</v>
      </c>
      <c r="DA47">
        <v>2851.7058809999999</v>
      </c>
      <c r="DB47">
        <v>100</v>
      </c>
      <c r="DC47">
        <v>52115</v>
      </c>
      <c r="DD47">
        <v>1.9387999999999999E-2</v>
      </c>
      <c r="DE47">
        <v>0</v>
      </c>
      <c r="DF47">
        <v>4.5599999999999998E-3</v>
      </c>
      <c r="DG47">
        <v>148</v>
      </c>
      <c r="DH47" t="s">
        <v>301</v>
      </c>
      <c r="DI47" t="s">
        <v>302</v>
      </c>
      <c r="DJ47" t="s">
        <v>303</v>
      </c>
      <c r="DK47">
        <v>-82.745107000000004</v>
      </c>
      <c r="DL47">
        <v>33.292211000000002</v>
      </c>
      <c r="DM47">
        <v>33.292211000000002</v>
      </c>
      <c r="DN47">
        <v>-82.745107000000004</v>
      </c>
      <c r="DO47">
        <v>4.5599999999999998E-3</v>
      </c>
      <c r="DP47">
        <v>5</v>
      </c>
      <c r="DQ47" s="3">
        <f t="shared" si="7"/>
        <v>1610</v>
      </c>
      <c r="DR47" s="3">
        <f t="shared" si="8"/>
        <v>1505</v>
      </c>
      <c r="DS47" s="3">
        <f t="shared" si="9"/>
        <v>105</v>
      </c>
      <c r="DT47" s="3">
        <f t="shared" si="10"/>
        <v>6.9767441860465115E-2</v>
      </c>
      <c r="DU47" s="3">
        <f t="shared" si="11"/>
        <v>1557.5</v>
      </c>
      <c r="DV47">
        <v>1570</v>
      </c>
      <c r="DW47">
        <v>20.8</v>
      </c>
      <c r="DX47">
        <v>1650</v>
      </c>
      <c r="DY47">
        <v>20.8</v>
      </c>
      <c r="DZ47">
        <v>1610</v>
      </c>
      <c r="EA47">
        <v>20.7</v>
      </c>
      <c r="EB47">
        <v>1900</v>
      </c>
      <c r="EC47">
        <v>0</v>
      </c>
      <c r="ED47">
        <v>1840</v>
      </c>
      <c r="EE47">
        <v>26.8</v>
      </c>
      <c r="EF47">
        <v>1400</v>
      </c>
      <c r="EG47">
        <v>24.6</v>
      </c>
      <c r="EH47">
        <v>1330</v>
      </c>
      <c r="EI47">
        <v>25.9</v>
      </c>
      <c r="EJ47">
        <v>1450</v>
      </c>
      <c r="EK47">
        <v>18</v>
      </c>
      <c r="EL47">
        <v>1450</v>
      </c>
      <c r="EM47">
        <v>17.899999999999999</v>
      </c>
      <c r="EN47">
        <v>1430</v>
      </c>
      <c r="EO47">
        <v>17.899999999999999</v>
      </c>
      <c r="EP47">
        <v>1.7984E-2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8A84-B0EF-4C65-8566-FEE0B8456301}">
  <dimension ref="A1:AH10"/>
  <sheetViews>
    <sheetView tabSelected="1" topLeftCell="Q1" workbookViewId="0">
      <selection activeCell="AG8" sqref="AG8"/>
    </sheetView>
  </sheetViews>
  <sheetFormatPr defaultRowHeight="14.4" x14ac:dyDescent="0.3"/>
  <cols>
    <col min="1" max="1" width="16.88671875" bestFit="1" customWidth="1"/>
    <col min="2" max="3" width="15.5546875" bestFit="1" customWidth="1"/>
    <col min="4" max="4" width="9" bestFit="1" customWidth="1"/>
    <col min="5" max="5" width="10.77734375" bestFit="1" customWidth="1"/>
    <col min="6" max="6" width="15.21875" customWidth="1"/>
    <col min="7" max="7" width="16" customWidth="1"/>
    <col min="10" max="10" width="16.88671875" bestFit="1" customWidth="1"/>
    <col min="11" max="12" width="15.5546875" bestFit="1" customWidth="1"/>
    <col min="13" max="13" width="9" bestFit="1" customWidth="1"/>
    <col min="14" max="14" width="10.77734375" bestFit="1" customWidth="1"/>
    <col min="15" max="15" width="15.44140625" customWidth="1"/>
    <col min="16" max="16" width="16.33203125" customWidth="1"/>
    <col min="19" max="19" width="16.88671875" bestFit="1" customWidth="1"/>
    <col min="20" max="20" width="16.109375" bestFit="1" customWidth="1"/>
    <col min="21" max="21" width="15.5546875" bestFit="1" customWidth="1"/>
    <col min="22" max="23" width="10.77734375" bestFit="1" customWidth="1"/>
    <col min="27" max="27" width="16.88671875" bestFit="1" customWidth="1"/>
    <col min="28" max="29" width="15.5546875" bestFit="1" customWidth="1"/>
    <col min="30" max="31" width="10.77734375" bestFit="1" customWidth="1"/>
  </cols>
  <sheetData>
    <row r="1" spans="1:34" ht="19.8" x14ac:dyDescent="0.4">
      <c r="A1" s="18" t="s">
        <v>334</v>
      </c>
      <c r="B1" s="18"/>
      <c r="C1" s="18"/>
      <c r="D1" s="18"/>
      <c r="E1" s="18"/>
      <c r="F1" s="18"/>
      <c r="G1" s="18"/>
      <c r="H1" s="18"/>
      <c r="J1" s="18" t="s">
        <v>320</v>
      </c>
      <c r="K1" s="18"/>
      <c r="L1" s="18"/>
      <c r="M1" s="18"/>
      <c r="N1" s="18"/>
      <c r="O1" s="18"/>
      <c r="P1" s="18"/>
      <c r="Q1" s="18"/>
      <c r="S1" s="18" t="s">
        <v>339</v>
      </c>
      <c r="T1" s="18"/>
      <c r="U1" s="18"/>
      <c r="V1" s="18"/>
      <c r="W1" s="18"/>
      <c r="X1" s="18"/>
      <c r="Y1" s="18"/>
      <c r="Z1" s="17"/>
      <c r="AA1" s="18" t="s">
        <v>341</v>
      </c>
      <c r="AB1" s="18"/>
      <c r="AC1" s="18"/>
      <c r="AD1" s="18"/>
      <c r="AE1" s="18"/>
      <c r="AF1" s="18"/>
      <c r="AG1" s="18"/>
      <c r="AH1" s="18"/>
    </row>
    <row r="2" spans="1:34" x14ac:dyDescent="0.3">
      <c r="J2" s="13" t="s">
        <v>320</v>
      </c>
      <c r="K2" t="s">
        <v>338</v>
      </c>
      <c r="S2" s="13" t="s">
        <v>20</v>
      </c>
      <c r="T2" t="s">
        <v>340</v>
      </c>
      <c r="AA2" s="13" t="s">
        <v>23</v>
      </c>
      <c r="AB2" t="s">
        <v>223</v>
      </c>
    </row>
    <row r="4" spans="1:34" x14ac:dyDescent="0.3">
      <c r="A4" s="13" t="s">
        <v>329</v>
      </c>
      <c r="B4" s="13" t="s">
        <v>330</v>
      </c>
      <c r="J4" s="13" t="s">
        <v>329</v>
      </c>
      <c r="K4" s="13" t="s">
        <v>330</v>
      </c>
      <c r="S4" s="13" t="s">
        <v>329</v>
      </c>
      <c r="T4" s="13" t="s">
        <v>330</v>
      </c>
      <c r="AA4" s="13" t="s">
        <v>329</v>
      </c>
      <c r="AB4" s="13" t="s">
        <v>330</v>
      </c>
    </row>
    <row r="5" spans="1:34" x14ac:dyDescent="0.3">
      <c r="A5" s="13" t="s">
        <v>327</v>
      </c>
      <c r="B5" t="s">
        <v>331</v>
      </c>
      <c r="C5" t="s">
        <v>332</v>
      </c>
      <c r="D5" t="s">
        <v>333</v>
      </c>
      <c r="E5" t="s">
        <v>328</v>
      </c>
      <c r="F5" s="16" t="s">
        <v>335</v>
      </c>
      <c r="G5" s="16" t="s">
        <v>336</v>
      </c>
      <c r="H5" s="16" t="s">
        <v>337</v>
      </c>
      <c r="J5" s="13" t="s">
        <v>327</v>
      </c>
      <c r="K5" t="s">
        <v>331</v>
      </c>
      <c r="L5" t="s">
        <v>332</v>
      </c>
      <c r="M5" t="s">
        <v>333</v>
      </c>
      <c r="N5" t="s">
        <v>328</v>
      </c>
      <c r="O5" s="16" t="s">
        <v>335</v>
      </c>
      <c r="P5" s="16" t="s">
        <v>336</v>
      </c>
      <c r="Q5" s="16" t="s">
        <v>337</v>
      </c>
      <c r="S5" s="13" t="s">
        <v>327</v>
      </c>
      <c r="T5" t="s">
        <v>331</v>
      </c>
      <c r="U5" t="s">
        <v>332</v>
      </c>
      <c r="V5" t="s">
        <v>328</v>
      </c>
      <c r="W5" s="16" t="s">
        <v>335</v>
      </c>
      <c r="X5" s="16" t="s">
        <v>336</v>
      </c>
      <c r="Y5" s="16" t="s">
        <v>337</v>
      </c>
      <c r="AA5" s="13" t="s">
        <v>327</v>
      </c>
      <c r="AB5" t="s">
        <v>331</v>
      </c>
      <c r="AC5" t="s">
        <v>332</v>
      </c>
      <c r="AD5" t="s">
        <v>328</v>
      </c>
      <c r="AE5" s="16" t="s">
        <v>335</v>
      </c>
      <c r="AF5" s="16" t="s">
        <v>336</v>
      </c>
      <c r="AG5" s="16" t="s">
        <v>337</v>
      </c>
    </row>
    <row r="6" spans="1:34" x14ac:dyDescent="0.3">
      <c r="A6" s="14">
        <v>2</v>
      </c>
      <c r="B6" s="15"/>
      <c r="C6" s="15">
        <v>1</v>
      </c>
      <c r="D6" s="15"/>
      <c r="E6" s="15">
        <v>1</v>
      </c>
      <c r="F6">
        <f>B6/3</f>
        <v>0</v>
      </c>
      <c r="G6">
        <f>C6/4</f>
        <v>0.25</v>
      </c>
      <c r="H6">
        <f>IF(G6=0, 1, F6/G6)</f>
        <v>0</v>
      </c>
      <c r="J6" s="14">
        <v>2</v>
      </c>
      <c r="K6" s="15"/>
      <c r="L6" s="15">
        <v>1</v>
      </c>
      <c r="M6" s="15"/>
      <c r="N6" s="15">
        <v>1</v>
      </c>
      <c r="O6">
        <f>K6/3</f>
        <v>0</v>
      </c>
      <c r="P6">
        <f>L6/4</f>
        <v>0.25</v>
      </c>
      <c r="Q6">
        <f>IF(O6=0, 1, O6/P6)</f>
        <v>1</v>
      </c>
      <c r="S6" s="14">
        <v>2</v>
      </c>
      <c r="T6" s="15"/>
      <c r="U6" s="15">
        <v>1</v>
      </c>
      <c r="V6" s="15">
        <v>1</v>
      </c>
      <c r="W6">
        <f>T6/3</f>
        <v>0</v>
      </c>
      <c r="X6">
        <f>U6/4</f>
        <v>0.25</v>
      </c>
      <c r="Y6">
        <f>IF(X6=0, 1, W6/X6)</f>
        <v>0</v>
      </c>
      <c r="AA6" s="14">
        <v>3</v>
      </c>
      <c r="AB6" s="15"/>
      <c r="AC6" s="15">
        <v>1</v>
      </c>
      <c r="AD6" s="15">
        <v>1</v>
      </c>
      <c r="AE6">
        <f>AB6/3</f>
        <v>0</v>
      </c>
      <c r="AF6">
        <f>AC6/4</f>
        <v>0.25</v>
      </c>
      <c r="AG6">
        <f>IF(AF6=0, 1, AE6/AF6)</f>
        <v>0</v>
      </c>
    </row>
    <row r="7" spans="1:34" x14ac:dyDescent="0.3">
      <c r="A7" s="14">
        <v>3</v>
      </c>
      <c r="B7" s="15">
        <v>7</v>
      </c>
      <c r="C7" s="15">
        <v>8</v>
      </c>
      <c r="D7" s="15">
        <v>1</v>
      </c>
      <c r="E7" s="15">
        <v>16</v>
      </c>
      <c r="F7">
        <f t="shared" ref="F7:F9" si="0">B7/3</f>
        <v>2.3333333333333335</v>
      </c>
      <c r="G7">
        <f t="shared" ref="G7:G9" si="1">C7/4</f>
        <v>2</v>
      </c>
      <c r="H7">
        <f t="shared" ref="H7:H10" si="2">IF(G7=0, 1, F7/G7)</f>
        <v>1.1666666666666667</v>
      </c>
      <c r="J7" s="14">
        <v>3</v>
      </c>
      <c r="K7" s="15">
        <v>5</v>
      </c>
      <c r="L7" s="15">
        <v>6</v>
      </c>
      <c r="M7" s="15"/>
      <c r="N7" s="15">
        <v>11</v>
      </c>
      <c r="O7">
        <f t="shared" ref="O7:O9" si="3">K7/3</f>
        <v>1.6666666666666667</v>
      </c>
      <c r="P7">
        <f t="shared" ref="P7:P9" si="4">L7/4</f>
        <v>1.5</v>
      </c>
      <c r="Q7">
        <f t="shared" ref="Q7:Q10" si="5">IF(O7=0, 1, O7/P7)</f>
        <v>1.1111111111111112</v>
      </c>
      <c r="S7" s="14">
        <v>3</v>
      </c>
      <c r="T7" s="15"/>
      <c r="U7" s="15">
        <v>3</v>
      </c>
      <c r="V7" s="15">
        <v>3</v>
      </c>
      <c r="W7">
        <f t="shared" ref="W7:W8" si="6">T7/3</f>
        <v>0</v>
      </c>
      <c r="X7">
        <f t="shared" ref="X7:X8" si="7">U7/4</f>
        <v>0.75</v>
      </c>
      <c r="Y7">
        <f>IF(X7=0, 1, W7/X7)</f>
        <v>0</v>
      </c>
      <c r="AA7" s="14">
        <v>4</v>
      </c>
      <c r="AB7" s="15">
        <v>3</v>
      </c>
      <c r="AC7" s="15"/>
      <c r="AD7" s="15">
        <v>3</v>
      </c>
      <c r="AE7">
        <f>AB7/3</f>
        <v>1</v>
      </c>
      <c r="AF7">
        <f>AC7/4</f>
        <v>0</v>
      </c>
      <c r="AG7">
        <f t="shared" ref="AG7:AG8" si="8">IF(AF7=0, 1, AE7/AF7)</f>
        <v>1</v>
      </c>
    </row>
    <row r="8" spans="1:34" x14ac:dyDescent="0.3">
      <c r="A8" s="14">
        <v>4</v>
      </c>
      <c r="B8" s="15">
        <v>10</v>
      </c>
      <c r="C8" s="15">
        <v>7</v>
      </c>
      <c r="D8" s="15">
        <v>4</v>
      </c>
      <c r="E8" s="15">
        <v>21</v>
      </c>
      <c r="F8">
        <f t="shared" si="0"/>
        <v>3.3333333333333335</v>
      </c>
      <c r="G8">
        <f t="shared" si="1"/>
        <v>1.75</v>
      </c>
      <c r="H8">
        <f t="shared" si="2"/>
        <v>1.9047619047619049</v>
      </c>
      <c r="J8" s="14">
        <v>4</v>
      </c>
      <c r="K8" s="15">
        <v>4</v>
      </c>
      <c r="L8" s="15">
        <v>4</v>
      </c>
      <c r="M8" s="15">
        <v>2</v>
      </c>
      <c r="N8" s="15">
        <v>10</v>
      </c>
      <c r="O8">
        <f t="shared" si="3"/>
        <v>1.3333333333333333</v>
      </c>
      <c r="P8">
        <f t="shared" si="4"/>
        <v>1</v>
      </c>
      <c r="Q8">
        <f t="shared" si="5"/>
        <v>1.3333333333333333</v>
      </c>
      <c r="S8" s="14">
        <v>5</v>
      </c>
      <c r="T8" s="15">
        <v>1</v>
      </c>
      <c r="U8" s="15"/>
      <c r="V8" s="15">
        <v>1</v>
      </c>
      <c r="W8">
        <f t="shared" si="6"/>
        <v>0.33333333333333331</v>
      </c>
      <c r="X8">
        <f t="shared" si="7"/>
        <v>0</v>
      </c>
      <c r="Y8">
        <f t="shared" ref="Y7:Y8" si="9">IF(X8=0, 1, W8/X8)</f>
        <v>1</v>
      </c>
      <c r="AA8" s="14" t="s">
        <v>328</v>
      </c>
      <c r="AB8" s="15">
        <v>3</v>
      </c>
      <c r="AC8" s="15">
        <v>1</v>
      </c>
      <c r="AD8" s="15">
        <v>4</v>
      </c>
      <c r="AE8" s="16">
        <f>SUM(AE6:AE7)</f>
        <v>1</v>
      </c>
      <c r="AF8" s="16">
        <f>SUM(AF6:AF7)</f>
        <v>0.25</v>
      </c>
      <c r="AG8" s="16">
        <f t="shared" si="8"/>
        <v>4</v>
      </c>
    </row>
    <row r="9" spans="1:34" x14ac:dyDescent="0.3">
      <c r="A9" s="14">
        <v>5</v>
      </c>
      <c r="B9" s="15">
        <v>2</v>
      </c>
      <c r="C9" s="15">
        <v>4</v>
      </c>
      <c r="D9" s="15">
        <v>2</v>
      </c>
      <c r="E9" s="15">
        <v>8</v>
      </c>
      <c r="F9">
        <f t="shared" si="0"/>
        <v>0.66666666666666663</v>
      </c>
      <c r="G9">
        <f t="shared" si="1"/>
        <v>1</v>
      </c>
      <c r="H9">
        <f t="shared" si="2"/>
        <v>0.66666666666666663</v>
      </c>
      <c r="J9" s="14">
        <v>5</v>
      </c>
      <c r="K9" s="15">
        <v>2</v>
      </c>
      <c r="L9" s="15">
        <v>4</v>
      </c>
      <c r="M9" s="15"/>
      <c r="N9" s="15">
        <v>6</v>
      </c>
      <c r="O9">
        <f t="shared" si="3"/>
        <v>0.66666666666666663</v>
      </c>
      <c r="P9">
        <f t="shared" si="4"/>
        <v>1</v>
      </c>
      <c r="Q9">
        <f t="shared" si="5"/>
        <v>0.66666666666666663</v>
      </c>
      <c r="S9" s="14" t="s">
        <v>328</v>
      </c>
      <c r="T9" s="15">
        <v>1</v>
      </c>
      <c r="U9" s="15">
        <v>4</v>
      </c>
      <c r="V9" s="15">
        <v>5</v>
      </c>
      <c r="W9" s="16">
        <f>SUM(W6:W8)</f>
        <v>0.33333333333333331</v>
      </c>
      <c r="X9" s="16">
        <f>SUM(X6:X8)</f>
        <v>1</v>
      </c>
      <c r="Y9" s="16">
        <f>IF(X9=0, 1, W9/X9)</f>
        <v>0.33333333333333331</v>
      </c>
    </row>
    <row r="10" spans="1:34" x14ac:dyDescent="0.3">
      <c r="A10" s="14" t="s">
        <v>328</v>
      </c>
      <c r="B10" s="15">
        <v>19</v>
      </c>
      <c r="C10" s="15">
        <v>20</v>
      </c>
      <c r="D10" s="15">
        <v>7</v>
      </c>
      <c r="E10" s="15">
        <v>46</v>
      </c>
      <c r="F10" s="16">
        <f>SUM(F6:F9)</f>
        <v>6.3333333333333339</v>
      </c>
      <c r="G10" s="16">
        <f>SUM(G6:G9)</f>
        <v>5</v>
      </c>
      <c r="H10" s="16">
        <f t="shared" si="2"/>
        <v>1.2666666666666668</v>
      </c>
      <c r="J10" s="14" t="s">
        <v>328</v>
      </c>
      <c r="K10" s="15">
        <v>11</v>
      </c>
      <c r="L10" s="15">
        <v>15</v>
      </c>
      <c r="M10" s="15">
        <v>2</v>
      </c>
      <c r="N10" s="15">
        <v>28</v>
      </c>
      <c r="O10" s="16">
        <f>SUM(O6:O9)</f>
        <v>3.6666666666666665</v>
      </c>
      <c r="P10" s="16">
        <f>SUM(P6:P9)</f>
        <v>3.75</v>
      </c>
      <c r="Q10" s="16">
        <f t="shared" si="5"/>
        <v>0.97777777777777775</v>
      </c>
    </row>
  </sheetData>
  <mergeCells count="4">
    <mergeCell ref="A1:H1"/>
    <mergeCell ref="J1:Q1"/>
    <mergeCell ref="AA1:AH1"/>
    <mergeCell ref="S1:Y1"/>
  </mergeCell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475958-A078-4CDC-BD7E-303003620B85}">
  <ds:schemaRefs>
    <ds:schemaRef ds:uri="http://schemas.microsoft.com/office/2006/documentManagement/types"/>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www.w3.org/XML/1998/namespace"/>
    <ds:schemaRef ds:uri="http://purl.org/dc/elements/1.1/"/>
    <ds:schemaRef ds:uri="39631665-2ac6-4b14-83d9-84f76f5a0db8"/>
    <ds:schemaRef ds:uri="http://purl.org/dc/dcmitype/"/>
  </ds:schemaRefs>
</ds:datastoreItem>
</file>

<file path=customXml/itemProps2.xml><?xml version="1.0" encoding="utf-8"?>
<ds:datastoreItem xmlns:ds="http://schemas.openxmlformats.org/officeDocument/2006/customXml" ds:itemID="{EA5DCEA7-EAE0-4AE1-822F-77BAACDAEC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B4114F-5715-4E58-B4E5-37E54750F1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Formatting Data</vt:lpstr>
      <vt:lpstr>CMF Pivot Tables</vt:lpstr>
    </vt:vector>
  </TitlesOfParts>
  <Manager/>
  <Company>Georgia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Liu, Matthew S</dc:creator>
  <cp:keywords/>
  <dc:description/>
  <cp:lastModifiedBy>Matthew Liu</cp:lastModifiedBy>
  <cp:revision/>
  <dcterms:created xsi:type="dcterms:W3CDTF">2022-02-09T00:37:22Z</dcterms:created>
  <dcterms:modified xsi:type="dcterms:W3CDTF">2022-07-07T17:02:11Z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