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ya\Desktop\унік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9" i="1" l="1"/>
  <c r="Z14" i="1" l="1"/>
  <c r="Z16" i="1" s="1"/>
  <c r="AA14" i="1"/>
  <c r="AA16" i="1" s="1"/>
  <c r="AB14" i="1"/>
  <c r="AB16" i="1" s="1"/>
  <c r="AC14" i="1"/>
  <c r="AC16" i="1" s="1"/>
  <c r="AD14" i="1"/>
  <c r="AD16" i="1" s="1"/>
  <c r="AE14" i="1"/>
  <c r="AE16" i="1" s="1"/>
  <c r="AF14" i="1"/>
  <c r="AF16" i="1" s="1"/>
  <c r="AG14" i="1"/>
  <c r="AG16" i="1" s="1"/>
  <c r="AH14" i="1"/>
  <c r="AH16" i="1" s="1"/>
  <c r="AI14" i="1"/>
  <c r="AI16" i="1" s="1"/>
  <c r="AJ14" i="1"/>
  <c r="AJ16" i="1" s="1"/>
  <c r="Y14" i="1"/>
  <c r="Y16" i="1" s="1"/>
  <c r="Z9" i="1"/>
  <c r="Z15" i="1" s="1"/>
  <c r="AA9" i="1"/>
  <c r="AA15" i="1" s="1"/>
  <c r="AB9" i="1"/>
  <c r="AB15" i="1" s="1"/>
  <c r="AC9" i="1"/>
  <c r="AC15" i="1" s="1"/>
  <c r="AD9" i="1"/>
  <c r="AD15" i="1" s="1"/>
  <c r="AE9" i="1"/>
  <c r="AE15" i="1" s="1"/>
  <c r="AF9" i="1"/>
  <c r="AF15" i="1" s="1"/>
  <c r="AG9" i="1"/>
  <c r="AG15" i="1" s="1"/>
  <c r="AH9" i="1"/>
  <c r="AH15" i="1" s="1"/>
  <c r="AI9" i="1"/>
  <c r="AI15" i="1" s="1"/>
  <c r="AJ9" i="1"/>
  <c r="AJ15" i="1" s="1"/>
  <c r="Y9" i="1"/>
  <c r="Y15" i="1" s="1"/>
  <c r="G9" i="1"/>
  <c r="B3" i="1" s="1"/>
  <c r="H9" i="1"/>
  <c r="B4" i="1" s="1"/>
  <c r="I9" i="1"/>
  <c r="B5" i="1" s="1"/>
  <c r="J9" i="1"/>
  <c r="B6" i="1" s="1"/>
  <c r="K9" i="1"/>
  <c r="B7" i="1" s="1"/>
  <c r="L9" i="1"/>
  <c r="B8" i="1" s="1"/>
  <c r="M9" i="1"/>
  <c r="B9" i="1" s="1"/>
  <c r="N9" i="1"/>
  <c r="B10" i="1" s="1"/>
  <c r="O9" i="1"/>
  <c r="B11" i="1" s="1"/>
  <c r="P9" i="1"/>
  <c r="B12" i="1" s="1"/>
  <c r="Q9" i="1"/>
  <c r="R9" i="1"/>
  <c r="B14" i="1" s="1"/>
  <c r="S9" i="1"/>
  <c r="B15" i="1" s="1"/>
  <c r="F9" i="1"/>
  <c r="B2" i="1" s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10" i="1" l="1"/>
  <c r="F11" i="1" s="1"/>
  <c r="D2" i="1" s="1"/>
  <c r="J10" i="1"/>
  <c r="J11" i="1" s="1"/>
  <c r="D6" i="1" s="1"/>
  <c r="G10" i="1"/>
  <c r="G11" i="1" s="1"/>
  <c r="D3" i="1" s="1"/>
  <c r="AJ18" i="1"/>
  <c r="AJ17" i="1"/>
  <c r="AI18" i="1"/>
  <c r="AI17" i="1"/>
  <c r="AH18" i="1"/>
  <c r="AH17" i="1"/>
  <c r="AD18" i="1"/>
  <c r="AD17" i="1"/>
  <c r="AC18" i="1"/>
  <c r="AC17" i="1"/>
  <c r="AF18" i="1"/>
  <c r="AF17" i="1"/>
  <c r="Y18" i="1"/>
  <c r="Y17" i="1"/>
  <c r="AA17" i="1"/>
  <c r="AA18" i="1"/>
  <c r="AG18" i="1"/>
  <c r="AG17" i="1"/>
  <c r="AE18" i="1"/>
  <c r="AE17" i="1"/>
  <c r="AB17" i="1"/>
  <c r="AB18" i="1"/>
  <c r="Z18" i="1"/>
  <c r="Z17" i="1"/>
  <c r="B13" i="1"/>
  <c r="S10" i="1"/>
  <c r="S11" i="1" s="1"/>
  <c r="D15" i="1" s="1"/>
  <c r="R10" i="1"/>
  <c r="R11" i="1" s="1"/>
  <c r="D14" i="1" s="1"/>
  <c r="Q10" i="1"/>
  <c r="Q11" i="1" s="1"/>
  <c r="D13" i="1" s="1"/>
  <c r="P10" i="1"/>
  <c r="P11" i="1" s="1"/>
  <c r="D12" i="1" s="1"/>
  <c r="O10" i="1"/>
  <c r="O11" i="1" s="1"/>
  <c r="D11" i="1" s="1"/>
  <c r="N10" i="1"/>
  <c r="N11" i="1" s="1"/>
  <c r="D10" i="1" s="1"/>
  <c r="M10" i="1"/>
  <c r="M11" i="1" s="1"/>
  <c r="D9" i="1" s="1"/>
  <c r="L10" i="1"/>
  <c r="L11" i="1" s="1"/>
  <c r="D8" i="1" s="1"/>
  <c r="K10" i="1"/>
  <c r="K11" i="1" s="1"/>
  <c r="D7" i="1" s="1"/>
  <c r="I10" i="1"/>
  <c r="I11" i="1" s="1"/>
  <c r="D5" i="1" s="1"/>
  <c r="Y20" i="1" l="1"/>
  <c r="H10" i="1"/>
  <c r="H11" i="1" l="1"/>
  <c r="D4" i="1" s="1"/>
</calcChain>
</file>

<file path=xl/sharedStrings.xml><?xml version="1.0" encoding="utf-8"?>
<sst xmlns="http://schemas.openxmlformats.org/spreadsheetml/2006/main" count="41" uniqueCount="38">
  <si>
    <t>Ui, поділки</t>
  </si>
  <si>
    <t>Хi, мм</t>
  </si>
  <si>
    <t xml:space="preserve"> φi, рад</t>
  </si>
  <si>
    <t>(I(φ)/I(o)) теор</t>
  </si>
  <si>
    <t>Ширина щілини b =</t>
  </si>
  <si>
    <t xml:space="preserve"> bmin =</t>
  </si>
  <si>
    <t>Центральний максимум</t>
  </si>
  <si>
    <t xml:space="preserve"> </t>
  </si>
  <si>
    <t>Відстань від щілини до екрану L =</t>
  </si>
  <si>
    <t xml:space="preserve">bmax = </t>
  </si>
  <si>
    <t>1-й побічний</t>
  </si>
  <si>
    <t>2-й побічний</t>
  </si>
  <si>
    <t>sin(φi)</t>
  </si>
  <si>
    <t>3-побічний</t>
  </si>
  <si>
    <t>pi</t>
  </si>
  <si>
    <t xml:space="preserve">λ </t>
  </si>
  <si>
    <t>Аргумент                 МНК p</t>
  </si>
  <si>
    <t>1-й       max</t>
  </si>
  <si>
    <t>1-й       min</t>
  </si>
  <si>
    <t>2-й       max</t>
  </si>
  <si>
    <t>2-й       min</t>
  </si>
  <si>
    <t>3-й       max</t>
  </si>
  <si>
    <t>3-й       min</t>
  </si>
  <si>
    <t>4-й       max</t>
  </si>
  <si>
    <t>4-й       min</t>
  </si>
  <si>
    <t>5-й       max</t>
  </si>
  <si>
    <t>5-й       min</t>
  </si>
  <si>
    <t>Iφ/Io теор</t>
  </si>
  <si>
    <t>Iφ/Io експ</t>
  </si>
  <si>
    <t>6-й        min</t>
  </si>
  <si>
    <t>6-й       max</t>
  </si>
  <si>
    <t>xi</t>
  </si>
  <si>
    <t>yi</t>
  </si>
  <si>
    <t>xi^2</t>
  </si>
  <si>
    <t>yi^2</t>
  </si>
  <si>
    <t>k=</t>
  </si>
  <si>
    <t>xi*yi</t>
  </si>
  <si>
    <t>сигма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</si>
</sst>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4" xfId="0" applyBorder="1"/>
    <xf numFmtId="0" fontId="0" fillId="2" borderId="0" xfId="0" applyFill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Графік експериментальної</a:t>
            </a:r>
          </a:p>
          <a:p>
            <a:pPr>
              <a:defRPr/>
            </a:pPr>
            <a:r>
              <a:rPr lang="uk-U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залежності відносної інтенсивності від кута дифракції</a:t>
            </a:r>
          </a:p>
        </c:rich>
      </c:tx>
      <c:layout>
        <c:manualLayout>
          <c:xMode val="edge"/>
          <c:yMode val="edge"/>
          <c:x val="0.170886392009987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3742204184965882"/>
          <c:w val="0.87753018372703417"/>
          <c:h val="0.6729920556060986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59C-4525-AFAA-FCA82842D056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9C-4525-AFAA-FCA82842D056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59C-4525-AFAA-FCA82842D056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C-4525-AFAA-FCA82842D056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59C-4525-AFAA-FCA82842D05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F59C-4525-AFAA-FCA82842D05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9C-4525-AFAA-FCA82842D056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59C-4525-AFAA-FCA82842D056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9C-4525-AFAA-FCA82842D056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F59C-4525-AFAA-FCA82842D056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>
                    <a:alpha val="98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9C-4525-AFAA-FCA82842D056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F59C-4525-AFAA-FCA82842D056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59C-4525-AFAA-FCA82842D056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F59C-4525-AFAA-FCA82842D056}"/>
              </c:ext>
            </c:extLst>
          </c:dPt>
          <c:xVal>
            <c:numRef>
              <c:f>Sheet1!$B$2:$B$15</c:f>
              <c:numCache>
                <c:formatCode>General</c:formatCode>
                <c:ptCount val="14"/>
                <c:pt idx="0">
                  <c:v>1.2456402590931739E-3</c:v>
                </c:pt>
                <c:pt idx="1">
                  <c:v>2.7404085700049831E-3</c:v>
                </c:pt>
                <c:pt idx="2">
                  <c:v>4.9825610363726956E-3</c:v>
                </c:pt>
                <c:pt idx="3">
                  <c:v>1.0214250124564025E-2</c:v>
                </c:pt>
                <c:pt idx="4">
                  <c:v>1.8933731938216243E-2</c:v>
                </c:pt>
                <c:pt idx="5">
                  <c:v>3.1888390632785257E-2</c:v>
                </c:pt>
                <c:pt idx="6">
                  <c:v>3.5625311410064781E-2</c:v>
                </c:pt>
                <c:pt idx="7">
                  <c:v>3.8614848031888395E-2</c:v>
                </c:pt>
                <c:pt idx="8">
                  <c:v>5.3562531141006481E-2</c:v>
                </c:pt>
                <c:pt idx="9">
                  <c:v>5.8545092177379174E-2</c:v>
                </c:pt>
                <c:pt idx="10">
                  <c:v>6.0787244643746886E-2</c:v>
                </c:pt>
                <c:pt idx="11">
                  <c:v>7.498754359740907E-2</c:v>
                </c:pt>
                <c:pt idx="12">
                  <c:v>7.7727952167414058E-2</c:v>
                </c:pt>
                <c:pt idx="13">
                  <c:v>8.1464872944693581E-2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0.98714000000000002</c:v>
                </c:pt>
                <c:pt idx="1">
                  <c:v>0.94934000000000007</c:v>
                </c:pt>
                <c:pt idx="2">
                  <c:v>0.83783000000000007</c:v>
                </c:pt>
                <c:pt idx="3">
                  <c:v>0.43704000000000004</c:v>
                </c:pt>
                <c:pt idx="4">
                  <c:v>1.8519999999999998E-2</c:v>
                </c:pt>
                <c:pt idx="5">
                  <c:v>4.5920000000000002E-2</c:v>
                </c:pt>
                <c:pt idx="6">
                  <c:v>2.9489999999999999E-2</c:v>
                </c:pt>
                <c:pt idx="7">
                  <c:v>1.116E-2</c:v>
                </c:pt>
                <c:pt idx="8">
                  <c:v>1.6370000000000003E-2</c:v>
                </c:pt>
                <c:pt idx="9">
                  <c:v>8.369999999999999E-3</c:v>
                </c:pt>
                <c:pt idx="10">
                  <c:v>3.6900000000000001E-3</c:v>
                </c:pt>
                <c:pt idx="11">
                  <c:v>7.7199999999999994E-3</c:v>
                </c:pt>
                <c:pt idx="12">
                  <c:v>6.8499999999999993E-3</c:v>
                </c:pt>
                <c:pt idx="13">
                  <c:v>2.9300000000000003E-3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69B-41C5-ACEF-DF5129BEB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502271"/>
        <c:axId val="1278503103"/>
      </c:scatterChart>
      <c:valAx>
        <c:axId val="127850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503103"/>
        <c:crosses val="autoZero"/>
        <c:crossBetween val="midCat"/>
      </c:valAx>
      <c:valAx>
        <c:axId val="127850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50227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Графік теоретичної</a:t>
            </a:r>
          </a:p>
          <a:p>
            <a:pPr>
              <a:defRPr/>
            </a:pPr>
            <a:r>
              <a:rPr lang="uk-U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залежності відносної інтенсивності від кута дифракції</a:t>
            </a:r>
          </a:p>
        </c:rich>
      </c:tx>
      <c:layout>
        <c:manualLayout>
          <c:xMode val="edge"/>
          <c:yMode val="edge"/>
          <c:x val="0.170886392009987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3742204184965882"/>
          <c:w val="0.87753018372703417"/>
          <c:h val="0.6729920556060986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1.2456402590931739E-3</c:v>
                </c:pt>
                <c:pt idx="1">
                  <c:v>2.7404085700049831E-3</c:v>
                </c:pt>
                <c:pt idx="2">
                  <c:v>4.9825610363726956E-3</c:v>
                </c:pt>
                <c:pt idx="3">
                  <c:v>1.0214250124564025E-2</c:v>
                </c:pt>
                <c:pt idx="4">
                  <c:v>1.8933731938216243E-2</c:v>
                </c:pt>
                <c:pt idx="5">
                  <c:v>3.1888390632785257E-2</c:v>
                </c:pt>
                <c:pt idx="6">
                  <c:v>3.5625311410064781E-2</c:v>
                </c:pt>
                <c:pt idx="7">
                  <c:v>3.8614848031888395E-2</c:v>
                </c:pt>
                <c:pt idx="8">
                  <c:v>5.3562531141006481E-2</c:v>
                </c:pt>
                <c:pt idx="9">
                  <c:v>5.8545092177379174E-2</c:v>
                </c:pt>
                <c:pt idx="10">
                  <c:v>6.0787244643746886E-2</c:v>
                </c:pt>
                <c:pt idx="11">
                  <c:v>7.498754359740907E-2</c:v>
                </c:pt>
                <c:pt idx="12">
                  <c:v>7.7727952167414058E-2</c:v>
                </c:pt>
                <c:pt idx="13">
                  <c:v>8.1464872944693581E-2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0.98879349538650696</c:v>
                </c:pt>
                <c:pt idx="1">
                  <c:v>0.94668952827787778</c:v>
                </c:pt>
                <c:pt idx="2">
                  <c:v>0.83237536936786183</c:v>
                </c:pt>
                <c:pt idx="3">
                  <c:v>0.43859662318153547</c:v>
                </c:pt>
                <c:pt idx="4">
                  <c:v>1.4944498465347828E-2</c:v>
                </c:pt>
                <c:pt idx="5">
                  <c:v>4.5194711267531211E-2</c:v>
                </c:pt>
                <c:pt idx="6">
                  <c:v>2.6569292424053041E-2</c:v>
                </c:pt>
                <c:pt idx="7">
                  <c:v>9.4782512955437232E-3</c:v>
                </c:pt>
                <c:pt idx="8">
                  <c:v>1.5998448126201509E-2</c:v>
                </c:pt>
                <c:pt idx="9">
                  <c:v>6.8059166952333149E-3</c:v>
                </c:pt>
                <c:pt idx="10">
                  <c:v>2.4769491724503222E-3</c:v>
                </c:pt>
                <c:pt idx="11">
                  <c:v>8.1594949191608444E-3</c:v>
                </c:pt>
                <c:pt idx="12">
                  <c:v>6.1176241637738151E-3</c:v>
                </c:pt>
                <c:pt idx="13">
                  <c:v>1.9648136442493693E-3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74-4909-923A-D544F1516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502271"/>
        <c:axId val="1278503103"/>
      </c:scatterChart>
      <c:valAx>
        <c:axId val="127850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503103"/>
        <c:crosses val="autoZero"/>
        <c:crossBetween val="midCat"/>
      </c:valAx>
      <c:valAx>
        <c:axId val="127850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50227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40821</xdr:colOff>
      <xdr:row>19</xdr:row>
      <xdr:rowOff>97969</xdr:rowOff>
    </xdr:from>
    <xdr:to>
      <xdr:col>15</xdr:col>
      <xdr:colOff>423862</xdr:colOff>
      <xdr:row>35</xdr:row>
      <xdr:rowOff>64632</xdr:rowOff>
    </xdr:to>
    <xdr:graphicFrame macro="">
      <xdr:nvGraphicFramePr>
        <xdr:cNvPr id="12" name="Діаграма 11">
          <a:extLst>
            <a:ext uri="{FF2B5EF4-FFF2-40B4-BE49-F238E27FC236}">
              <a16:creationId xmlns:a16="http://schemas.microsoft.com/office/drawing/2014/main" id="{F9BA5714-763E-4EB7-885C-D9A0D474C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625930</xdr:colOff>
      <xdr:row>19</xdr:row>
      <xdr:rowOff>56468</xdr:rowOff>
    </xdr:from>
    <xdr:to>
      <xdr:col>7</xdr:col>
      <xdr:colOff>355827</xdr:colOff>
      <xdr:row>35</xdr:row>
      <xdr:rowOff>27894</xdr:rowOff>
    </xdr:to>
    <xdr:graphicFrame macro="">
      <xdr:nvGraphicFramePr>
        <xdr:cNvPr id="7" name="Діаграма 11">
          <a:extLst>
            <a:ext uri="{FF2B5EF4-FFF2-40B4-BE49-F238E27FC236}">
              <a16:creationId xmlns:a16="http://schemas.microsoft.com/office/drawing/2014/main" id="{ADCEE8C9-7ECF-4880-B0B0-F1C3184FF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3"/>
  <sheetViews>
    <sheetView tabSelected="1" zoomScale="86" zoomScaleNormal="85" workbookViewId="0">
      <selection activeCell="Z24" sqref="Z24"/>
    </sheetView>
  </sheetViews>
  <sheetFormatPr defaultRowHeight="15" x14ac:dyDescent="0.25"/>
  <cols>
    <col min="2" max="2" width="12.140625" bestFit="1" customWidth="1"/>
    <col min="3" max="3" width="12" bestFit="1" customWidth="1"/>
    <col min="5" max="5" width="14.7109375" bestFit="1" customWidth="1"/>
    <col min="6" max="6" width="12" bestFit="1" customWidth="1"/>
    <col min="8" max="8" width="12.5703125" bestFit="1" customWidth="1"/>
    <col min="9" max="9" width="11.5703125" bestFit="1" customWidth="1"/>
    <col min="10" max="10" width="12" bestFit="1" customWidth="1"/>
    <col min="25" max="36" width="12.5703125" bestFit="1" customWidth="1"/>
  </cols>
  <sheetData>
    <row r="1" spans="2:36" x14ac:dyDescent="0.25">
      <c r="B1" t="s">
        <v>2</v>
      </c>
      <c r="C1" t="s">
        <v>28</v>
      </c>
      <c r="D1" t="s">
        <v>27</v>
      </c>
    </row>
    <row r="2" spans="2:36" x14ac:dyDescent="0.25">
      <c r="B2">
        <f>F9</f>
        <v>1.2456402590931739E-3</v>
      </c>
      <c r="C2">
        <f>F8/1000</f>
        <v>0.98714000000000002</v>
      </c>
      <c r="D2">
        <f>F11</f>
        <v>0.98879349538650696</v>
      </c>
    </row>
    <row r="3" spans="2:36" ht="15.75" thickBot="1" x14ac:dyDescent="0.3">
      <c r="B3">
        <f>G9</f>
        <v>2.7404085700049831E-3</v>
      </c>
      <c r="C3">
        <f>G8/1000</f>
        <v>0.94934000000000007</v>
      </c>
      <c r="D3">
        <f>G11</f>
        <v>0.94668952827787778</v>
      </c>
    </row>
    <row r="4" spans="2:36" ht="15.75" thickBot="1" x14ac:dyDescent="0.3">
      <c r="B4">
        <f>H9</f>
        <v>4.9825610363726956E-3</v>
      </c>
      <c r="C4">
        <f>H8/1000</f>
        <v>0.83783000000000007</v>
      </c>
      <c r="D4">
        <f>H11</f>
        <v>0.83237536936786183</v>
      </c>
      <c r="E4" s="12" t="s">
        <v>4</v>
      </c>
      <c r="F4" s="21"/>
      <c r="G4" s="21"/>
      <c r="H4" s="21"/>
      <c r="I4" s="28">
        <v>29.6</v>
      </c>
      <c r="J4" s="29"/>
      <c r="K4" s="12" t="s">
        <v>8</v>
      </c>
      <c r="L4" s="21"/>
      <c r="M4" s="21"/>
      <c r="N4" s="21"/>
      <c r="O4" s="23">
        <v>401.4</v>
      </c>
      <c r="P4" s="24"/>
    </row>
    <row r="5" spans="2:36" ht="15.75" thickBot="1" x14ac:dyDescent="0.3">
      <c r="B5">
        <f>I9</f>
        <v>1.0214250124564025E-2</v>
      </c>
      <c r="C5">
        <f>I8/1000</f>
        <v>0.43704000000000004</v>
      </c>
      <c r="D5">
        <f>I11</f>
        <v>0.43859662318153547</v>
      </c>
      <c r="E5" s="12" t="s">
        <v>5</v>
      </c>
      <c r="F5" s="22"/>
      <c r="G5" s="22"/>
      <c r="H5" s="22"/>
      <c r="I5" s="27">
        <v>3.6</v>
      </c>
      <c r="J5" s="27"/>
      <c r="K5" s="12" t="s">
        <v>9</v>
      </c>
      <c r="L5" s="21"/>
      <c r="M5" s="21"/>
      <c r="N5" s="22"/>
      <c r="O5" s="25">
        <v>312.60000000000002</v>
      </c>
      <c r="P5" s="26"/>
    </row>
    <row r="6" spans="2:36" ht="15.75" customHeight="1" thickBot="1" x14ac:dyDescent="0.3">
      <c r="B6">
        <f>J9</f>
        <v>1.8933731938216243E-2</v>
      </c>
      <c r="C6">
        <f>J8/1000</f>
        <v>1.8519999999999998E-2</v>
      </c>
      <c r="D6">
        <f>J11</f>
        <v>1.4944498465347828E-2</v>
      </c>
      <c r="E6" s="1"/>
      <c r="F6" s="12" t="s">
        <v>6</v>
      </c>
      <c r="G6" s="21"/>
      <c r="H6" s="21"/>
      <c r="I6" s="21"/>
      <c r="J6" s="13"/>
      <c r="K6" s="12" t="s">
        <v>10</v>
      </c>
      <c r="L6" s="21"/>
      <c r="M6" s="13"/>
      <c r="N6" s="12" t="s">
        <v>11</v>
      </c>
      <c r="O6" s="21"/>
      <c r="P6" s="13"/>
      <c r="Q6" s="12" t="s">
        <v>13</v>
      </c>
      <c r="R6" s="21"/>
      <c r="S6" s="13"/>
      <c r="W6" s="14" t="s">
        <v>16</v>
      </c>
      <c r="X6" s="15"/>
      <c r="Y6" s="10" t="s">
        <v>18</v>
      </c>
      <c r="Z6" s="10" t="s">
        <v>17</v>
      </c>
      <c r="AA6" s="10" t="s">
        <v>20</v>
      </c>
      <c r="AB6" s="10" t="s">
        <v>19</v>
      </c>
      <c r="AC6" s="10" t="s">
        <v>22</v>
      </c>
      <c r="AD6" s="10" t="s">
        <v>21</v>
      </c>
      <c r="AE6" s="10" t="s">
        <v>24</v>
      </c>
      <c r="AF6" s="10" t="s">
        <v>23</v>
      </c>
      <c r="AG6" s="10" t="s">
        <v>26</v>
      </c>
      <c r="AH6" s="10" t="s">
        <v>25</v>
      </c>
      <c r="AI6" s="10" t="s">
        <v>29</v>
      </c>
      <c r="AJ6" s="10" t="s">
        <v>30</v>
      </c>
    </row>
    <row r="7" spans="2:36" ht="15.75" thickBot="1" x14ac:dyDescent="0.3">
      <c r="B7">
        <f>K9</f>
        <v>3.1888390632785257E-2</v>
      </c>
      <c r="C7">
        <f>K8/1000</f>
        <v>4.5920000000000002E-2</v>
      </c>
      <c r="D7">
        <f>K11</f>
        <v>4.5194711267531211E-2</v>
      </c>
      <c r="E7" s="1" t="s">
        <v>1</v>
      </c>
      <c r="F7" s="8">
        <v>0.5</v>
      </c>
      <c r="G7" s="8">
        <v>1.1000000000000001</v>
      </c>
      <c r="H7" s="9">
        <v>2</v>
      </c>
      <c r="I7" s="8">
        <v>4.0999999999999996</v>
      </c>
      <c r="J7" s="9">
        <v>7.6</v>
      </c>
      <c r="K7" s="9">
        <v>12.8</v>
      </c>
      <c r="L7" s="9">
        <v>14.3</v>
      </c>
      <c r="M7" s="9">
        <v>15.5</v>
      </c>
      <c r="N7" s="9">
        <v>21.5</v>
      </c>
      <c r="O7" s="9">
        <v>23.5</v>
      </c>
      <c r="P7" s="9">
        <v>24.4</v>
      </c>
      <c r="Q7" s="9">
        <v>30.1</v>
      </c>
      <c r="R7" s="9">
        <v>31.2</v>
      </c>
      <c r="S7" s="9">
        <v>32.700000000000003</v>
      </c>
      <c r="W7" s="16"/>
      <c r="X7" s="17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2:36" ht="15.75" thickBot="1" x14ac:dyDescent="0.3">
      <c r="B8">
        <f>L9</f>
        <v>3.5625311410064781E-2</v>
      </c>
      <c r="C8">
        <f>L8/1000</f>
        <v>2.9489999999999999E-2</v>
      </c>
      <c r="D8">
        <f>L11</f>
        <v>2.6569292424053041E-2</v>
      </c>
      <c r="E8" s="1" t="s">
        <v>0</v>
      </c>
      <c r="F8" s="9">
        <v>987.14</v>
      </c>
      <c r="G8" s="9">
        <v>949.34</v>
      </c>
      <c r="H8" s="9">
        <v>837.83</v>
      </c>
      <c r="I8" s="9">
        <v>437.04</v>
      </c>
      <c r="J8" s="9">
        <v>18.52</v>
      </c>
      <c r="K8" s="9">
        <v>45.92</v>
      </c>
      <c r="L8" s="9">
        <v>29.49</v>
      </c>
      <c r="M8" s="9">
        <v>11.16</v>
      </c>
      <c r="N8" s="9">
        <v>16.37</v>
      </c>
      <c r="O8" s="9">
        <v>8.3699999999999992</v>
      </c>
      <c r="P8" s="9">
        <v>3.69</v>
      </c>
      <c r="Q8" s="9">
        <v>7.72</v>
      </c>
      <c r="R8" s="9">
        <v>6.85</v>
      </c>
      <c r="S8" s="9">
        <v>2.93</v>
      </c>
      <c r="W8" s="18"/>
      <c r="X8" s="19"/>
      <c r="Y8" s="3">
        <v>1</v>
      </c>
      <c r="Z8" s="1">
        <v>1.5</v>
      </c>
      <c r="AA8" s="1">
        <v>2</v>
      </c>
      <c r="AB8" s="1">
        <v>2.5</v>
      </c>
      <c r="AC8" s="1">
        <v>3</v>
      </c>
      <c r="AD8" s="1">
        <v>3.5</v>
      </c>
      <c r="AE8" s="1">
        <v>4</v>
      </c>
      <c r="AF8" s="1">
        <v>4.5</v>
      </c>
      <c r="AG8" s="1">
        <v>5</v>
      </c>
      <c r="AH8" s="1">
        <v>5.5</v>
      </c>
      <c r="AI8" s="4">
        <v>6</v>
      </c>
      <c r="AJ8" s="1">
        <v>6.5</v>
      </c>
    </row>
    <row r="9" spans="2:36" ht="15.75" thickBot="1" x14ac:dyDescent="0.3">
      <c r="B9">
        <f>M9</f>
        <v>3.8614848031888395E-2</v>
      </c>
      <c r="C9">
        <f>M8/1000</f>
        <v>1.116E-2</v>
      </c>
      <c r="D9">
        <f>M11</f>
        <v>9.4782512955437232E-3</v>
      </c>
      <c r="E9" s="1" t="s">
        <v>2</v>
      </c>
      <c r="F9" s="1">
        <f>F7/$O$4</f>
        <v>1.2456402590931739E-3</v>
      </c>
      <c r="G9" s="1">
        <f t="shared" ref="G9:S9" si="0">G7/$O$4</f>
        <v>2.7404085700049831E-3</v>
      </c>
      <c r="H9" s="1">
        <f t="shared" si="0"/>
        <v>4.9825610363726956E-3</v>
      </c>
      <c r="I9" s="1">
        <f t="shared" si="0"/>
        <v>1.0214250124564025E-2</v>
      </c>
      <c r="J9" s="1">
        <f t="shared" si="0"/>
        <v>1.8933731938216243E-2</v>
      </c>
      <c r="K9" s="1">
        <f t="shared" si="0"/>
        <v>3.1888390632785257E-2</v>
      </c>
      <c r="L9" s="1">
        <f t="shared" si="0"/>
        <v>3.5625311410064781E-2</v>
      </c>
      <c r="M9" s="1">
        <f t="shared" si="0"/>
        <v>3.8614848031888395E-2</v>
      </c>
      <c r="N9" s="1">
        <f t="shared" si="0"/>
        <v>5.3562531141006481E-2</v>
      </c>
      <c r="O9" s="1">
        <f t="shared" si="0"/>
        <v>5.8545092177379174E-2</v>
      </c>
      <c r="P9" s="1">
        <f t="shared" si="0"/>
        <v>6.0787244643746886E-2</v>
      </c>
      <c r="Q9" s="1">
        <f t="shared" si="0"/>
        <v>7.498754359740907E-2</v>
      </c>
      <c r="R9" s="1">
        <f t="shared" si="0"/>
        <v>7.7727952167414058E-2</v>
      </c>
      <c r="S9" s="1">
        <f t="shared" si="0"/>
        <v>8.1464872944693581E-2</v>
      </c>
      <c r="W9" s="12" t="s">
        <v>2</v>
      </c>
      <c r="X9" s="13"/>
      <c r="Y9" s="1">
        <f>Y11/$O$4</f>
        <v>2.1175884404583959E-2</v>
      </c>
      <c r="Z9" s="1">
        <f t="shared" ref="Z9:AJ9" si="1">Z11/$O$4</f>
        <v>3.2386646736422525E-2</v>
      </c>
      <c r="AA9" s="1">
        <f t="shared" si="1"/>
        <v>4.309915296462382E-2</v>
      </c>
      <c r="AB9" s="1">
        <f t="shared" si="1"/>
        <v>5.3562531141006481E-2</v>
      </c>
      <c r="AC9" s="1">
        <f t="shared" si="1"/>
        <v>6.4275037369207783E-2</v>
      </c>
      <c r="AD9" s="1">
        <f t="shared" si="1"/>
        <v>7.5485799701046338E-2</v>
      </c>
      <c r="AE9" s="1">
        <f t="shared" si="1"/>
        <v>8.5949177877429006E-2</v>
      </c>
      <c r="AF9" s="1">
        <f t="shared" si="1"/>
        <v>9.4917787742899856E-2</v>
      </c>
      <c r="AG9" s="1">
        <f t="shared" si="1"/>
        <v>0.1073741903338316</v>
      </c>
      <c r="AH9" s="1">
        <f t="shared" si="1"/>
        <v>0.1203288490284006</v>
      </c>
      <c r="AI9" s="1">
        <f t="shared" si="1"/>
        <v>0.12904833084205281</v>
      </c>
      <c r="AJ9" s="1">
        <f t="shared" si="1"/>
        <v>0.13976083707025413</v>
      </c>
    </row>
    <row r="10" spans="2:36" ht="15.75" thickBot="1" x14ac:dyDescent="0.3">
      <c r="B10">
        <f>N9</f>
        <v>5.3562531141006481E-2</v>
      </c>
      <c r="C10">
        <f>N8/1000</f>
        <v>1.6370000000000003E-2</v>
      </c>
      <c r="D10">
        <f>N11</f>
        <v>1.5998448126201509E-2</v>
      </c>
      <c r="E10" s="1" t="s">
        <v>12</v>
      </c>
      <c r="F10" s="1">
        <f>SIN(F9)</f>
        <v>1.2456399369665473E-3</v>
      </c>
      <c r="G10" s="1">
        <f>SIN(G9)</f>
        <v>2.7404051400016856E-3</v>
      </c>
      <c r="H10" s="1">
        <f t="shared" ref="H10:S10" si="2">SIN(H9)</f>
        <v>4.9825404202925886E-3</v>
      </c>
      <c r="I10" s="1">
        <f t="shared" si="2"/>
        <v>1.0214072515162936E-2</v>
      </c>
      <c r="J10" s="1">
        <f t="shared" si="2"/>
        <v>1.8932600711541046E-2</v>
      </c>
      <c r="K10" s="1">
        <f t="shared" si="2"/>
        <v>3.1882986519144459E-2</v>
      </c>
      <c r="L10" s="1">
        <f t="shared" si="2"/>
        <v>3.561777616817887E-2</v>
      </c>
      <c r="M10" s="1">
        <f t="shared" si="2"/>
        <v>3.8605252272255676E-2</v>
      </c>
      <c r="N10" s="1">
        <f t="shared" si="2"/>
        <v>5.3536923490946221E-2</v>
      </c>
      <c r="O10" s="1">
        <f t="shared" si="2"/>
        <v>5.8511653753108642E-2</v>
      </c>
      <c r="P10" s="1">
        <f t="shared" si="2"/>
        <v>6.0749815845254469E-2</v>
      </c>
      <c r="Q10" s="1">
        <f t="shared" si="2"/>
        <v>7.491728588155197E-2</v>
      </c>
      <c r="R10" s="1">
        <f t="shared" si="2"/>
        <v>7.7649708493610123E-2</v>
      </c>
      <c r="S10" s="1">
        <f t="shared" si="2"/>
        <v>8.1374795555167828E-2</v>
      </c>
    </row>
    <row r="11" spans="2:36" ht="15.75" thickBot="1" x14ac:dyDescent="0.3">
      <c r="B11">
        <f>O9</f>
        <v>5.8545092177379174E-2</v>
      </c>
      <c r="C11">
        <f>O8/1000</f>
        <v>8.369999999999999E-3</v>
      </c>
      <c r="D11">
        <f>O11</f>
        <v>6.8059166952333149E-3</v>
      </c>
      <c r="E11" s="1" t="s">
        <v>3</v>
      </c>
      <c r="F11" s="1">
        <f>(SIN($P$14*$I$4*(1/$P$15)*F10)/($P$14*$I$4*(1/$P$15)*F10))^2</f>
        <v>0.98879349538650696</v>
      </c>
      <c r="G11" s="1">
        <f t="shared" ref="G11:S11" si="3">((SIN($P$14*$I$4*(1/$P$15)*G10))/($P$14*$I$4*(1/$P$15)*G10))^2</f>
        <v>0.94668952827787778</v>
      </c>
      <c r="H11" s="1">
        <f t="shared" si="3"/>
        <v>0.83237536936786183</v>
      </c>
      <c r="I11" s="1">
        <f t="shared" si="3"/>
        <v>0.43859662318153547</v>
      </c>
      <c r="J11" s="1">
        <f t="shared" si="3"/>
        <v>1.4944498465347828E-2</v>
      </c>
      <c r="K11" s="1">
        <f t="shared" si="3"/>
        <v>4.5194711267531211E-2</v>
      </c>
      <c r="L11" s="1">
        <f t="shared" si="3"/>
        <v>2.6569292424053041E-2</v>
      </c>
      <c r="M11" s="1">
        <f t="shared" si="3"/>
        <v>9.4782512955437232E-3</v>
      </c>
      <c r="N11" s="1">
        <f t="shared" si="3"/>
        <v>1.5998448126201509E-2</v>
      </c>
      <c r="O11" s="1">
        <f t="shared" si="3"/>
        <v>6.8059166952333149E-3</v>
      </c>
      <c r="P11" s="1">
        <f t="shared" si="3"/>
        <v>2.4769491724503222E-3</v>
      </c>
      <c r="Q11" s="1">
        <f t="shared" si="3"/>
        <v>8.1594949191608444E-3</v>
      </c>
      <c r="R11" s="1">
        <f t="shared" si="3"/>
        <v>6.1176241637738151E-3</v>
      </c>
      <c r="S11" s="1">
        <f t="shared" si="3"/>
        <v>1.9648136442493693E-3</v>
      </c>
      <c r="X11" s="3" t="s">
        <v>1</v>
      </c>
      <c r="Y11" s="7">
        <v>8.5</v>
      </c>
      <c r="Z11" s="7">
        <v>13</v>
      </c>
      <c r="AA11" s="7">
        <v>17.3</v>
      </c>
      <c r="AB11" s="7">
        <v>21.5</v>
      </c>
      <c r="AC11" s="7">
        <v>25.8</v>
      </c>
      <c r="AD11" s="7">
        <v>30.3</v>
      </c>
      <c r="AE11" s="7">
        <v>34.5</v>
      </c>
      <c r="AF11" s="7">
        <v>38.1</v>
      </c>
      <c r="AG11" s="7">
        <v>43.1</v>
      </c>
      <c r="AH11" s="7">
        <v>48.3</v>
      </c>
      <c r="AI11" s="7">
        <v>51.8</v>
      </c>
      <c r="AJ11" s="7">
        <v>56.1</v>
      </c>
    </row>
    <row r="12" spans="2:36" x14ac:dyDescent="0.25">
      <c r="B12">
        <f>P9</f>
        <v>6.0787244643746886E-2</v>
      </c>
      <c r="C12">
        <f>P8/1000</f>
        <v>3.6900000000000001E-3</v>
      </c>
      <c r="D12">
        <f>P11</f>
        <v>2.4769491724503222E-3</v>
      </c>
    </row>
    <row r="13" spans="2:36" x14ac:dyDescent="0.25">
      <c r="B13">
        <f>Q9</f>
        <v>7.498754359740907E-2</v>
      </c>
      <c r="C13">
        <f>Q8/1000</f>
        <v>7.7199999999999994E-3</v>
      </c>
      <c r="D13">
        <f>Q11</f>
        <v>8.1594949191608444E-3</v>
      </c>
    </row>
    <row r="14" spans="2:36" x14ac:dyDescent="0.25">
      <c r="B14">
        <f>R9</f>
        <v>7.7727952167414058E-2</v>
      </c>
      <c r="C14">
        <f>R8/1000</f>
        <v>6.8499999999999993E-3</v>
      </c>
      <c r="D14">
        <f>R11</f>
        <v>6.1176241637738151E-3</v>
      </c>
      <c r="E14" s="2"/>
      <c r="F14" s="2"/>
      <c r="H14" s="2"/>
      <c r="I14" s="2"/>
      <c r="J14" s="20"/>
      <c r="K14" s="20"/>
      <c r="L14" s="20"/>
      <c r="O14" t="s">
        <v>14</v>
      </c>
      <c r="P14">
        <v>3.14</v>
      </c>
      <c r="X14" t="s">
        <v>31</v>
      </c>
      <c r="Y14">
        <f>Y8</f>
        <v>1</v>
      </c>
      <c r="Z14">
        <f t="shared" ref="Z14:AJ14" si="4">Z8</f>
        <v>1.5</v>
      </c>
      <c r="AA14">
        <f t="shared" si="4"/>
        <v>2</v>
      </c>
      <c r="AB14">
        <f t="shared" si="4"/>
        <v>2.5</v>
      </c>
      <c r="AC14">
        <f t="shared" si="4"/>
        <v>3</v>
      </c>
      <c r="AD14">
        <f t="shared" si="4"/>
        <v>3.5</v>
      </c>
      <c r="AE14">
        <f t="shared" si="4"/>
        <v>4</v>
      </c>
      <c r="AF14">
        <f t="shared" si="4"/>
        <v>4.5</v>
      </c>
      <c r="AG14">
        <f t="shared" si="4"/>
        <v>5</v>
      </c>
      <c r="AH14">
        <f t="shared" si="4"/>
        <v>5.5</v>
      </c>
      <c r="AI14">
        <f t="shared" si="4"/>
        <v>6</v>
      </c>
      <c r="AJ14">
        <f t="shared" si="4"/>
        <v>6.5</v>
      </c>
    </row>
    <row r="15" spans="2:36" x14ac:dyDescent="0.25">
      <c r="B15">
        <f>S9</f>
        <v>8.1464872944693581E-2</v>
      </c>
      <c r="C15">
        <f>S8/1000</f>
        <v>2.9300000000000003E-3</v>
      </c>
      <c r="D15">
        <f>S11</f>
        <v>1.9648136442493693E-3</v>
      </c>
      <c r="E15" s="2"/>
      <c r="O15" t="s">
        <v>15</v>
      </c>
      <c r="P15">
        <v>0.63</v>
      </c>
      <c r="X15" t="s">
        <v>32</v>
      </c>
      <c r="Y15">
        <f>$I$4*Y9</f>
        <v>0.6268061783756852</v>
      </c>
      <c r="Z15">
        <f t="shared" ref="Z15:AJ15" si="5">$I$4*Z9</f>
        <v>0.95864474339810679</v>
      </c>
      <c r="AA15">
        <f t="shared" si="5"/>
        <v>1.2757349277528651</v>
      </c>
      <c r="AB15">
        <f t="shared" si="5"/>
        <v>1.585450921773792</v>
      </c>
      <c r="AC15">
        <f t="shared" si="5"/>
        <v>1.9025411061285504</v>
      </c>
      <c r="AD15">
        <f t="shared" si="5"/>
        <v>2.2343796711509718</v>
      </c>
      <c r="AE15">
        <f t="shared" si="5"/>
        <v>2.5440956651718989</v>
      </c>
      <c r="AF15">
        <f t="shared" si="5"/>
        <v>2.8095665171898361</v>
      </c>
      <c r="AG15">
        <f t="shared" si="5"/>
        <v>3.1782760338814153</v>
      </c>
      <c r="AH15">
        <f t="shared" si="5"/>
        <v>3.5617339312406582</v>
      </c>
      <c r="AI15">
        <f t="shared" si="5"/>
        <v>3.8198305929247631</v>
      </c>
      <c r="AJ15">
        <f t="shared" si="5"/>
        <v>4.1369207772795225</v>
      </c>
    </row>
    <row r="16" spans="2:36" x14ac:dyDescent="0.25">
      <c r="D16" t="s">
        <v>7</v>
      </c>
      <c r="E16" s="2"/>
      <c r="X16" t="s">
        <v>33</v>
      </c>
      <c r="Y16">
        <f>Y14^2</f>
        <v>1</v>
      </c>
      <c r="Z16">
        <f t="shared" ref="Z16:AJ16" si="6">Z14^2</f>
        <v>2.25</v>
      </c>
      <c r="AA16">
        <f t="shared" si="6"/>
        <v>4</v>
      </c>
      <c r="AB16">
        <f t="shared" si="6"/>
        <v>6.25</v>
      </c>
      <c r="AC16">
        <f t="shared" si="6"/>
        <v>9</v>
      </c>
      <c r="AD16">
        <f t="shared" si="6"/>
        <v>12.25</v>
      </c>
      <c r="AE16">
        <f t="shared" si="6"/>
        <v>16</v>
      </c>
      <c r="AF16">
        <f t="shared" si="6"/>
        <v>20.25</v>
      </c>
      <c r="AG16">
        <f t="shared" si="6"/>
        <v>25</v>
      </c>
      <c r="AH16">
        <f t="shared" si="6"/>
        <v>30.25</v>
      </c>
      <c r="AI16">
        <f t="shared" si="6"/>
        <v>36</v>
      </c>
      <c r="AJ16">
        <f t="shared" si="6"/>
        <v>42.25</v>
      </c>
    </row>
    <row r="17" spans="5:36" x14ac:dyDescent="0.25">
      <c r="E17" s="2"/>
      <c r="X17" t="s">
        <v>34</v>
      </c>
      <c r="Y17">
        <f>Y15^2</f>
        <v>0.39288598524993129</v>
      </c>
      <c r="Z17">
        <f t="shared" ref="Z17:AJ17" si="7">Z15^2</f>
        <v>0.91899974404482199</v>
      </c>
      <c r="AA17">
        <f t="shared" si="7"/>
        <v>1.627499605888608</v>
      </c>
      <c r="AB17">
        <f t="shared" si="7"/>
        <v>2.5136546253533667</v>
      </c>
      <c r="AC17">
        <f t="shared" si="7"/>
        <v>3.619662660508848</v>
      </c>
      <c r="AD17">
        <f t="shared" si="7"/>
        <v>4.992452514852725</v>
      </c>
      <c r="AE17">
        <f t="shared" si="7"/>
        <v>6.4724227535464465</v>
      </c>
      <c r="AF17">
        <f t="shared" si="7"/>
        <v>7.8936640145142256</v>
      </c>
      <c r="AG17">
        <f t="shared" si="7"/>
        <v>10.10143854754498</v>
      </c>
      <c r="AH17">
        <f t="shared" si="7"/>
        <v>12.685948596951034</v>
      </c>
      <c r="AI17">
        <f t="shared" si="7"/>
        <v>14.591105758643947</v>
      </c>
      <c r="AJ17">
        <f t="shared" si="7"/>
        <v>17.114113517487009</v>
      </c>
    </row>
    <row r="18" spans="5:36" ht="15.75" thickBot="1" x14ac:dyDescent="0.3">
      <c r="E18" s="2"/>
      <c r="X18" t="s">
        <v>36</v>
      </c>
      <c r="Y18">
        <f>Y14*Y15</f>
        <v>0.6268061783756852</v>
      </c>
      <c r="Z18">
        <f t="shared" ref="Z18:AJ18" si="8">Z14*Z15</f>
        <v>1.4379671150971602</v>
      </c>
      <c r="AA18">
        <f t="shared" si="8"/>
        <v>2.5514698555057302</v>
      </c>
      <c r="AB18">
        <f t="shared" si="8"/>
        <v>3.9636273044344801</v>
      </c>
      <c r="AC18">
        <f t="shared" si="8"/>
        <v>5.7076233183856511</v>
      </c>
      <c r="AD18">
        <f t="shared" si="8"/>
        <v>7.8203288490284013</v>
      </c>
      <c r="AE18">
        <f t="shared" si="8"/>
        <v>10.176382660687596</v>
      </c>
      <c r="AF18">
        <f t="shared" si="8"/>
        <v>12.643049327354262</v>
      </c>
      <c r="AG18">
        <f t="shared" si="8"/>
        <v>15.891380169407077</v>
      </c>
      <c r="AH18">
        <f t="shared" si="8"/>
        <v>19.589536621823619</v>
      </c>
      <c r="AI18">
        <f t="shared" si="8"/>
        <v>22.918983557548579</v>
      </c>
      <c r="AJ18">
        <f t="shared" si="8"/>
        <v>26.889985052316895</v>
      </c>
    </row>
    <row r="19" spans="5:36" ht="15.75" thickBot="1" x14ac:dyDescent="0.3">
      <c r="E19" s="2"/>
      <c r="X19" s="3" t="s">
        <v>35</v>
      </c>
      <c r="Y19" s="6">
        <f>(12*SUM(Y18:AJ18)-SUM(Y14:AJ14)*SUM(Y15:AJ15))/(12*SUM(Y16:AJ16)-(SUM(Y14:AJ14))^2)</f>
        <v>0.63887303528559058</v>
      </c>
    </row>
    <row r="20" spans="5:36" ht="15.75" thickBot="1" x14ac:dyDescent="0.3">
      <c r="X20" s="3" t="s">
        <v>37</v>
      </c>
      <c r="Y20" s="6">
        <f>(1/SQRT(12))*SQRT(((12*SUM(Y17:AJ17)-(SUM(Y15:AJ15))^2)/(12*SUM(Y16:AJ16)-(SUM(Y14:AJ14))^2))-Y19^2)</f>
        <v>3.9715921210382926E-3</v>
      </c>
    </row>
    <row r="22" spans="5:36" x14ac:dyDescent="0.25">
      <c r="L22" s="5"/>
    </row>
    <row r="23" spans="5:36" x14ac:dyDescent="0.25">
      <c r="L23" s="5"/>
    </row>
  </sheetData>
  <sortState ref="F7:J7">
    <sortCondition ref="F7"/>
  </sortState>
  <mergeCells count="27">
    <mergeCell ref="E5:H5"/>
    <mergeCell ref="I5:J5"/>
    <mergeCell ref="E4:H4"/>
    <mergeCell ref="I4:J4"/>
    <mergeCell ref="F6:J6"/>
    <mergeCell ref="J14:L14"/>
    <mergeCell ref="Q6:S6"/>
    <mergeCell ref="K6:M6"/>
    <mergeCell ref="N6:P6"/>
    <mergeCell ref="K4:N4"/>
    <mergeCell ref="K5:N5"/>
    <mergeCell ref="O4:P4"/>
    <mergeCell ref="O5:P5"/>
    <mergeCell ref="AI6:AI7"/>
    <mergeCell ref="AJ6:AJ7"/>
    <mergeCell ref="W9:X9"/>
    <mergeCell ref="AC6:AC7"/>
    <mergeCell ref="AD6:AD7"/>
    <mergeCell ref="AE6:AE7"/>
    <mergeCell ref="AF6:AF7"/>
    <mergeCell ref="AG6:AG7"/>
    <mergeCell ref="AH6:AH7"/>
    <mergeCell ref="W6:X8"/>
    <mergeCell ref="Y6:Y7"/>
    <mergeCell ref="Z6:Z7"/>
    <mergeCell ref="AA6:AA7"/>
    <mergeCell ref="AB6:A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Higgins</dc:creator>
  <cp:lastModifiedBy>Olya</cp:lastModifiedBy>
  <dcterms:created xsi:type="dcterms:W3CDTF">2015-06-05T18:17:20Z</dcterms:created>
  <dcterms:modified xsi:type="dcterms:W3CDTF">2024-05-20T11:58:10Z</dcterms:modified>
</cp:coreProperties>
</file>