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api.box.com/wopi/files/1507529267757/WOPIServiceId_TP_BOX_2/WOPIUserId_19028455394/"/>
    </mc:Choice>
  </mc:AlternateContent>
  <xr:revisionPtr revIDLastSave="199" documentId="8_{F8703F76-A67E-49DF-86F5-4430C40049BC}" xr6:coauthVersionLast="47" xr6:coauthVersionMax="47" xr10:uidLastSave="{01FC0914-C156-40E9-BD38-9AA1F724F10B}"/>
  <bookViews>
    <workbookView xWindow="20" yWindow="630" windowWidth="19180" windowHeight="10170" xr2:uid="{00000000-000D-0000-FFFF-FFFF00000000}"/>
  </bookViews>
  <sheets>
    <sheet name="Data" sheetId="6" r:id="rId1"/>
    <sheet name="Central" sheetId="4" r:id="rId2"/>
    <sheet name="EvaporativeCooler" sheetId="5" r:id="rId3"/>
    <sheet name="Chart" sheetId="2" r:id="rId4"/>
  </sheets>
  <definedNames>
    <definedName name="_xlnm._FilterDatabase" localSheetId="1" hidden="1">Central!$A$1:$F$94</definedName>
    <definedName name="_xlnm._FilterDatabase" localSheetId="2" hidden="1">EvaporativeCooler!$A$1:$F$94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x/3LOQcezNK0Jx8aBsP2PrKcacg=="/>
    </ext>
  </extLst>
</workbook>
</file>

<file path=xl/calcChain.xml><?xml version="1.0" encoding="utf-8"?>
<calcChain xmlns="http://schemas.openxmlformats.org/spreadsheetml/2006/main">
  <c r="N94" i="6" l="1"/>
  <c r="O94" i="6" s="1"/>
  <c r="Z94" i="6" s="1"/>
  <c r="M94" i="6"/>
  <c r="L94" i="6"/>
  <c r="I94" i="6"/>
  <c r="O93" i="6"/>
  <c r="Z93" i="6" s="1"/>
  <c r="N93" i="6"/>
  <c r="M93" i="6"/>
  <c r="L93" i="6"/>
  <c r="I93" i="6"/>
  <c r="N92" i="6"/>
  <c r="O92" i="6" s="1"/>
  <c r="Z92" i="6" s="1"/>
  <c r="M92" i="6"/>
  <c r="L92" i="6"/>
  <c r="I92" i="6"/>
  <c r="O91" i="6"/>
  <c r="Z91" i="6" s="1"/>
  <c r="N91" i="6"/>
  <c r="M91" i="6"/>
  <c r="L91" i="6"/>
  <c r="I91" i="6"/>
  <c r="N90" i="6"/>
  <c r="O90" i="6" s="1"/>
  <c r="Z90" i="6" s="1"/>
  <c r="M90" i="6"/>
  <c r="L90" i="6"/>
  <c r="I90" i="6"/>
  <c r="O89" i="6"/>
  <c r="Z89" i="6" s="1"/>
  <c r="N89" i="6"/>
  <c r="M89" i="6"/>
  <c r="L89" i="6"/>
  <c r="I89" i="6"/>
  <c r="Z88" i="6"/>
  <c r="O88" i="6"/>
  <c r="N88" i="6"/>
  <c r="M88" i="6"/>
  <c r="L88" i="6"/>
  <c r="I88" i="6"/>
  <c r="N87" i="6"/>
  <c r="O87" i="6" s="1"/>
  <c r="Z87" i="6" s="1"/>
  <c r="M87" i="6"/>
  <c r="L87" i="6"/>
  <c r="I87" i="6"/>
  <c r="Z86" i="6"/>
  <c r="N85" i="6"/>
  <c r="O85" i="6" s="1"/>
  <c r="Z85" i="6" s="1"/>
  <c r="M85" i="6"/>
  <c r="L85" i="6"/>
  <c r="I85" i="6"/>
  <c r="O84" i="6"/>
  <c r="Z84" i="6" s="1"/>
  <c r="N84" i="6"/>
  <c r="M84" i="6"/>
  <c r="L84" i="6"/>
  <c r="I84" i="6"/>
  <c r="Z83" i="6"/>
  <c r="O83" i="6"/>
  <c r="N83" i="6"/>
  <c r="M83" i="6"/>
  <c r="L83" i="6"/>
  <c r="I83" i="6"/>
  <c r="N82" i="6"/>
  <c r="O82" i="6" s="1"/>
  <c r="Z82" i="6" s="1"/>
  <c r="M82" i="6"/>
  <c r="L82" i="6"/>
  <c r="I82" i="6"/>
  <c r="N81" i="6"/>
  <c r="O81" i="6" s="1"/>
  <c r="Z81" i="6" s="1"/>
  <c r="M81" i="6"/>
  <c r="L81" i="6"/>
  <c r="I81" i="6"/>
  <c r="O80" i="6"/>
  <c r="Z80" i="6" s="1"/>
  <c r="N80" i="6"/>
  <c r="M80" i="6"/>
  <c r="L80" i="6"/>
  <c r="I80" i="6"/>
  <c r="N79" i="6"/>
  <c r="O79" i="6" s="1"/>
  <c r="Z79" i="6" s="1"/>
  <c r="M79" i="6"/>
  <c r="L79" i="6"/>
  <c r="I79" i="6"/>
  <c r="O78" i="6"/>
  <c r="Z78" i="6" s="1"/>
  <c r="N78" i="6"/>
  <c r="M78" i="6"/>
  <c r="L78" i="6"/>
  <c r="I78" i="6"/>
  <c r="N77" i="6"/>
  <c r="O77" i="6" s="1"/>
  <c r="Z77" i="6" s="1"/>
  <c r="M77" i="6"/>
  <c r="L77" i="6"/>
  <c r="I77" i="6"/>
  <c r="O76" i="6"/>
  <c r="Z76" i="6" s="1"/>
  <c r="N76" i="6"/>
  <c r="M76" i="6"/>
  <c r="L76" i="6"/>
  <c r="I76" i="6"/>
  <c r="Z75" i="6"/>
  <c r="O75" i="6"/>
  <c r="N75" i="6"/>
  <c r="M75" i="6"/>
  <c r="L75" i="6"/>
  <c r="I75" i="6"/>
  <c r="N74" i="6"/>
  <c r="O74" i="6" s="1"/>
  <c r="Z74" i="6" s="1"/>
  <c r="M74" i="6"/>
  <c r="L74" i="6"/>
  <c r="I74" i="6"/>
  <c r="N73" i="6"/>
  <c r="O73" i="6" s="1"/>
  <c r="Z73" i="6" s="1"/>
  <c r="M73" i="6"/>
  <c r="L73" i="6"/>
  <c r="I73" i="6"/>
  <c r="O72" i="6"/>
  <c r="Z72" i="6" s="1"/>
  <c r="N72" i="6"/>
  <c r="M72" i="6"/>
  <c r="L72" i="6"/>
  <c r="I72" i="6"/>
  <c r="N71" i="6"/>
  <c r="O71" i="6" s="1"/>
  <c r="Z71" i="6" s="1"/>
  <c r="M71" i="6"/>
  <c r="L71" i="6"/>
  <c r="I71" i="6"/>
  <c r="O70" i="6"/>
  <c r="Z70" i="6" s="1"/>
  <c r="N70" i="6"/>
  <c r="M70" i="6"/>
  <c r="L70" i="6"/>
  <c r="I70" i="6"/>
  <c r="N69" i="6"/>
  <c r="O69" i="6" s="1"/>
  <c r="M69" i="6"/>
  <c r="L69" i="6"/>
  <c r="I69" i="6"/>
  <c r="O68" i="6"/>
  <c r="N68" i="6"/>
  <c r="M68" i="6"/>
  <c r="L68" i="6"/>
  <c r="I68" i="6"/>
  <c r="O67" i="6"/>
  <c r="N67" i="6"/>
  <c r="M67" i="6"/>
  <c r="L67" i="6"/>
  <c r="I67" i="6"/>
  <c r="N66" i="6"/>
  <c r="O66" i="6" s="1"/>
  <c r="M66" i="6"/>
  <c r="L66" i="6"/>
  <c r="I66" i="6"/>
  <c r="N65" i="6"/>
  <c r="O65" i="6" s="1"/>
  <c r="M65" i="6"/>
  <c r="L65" i="6"/>
  <c r="I65" i="6"/>
  <c r="O64" i="6"/>
  <c r="N64" i="6"/>
  <c r="M64" i="6"/>
  <c r="L64" i="6"/>
  <c r="I64" i="6"/>
  <c r="N63" i="6"/>
  <c r="O63" i="6" s="1"/>
  <c r="M63" i="6"/>
  <c r="L63" i="6"/>
  <c r="I63" i="6"/>
  <c r="O62" i="6"/>
  <c r="N62" i="6"/>
  <c r="M62" i="6"/>
  <c r="L62" i="6"/>
  <c r="I62" i="6"/>
  <c r="N61" i="6"/>
  <c r="O61" i="6" s="1"/>
  <c r="M61" i="6"/>
  <c r="L61" i="6"/>
  <c r="I61" i="6"/>
  <c r="O60" i="6"/>
  <c r="N60" i="6"/>
  <c r="M60" i="6"/>
  <c r="L60" i="6"/>
  <c r="I60" i="6"/>
  <c r="O59" i="6"/>
  <c r="N59" i="6"/>
  <c r="M59" i="6"/>
  <c r="L59" i="6"/>
  <c r="I59" i="6"/>
  <c r="N58" i="6"/>
  <c r="O58" i="6" s="1"/>
  <c r="M58" i="6"/>
  <c r="L58" i="6"/>
  <c r="I58" i="6"/>
  <c r="N55" i="6"/>
  <c r="O55" i="6" s="1"/>
  <c r="M55" i="6"/>
  <c r="L55" i="6"/>
  <c r="I55" i="6"/>
  <c r="O54" i="6"/>
  <c r="N54" i="6"/>
  <c r="M54" i="6"/>
  <c r="L54" i="6"/>
  <c r="I54" i="6"/>
  <c r="N53" i="6"/>
  <c r="O53" i="6" s="1"/>
  <c r="M53" i="6"/>
  <c r="L53" i="6"/>
  <c r="I53" i="6"/>
  <c r="O52" i="6"/>
  <c r="N52" i="6"/>
  <c r="M52" i="6"/>
  <c r="L52" i="6"/>
  <c r="I52" i="6"/>
  <c r="N51" i="6"/>
  <c r="O51" i="6" s="1"/>
  <c r="M51" i="6"/>
  <c r="L51" i="6"/>
  <c r="I51" i="6"/>
  <c r="O50" i="6"/>
  <c r="N50" i="6"/>
  <c r="M50" i="6"/>
  <c r="L50" i="6"/>
  <c r="I50" i="6"/>
  <c r="O49" i="6"/>
  <c r="N49" i="6"/>
  <c r="M49" i="6"/>
  <c r="L49" i="6"/>
  <c r="I49" i="6"/>
  <c r="N48" i="6"/>
  <c r="O48" i="6" s="1"/>
  <c r="M48" i="6"/>
  <c r="L48" i="6"/>
  <c r="I48" i="6"/>
  <c r="N47" i="6"/>
  <c r="O47" i="6" s="1"/>
  <c r="M47" i="6"/>
  <c r="L47" i="6"/>
  <c r="I47" i="6"/>
  <c r="O46" i="6"/>
  <c r="N46" i="6"/>
  <c r="M46" i="6"/>
  <c r="L46" i="6"/>
  <c r="I46" i="6"/>
  <c r="N45" i="6"/>
  <c r="O45" i="6" s="1"/>
  <c r="M45" i="6"/>
  <c r="L45" i="6"/>
  <c r="I45" i="6"/>
  <c r="O44" i="6"/>
  <c r="N44" i="6"/>
  <c r="M44" i="6"/>
  <c r="L44" i="6"/>
  <c r="I44" i="6"/>
  <c r="N43" i="6"/>
  <c r="O43" i="6" s="1"/>
  <c r="M43" i="6"/>
  <c r="L43" i="6"/>
  <c r="I43" i="6"/>
  <c r="O42" i="6"/>
  <c r="N42" i="6"/>
  <c r="M42" i="6"/>
  <c r="L42" i="6"/>
  <c r="I42" i="6"/>
  <c r="O41" i="6"/>
  <c r="N41" i="6"/>
  <c r="M41" i="6"/>
  <c r="L41" i="6"/>
  <c r="I41" i="6"/>
  <c r="N40" i="6"/>
  <c r="O40" i="6" s="1"/>
  <c r="M40" i="6"/>
  <c r="L40" i="6"/>
  <c r="I40" i="6"/>
  <c r="N39" i="6"/>
  <c r="O39" i="6" s="1"/>
  <c r="M39" i="6"/>
  <c r="L39" i="6"/>
  <c r="I39" i="6"/>
  <c r="O38" i="6"/>
  <c r="N38" i="6"/>
  <c r="M38" i="6"/>
  <c r="L38" i="6"/>
  <c r="I38" i="6"/>
  <c r="N37" i="6"/>
  <c r="O37" i="6" s="1"/>
  <c r="M37" i="6"/>
  <c r="L37" i="6"/>
  <c r="I37" i="6"/>
  <c r="AF36" i="6"/>
  <c r="N36" i="6"/>
  <c r="O36" i="6" s="1"/>
  <c r="M36" i="6"/>
  <c r="L36" i="6"/>
  <c r="I36" i="6"/>
  <c r="O35" i="6"/>
  <c r="N35" i="6"/>
  <c r="M35" i="6"/>
  <c r="L35" i="6"/>
  <c r="I35" i="6"/>
  <c r="O34" i="6"/>
  <c r="N34" i="6"/>
  <c r="M34" i="6"/>
  <c r="L34" i="6"/>
  <c r="I34" i="6"/>
  <c r="N33" i="6"/>
  <c r="O33" i="6" s="1"/>
  <c r="M33" i="6"/>
  <c r="L33" i="6"/>
  <c r="I33" i="6"/>
  <c r="N32" i="6"/>
  <c r="O32" i="6" s="1"/>
  <c r="M32" i="6"/>
  <c r="L32" i="6"/>
  <c r="I32" i="6"/>
  <c r="O31" i="6"/>
  <c r="N31" i="6"/>
  <c r="M31" i="6"/>
  <c r="L31" i="6"/>
  <c r="I31" i="6"/>
  <c r="O30" i="6"/>
  <c r="N30" i="6"/>
  <c r="M30" i="6"/>
  <c r="L30" i="6"/>
  <c r="I30" i="6"/>
  <c r="O29" i="6"/>
  <c r="N29" i="6"/>
  <c r="M29" i="6"/>
  <c r="L29" i="6"/>
  <c r="I29" i="6"/>
  <c r="O28" i="6"/>
  <c r="N28" i="6"/>
  <c r="M28" i="6"/>
  <c r="L28" i="6"/>
  <c r="I28" i="6"/>
  <c r="AF27" i="6"/>
  <c r="N27" i="6"/>
  <c r="O27" i="6" s="1"/>
  <c r="M27" i="6"/>
  <c r="L27" i="6"/>
  <c r="I27" i="6"/>
  <c r="O26" i="6"/>
  <c r="N26" i="6"/>
  <c r="M26" i="6"/>
  <c r="L26" i="6"/>
  <c r="I26" i="6"/>
  <c r="N25" i="6"/>
  <c r="O25" i="6" s="1"/>
  <c r="M25" i="6"/>
  <c r="L25" i="6"/>
  <c r="I25" i="6"/>
  <c r="O24" i="6"/>
  <c r="N24" i="6"/>
  <c r="M24" i="6"/>
  <c r="L24" i="6"/>
  <c r="I24" i="6"/>
  <c r="O23" i="6"/>
  <c r="N23" i="6"/>
  <c r="M23" i="6"/>
  <c r="L23" i="6"/>
  <c r="I23" i="6"/>
  <c r="N22" i="6"/>
  <c r="O22" i="6" s="1"/>
  <c r="M22" i="6"/>
  <c r="L22" i="6"/>
  <c r="I22" i="6"/>
  <c r="N21" i="6"/>
  <c r="O21" i="6" s="1"/>
  <c r="M21" i="6"/>
  <c r="L21" i="6"/>
  <c r="I21" i="6"/>
  <c r="AF20" i="6"/>
  <c r="AF22" i="6" s="1"/>
  <c r="N20" i="6"/>
  <c r="O20" i="6" s="1"/>
  <c r="M20" i="6"/>
  <c r="L20" i="6"/>
  <c r="I20" i="6"/>
  <c r="O19" i="6"/>
  <c r="N19" i="6"/>
  <c r="M19" i="6"/>
  <c r="L19" i="6"/>
  <c r="I19" i="6"/>
  <c r="N18" i="6"/>
  <c r="O18" i="6" s="1"/>
  <c r="M18" i="6"/>
  <c r="L18" i="6"/>
  <c r="I18" i="6"/>
  <c r="O17" i="6"/>
  <c r="N17" i="6"/>
  <c r="M17" i="6"/>
  <c r="L17" i="6"/>
  <c r="I17" i="6"/>
  <c r="O16" i="6"/>
  <c r="N16" i="6"/>
  <c r="M16" i="6"/>
  <c r="L16" i="6"/>
  <c r="I16" i="6"/>
  <c r="AF15" i="6"/>
  <c r="N15" i="6"/>
  <c r="O15" i="6" s="1"/>
  <c r="M15" i="6"/>
  <c r="L15" i="6"/>
  <c r="I15" i="6"/>
  <c r="O14" i="6"/>
  <c r="N14" i="6"/>
  <c r="M14" i="6"/>
  <c r="L14" i="6"/>
  <c r="I14" i="6"/>
  <c r="N13" i="6"/>
  <c r="O13" i="6" s="1"/>
  <c r="M13" i="6"/>
  <c r="L13" i="6"/>
  <c r="I13" i="6"/>
  <c r="O12" i="6"/>
  <c r="N12" i="6"/>
  <c r="M12" i="6"/>
  <c r="L12" i="6"/>
  <c r="I12" i="6"/>
  <c r="N11" i="6"/>
  <c r="O11" i="6" s="1"/>
  <c r="M11" i="6"/>
  <c r="L11" i="6"/>
  <c r="I11" i="6"/>
  <c r="O10" i="6"/>
  <c r="N10" i="6"/>
  <c r="M10" i="6"/>
  <c r="L10" i="6"/>
  <c r="I10" i="6"/>
  <c r="O9" i="6"/>
  <c r="N9" i="6"/>
  <c r="M9" i="6"/>
  <c r="L9" i="6"/>
  <c r="I9" i="6"/>
  <c r="N8" i="6"/>
  <c r="O8" i="6" s="1"/>
  <c r="M8" i="6"/>
  <c r="L8" i="6"/>
  <c r="I8" i="6"/>
  <c r="N7" i="6"/>
  <c r="O7" i="6" s="1"/>
  <c r="M7" i="6"/>
  <c r="L7" i="6"/>
  <c r="I7" i="6"/>
  <c r="O6" i="6"/>
  <c r="N6" i="6"/>
  <c r="M6" i="6"/>
  <c r="L6" i="6"/>
  <c r="I6" i="6"/>
  <c r="O5" i="6"/>
  <c r="N5" i="6"/>
  <c r="M5" i="6"/>
  <c r="L5" i="6"/>
  <c r="I5" i="6"/>
  <c r="O4" i="6"/>
  <c r="N4" i="6"/>
  <c r="M4" i="6"/>
  <c r="L4" i="6"/>
  <c r="I4" i="6"/>
  <c r="AF3" i="6"/>
  <c r="N3" i="6"/>
  <c r="O3" i="6" s="1"/>
  <c r="M3" i="6"/>
  <c r="L3" i="6"/>
  <c r="I3" i="6"/>
  <c r="N2" i="6"/>
  <c r="O2" i="6" s="1"/>
  <c r="M2" i="6"/>
  <c r="L2" i="6"/>
  <c r="I2" i="6"/>
  <c r="X89" i="6" l="1"/>
  <c r="AF4" i="6"/>
  <c r="AF23" i="6"/>
  <c r="X54" i="6" s="1"/>
  <c r="AF29" i="6"/>
  <c r="X19" i="6"/>
  <c r="X30" i="6"/>
  <c r="X62" i="6"/>
  <c r="X38" i="6"/>
  <c r="X72" i="6"/>
  <c r="X15" i="6"/>
  <c r="X21" i="6"/>
  <c r="X27" i="6"/>
  <c r="X47" i="6"/>
  <c r="X55" i="6"/>
  <c r="X73" i="6"/>
  <c r="X86" i="6"/>
  <c r="X58" i="6"/>
  <c r="X87" i="6"/>
  <c r="X17" i="6"/>
  <c r="X35" i="6"/>
  <c r="X68" i="6"/>
  <c r="E24" i="5"/>
  <c r="E23" i="5"/>
  <c r="E25" i="5" s="1"/>
  <c r="E29" i="4"/>
  <c r="E22" i="5"/>
  <c r="P6" i="4"/>
  <c r="P14" i="4"/>
  <c r="P22" i="4"/>
  <c r="O20" i="5"/>
  <c r="P20" i="5" s="1"/>
  <c r="O19" i="5"/>
  <c r="P19" i="5" s="1"/>
  <c r="O18" i="5"/>
  <c r="P18" i="5" s="1"/>
  <c r="O17" i="5"/>
  <c r="P17" i="5" s="1"/>
  <c r="O16" i="5"/>
  <c r="P16" i="5" s="1"/>
  <c r="O15" i="5"/>
  <c r="P15" i="5" s="1"/>
  <c r="O14" i="5"/>
  <c r="P14" i="5" s="1"/>
  <c r="O13" i="5"/>
  <c r="P13" i="5" s="1"/>
  <c r="O12" i="5"/>
  <c r="P12" i="5" s="1"/>
  <c r="O11" i="5"/>
  <c r="P11" i="5" s="1"/>
  <c r="O10" i="5"/>
  <c r="P10" i="5" s="1"/>
  <c r="O9" i="5"/>
  <c r="P9" i="5" s="1"/>
  <c r="O8" i="5"/>
  <c r="P8" i="5" s="1"/>
  <c r="O7" i="5"/>
  <c r="P7" i="5" s="1"/>
  <c r="O6" i="5"/>
  <c r="P6" i="5" s="1"/>
  <c r="O5" i="5"/>
  <c r="P5" i="5" s="1"/>
  <c r="O4" i="5"/>
  <c r="P4" i="5" s="1"/>
  <c r="O3" i="5"/>
  <c r="P3" i="5" s="1"/>
  <c r="O2" i="5"/>
  <c r="P2" i="5" s="1"/>
  <c r="O3" i="4"/>
  <c r="P3" i="4" s="1"/>
  <c r="O4" i="4"/>
  <c r="P4" i="4" s="1"/>
  <c r="O5" i="4"/>
  <c r="P5" i="4" s="1"/>
  <c r="O6" i="4"/>
  <c r="O7" i="4"/>
  <c r="P7" i="4" s="1"/>
  <c r="O8" i="4"/>
  <c r="P8" i="4" s="1"/>
  <c r="O9" i="4"/>
  <c r="P9" i="4" s="1"/>
  <c r="O10" i="4"/>
  <c r="P10" i="4" s="1"/>
  <c r="O11" i="4"/>
  <c r="P11" i="4" s="1"/>
  <c r="O12" i="4"/>
  <c r="P12" i="4" s="1"/>
  <c r="O13" i="4"/>
  <c r="P13" i="4" s="1"/>
  <c r="O14" i="4"/>
  <c r="O15" i="4"/>
  <c r="P15" i="4" s="1"/>
  <c r="O16" i="4"/>
  <c r="P16" i="4" s="1"/>
  <c r="O17" i="4"/>
  <c r="P17" i="4" s="1"/>
  <c r="O18" i="4"/>
  <c r="P18" i="4" s="1"/>
  <c r="O19" i="4"/>
  <c r="P19" i="4" s="1"/>
  <c r="O20" i="4"/>
  <c r="P20" i="4" s="1"/>
  <c r="O21" i="4"/>
  <c r="P21" i="4" s="1"/>
  <c r="O22" i="4"/>
  <c r="O23" i="4"/>
  <c r="P23" i="4" s="1"/>
  <c r="O24" i="4"/>
  <c r="P24" i="4" s="1"/>
  <c r="O25" i="4"/>
  <c r="P25" i="4" s="1"/>
  <c r="O26" i="4"/>
  <c r="P26" i="4" s="1"/>
  <c r="O27" i="4"/>
  <c r="P27" i="4" s="1"/>
  <c r="O2" i="4"/>
  <c r="P2" i="4" s="1"/>
  <c r="X39" i="6" l="1"/>
  <c r="X78" i="6"/>
  <c r="X12" i="6"/>
  <c r="X52" i="6"/>
  <c r="X60" i="6"/>
  <c r="X29" i="6"/>
  <c r="X82" i="6"/>
  <c r="X65" i="6"/>
  <c r="X7" i="6"/>
  <c r="X64" i="6"/>
  <c r="X31" i="6"/>
  <c r="X44" i="6"/>
  <c r="X94" i="6"/>
  <c r="X32" i="6"/>
  <c r="X26" i="6"/>
  <c r="X70" i="6"/>
  <c r="X5" i="6"/>
  <c r="X84" i="6"/>
  <c r="X50" i="6"/>
  <c r="X23" i="6"/>
  <c r="X74" i="6"/>
  <c r="X57" i="6"/>
  <c r="X93" i="6"/>
  <c r="AF30" i="6"/>
  <c r="AF39" i="6" s="1"/>
  <c r="AF5" i="6"/>
  <c r="X10" i="6"/>
  <c r="X4" i="6"/>
  <c r="X88" i="6"/>
  <c r="X83" i="6"/>
  <c r="X75" i="6"/>
  <c r="X67" i="6"/>
  <c r="X59" i="6"/>
  <c r="X49" i="6"/>
  <c r="X48" i="6"/>
  <c r="X40" i="6"/>
  <c r="X33" i="6"/>
  <c r="X22" i="6"/>
  <c r="X8" i="6"/>
  <c r="X3" i="6"/>
  <c r="X63" i="6"/>
  <c r="X45" i="6"/>
  <c r="X2" i="6"/>
  <c r="X6" i="6"/>
  <c r="X53" i="6"/>
  <c r="X37" i="6"/>
  <c r="X14" i="6"/>
  <c r="X92" i="6"/>
  <c r="X79" i="6"/>
  <c r="X71" i="6"/>
  <c r="X90" i="6"/>
  <c r="X85" i="6"/>
  <c r="X77" i="6"/>
  <c r="X69" i="6"/>
  <c r="X61" i="6"/>
  <c r="X51" i="6"/>
  <c r="X43" i="6"/>
  <c r="X36" i="6"/>
  <c r="X16" i="6"/>
  <c r="X25" i="6"/>
  <c r="X13" i="6"/>
  <c r="X28" i="6"/>
  <c r="X18" i="6"/>
  <c r="X9" i="6"/>
  <c r="X41" i="6"/>
  <c r="X34" i="6"/>
  <c r="X56" i="6"/>
  <c r="X11" i="6"/>
  <c r="X20" i="6"/>
  <c r="X76" i="6"/>
  <c r="X42" i="6"/>
  <c r="X66" i="6"/>
  <c r="X81" i="6"/>
  <c r="X80" i="6"/>
  <c r="X46" i="6"/>
  <c r="X91" i="6"/>
  <c r="X24" i="6"/>
  <c r="Z66" i="6"/>
  <c r="Z58" i="6"/>
  <c r="Z48" i="6"/>
  <c r="Z40" i="6"/>
  <c r="Z33" i="6"/>
  <c r="Z22" i="6"/>
  <c r="Z8" i="6"/>
  <c r="Z3" i="6"/>
  <c r="Z65" i="6"/>
  <c r="Z57" i="6"/>
  <c r="Z55" i="6"/>
  <c r="Z47" i="6"/>
  <c r="Z64" i="6"/>
  <c r="Z54" i="6"/>
  <c r="Z46" i="6"/>
  <c r="Z38" i="6"/>
  <c r="Z31" i="6"/>
  <c r="Z26" i="6"/>
  <c r="Z14" i="6"/>
  <c r="Z6" i="6"/>
  <c r="Z61" i="6"/>
  <c r="Z43" i="6"/>
  <c r="Z36" i="6"/>
  <c r="Z63" i="6"/>
  <c r="Z53" i="6"/>
  <c r="Z45" i="6"/>
  <c r="Z37" i="6"/>
  <c r="Z25" i="6"/>
  <c r="Z20" i="6"/>
  <c r="Z13" i="6"/>
  <c r="Z69" i="6"/>
  <c r="Z56" i="6"/>
  <c r="Z51" i="6"/>
  <c r="Z62" i="6"/>
  <c r="Z52" i="6"/>
  <c r="Z44" i="6"/>
  <c r="Z30" i="6"/>
  <c r="Z24" i="6"/>
  <c r="Z19" i="6"/>
  <c r="Z12" i="6"/>
  <c r="Z5" i="6"/>
  <c r="Z68" i="6"/>
  <c r="Z60" i="6"/>
  <c r="Z50" i="6"/>
  <c r="Z42" i="6"/>
  <c r="Z35" i="6"/>
  <c r="Z29" i="6"/>
  <c r="Z23" i="6"/>
  <c r="Z17" i="6"/>
  <c r="Z10" i="6"/>
  <c r="Z4" i="6"/>
  <c r="Z67" i="6"/>
  <c r="Z59" i="6"/>
  <c r="Z39" i="6"/>
  <c r="Z32" i="6"/>
  <c r="Z21" i="6"/>
  <c r="Z18" i="6"/>
  <c r="Z9" i="6"/>
  <c r="Z49" i="6"/>
  <c r="Z41" i="6"/>
  <c r="Z34" i="6"/>
  <c r="Z2" i="6"/>
  <c r="Z15" i="6"/>
  <c r="Z11" i="6"/>
  <c r="Z28" i="6"/>
  <c r="Z27" i="6"/>
  <c r="Z16" i="6"/>
  <c r="Z7" i="6"/>
  <c r="P29" i="4"/>
  <c r="E27" i="5"/>
  <c r="P24" i="5"/>
  <c r="P23" i="5"/>
  <c r="P25" i="5" s="1"/>
  <c r="E26" i="5"/>
  <c r="P26" i="5"/>
  <c r="P22" i="5"/>
  <c r="P31" i="4" s="1"/>
  <c r="Y9" i="6" l="1"/>
  <c r="Y87" i="6"/>
  <c r="Y82" i="6"/>
  <c r="Y74" i="6"/>
  <c r="Y66" i="6"/>
  <c r="Y58" i="6"/>
  <c r="Y48" i="6"/>
  <c r="Y47" i="6"/>
  <c r="Y39" i="6"/>
  <c r="Y32" i="6"/>
  <c r="Y27" i="6"/>
  <c r="Y21" i="6"/>
  <c r="Y15" i="6"/>
  <c r="Y7" i="6"/>
  <c r="Y2" i="6"/>
  <c r="Y70" i="6"/>
  <c r="Y52" i="6"/>
  <c r="Y30" i="6"/>
  <c r="Y62" i="6"/>
  <c r="Y44" i="6"/>
  <c r="Y13" i="6"/>
  <c r="Y91" i="6"/>
  <c r="Y78" i="6"/>
  <c r="Y89" i="6"/>
  <c r="Y84" i="6"/>
  <c r="Y76" i="6"/>
  <c r="Y68" i="6"/>
  <c r="Y60" i="6"/>
  <c r="Y29" i="6"/>
  <c r="Y17" i="6"/>
  <c r="Y4" i="6"/>
  <c r="Y3" i="6"/>
  <c r="Y8" i="6"/>
  <c r="Y5" i="6"/>
  <c r="Y22" i="6"/>
  <c r="Y40" i="6"/>
  <c r="Y33" i="6"/>
  <c r="Y10" i="6"/>
  <c r="Y19" i="6"/>
  <c r="Y50" i="6"/>
  <c r="Y42" i="6"/>
  <c r="Y35" i="6"/>
  <c r="Y23" i="6"/>
  <c r="Y24" i="6"/>
  <c r="Y12" i="6"/>
  <c r="Y61" i="6"/>
  <c r="Y26" i="6"/>
  <c r="Y54" i="6"/>
  <c r="Y16" i="6"/>
  <c r="Y20" i="6"/>
  <c r="Y53" i="6"/>
  <c r="Y92" i="6"/>
  <c r="Y73" i="6"/>
  <c r="Y49" i="6"/>
  <c r="Y83" i="6"/>
  <c r="Y79" i="6"/>
  <c r="Y41" i="6"/>
  <c r="Y36" i="6"/>
  <c r="Y69" i="6"/>
  <c r="Y25" i="6"/>
  <c r="Y31" i="6"/>
  <c r="Y93" i="6"/>
  <c r="Y56" i="6"/>
  <c r="Y45" i="6"/>
  <c r="Y94" i="6"/>
  <c r="Y43" i="6"/>
  <c r="Y63" i="6"/>
  <c r="Y6" i="6"/>
  <c r="Y64" i="6"/>
  <c r="Y81" i="6"/>
  <c r="Y28" i="6"/>
  <c r="Y59" i="6"/>
  <c r="Y88" i="6"/>
  <c r="Y18" i="6"/>
  <c r="Y46" i="6"/>
  <c r="Y65" i="6"/>
  <c r="Y11" i="6"/>
  <c r="Y77" i="6"/>
  <c r="Y38" i="6"/>
  <c r="Y55" i="6"/>
  <c r="Y90" i="6"/>
  <c r="Y80" i="6"/>
  <c r="Y75" i="6"/>
  <c r="Y51" i="6"/>
  <c r="Y37" i="6"/>
  <c r="Y71" i="6"/>
  <c r="Y14" i="6"/>
  <c r="Y72" i="6"/>
  <c r="Y57" i="6"/>
  <c r="Y86" i="6"/>
  <c r="Y34" i="6"/>
  <c r="Y67" i="6"/>
  <c r="Y85" i="6"/>
  <c r="AA94" i="6"/>
  <c r="AA86" i="6"/>
  <c r="AA81" i="6"/>
  <c r="AA73" i="6"/>
  <c r="AA65" i="6"/>
  <c r="AA57" i="6"/>
  <c r="AA55" i="6"/>
  <c r="AA47" i="6"/>
  <c r="AA39" i="6"/>
  <c r="AA32" i="6"/>
  <c r="AA27" i="6"/>
  <c r="AA21" i="6"/>
  <c r="AA15" i="6"/>
  <c r="AA7" i="6"/>
  <c r="AA2" i="6"/>
  <c r="AA93" i="6"/>
  <c r="AA80" i="6"/>
  <c r="AA72" i="6"/>
  <c r="AA64" i="6"/>
  <c r="AA54" i="6"/>
  <c r="AA46" i="6"/>
  <c r="AA92" i="6"/>
  <c r="AA79" i="6"/>
  <c r="AA71" i="6"/>
  <c r="AA63" i="6"/>
  <c r="AA53" i="6"/>
  <c r="AA45" i="6"/>
  <c r="AA37" i="6"/>
  <c r="AA25" i="6"/>
  <c r="AA20" i="6"/>
  <c r="AA13" i="6"/>
  <c r="AA68" i="6"/>
  <c r="AA60" i="6"/>
  <c r="AA50" i="6"/>
  <c r="AA91" i="6"/>
  <c r="AA78" i="6"/>
  <c r="AA70" i="6"/>
  <c r="AA62" i="6"/>
  <c r="AA52" i="6"/>
  <c r="AA44" i="6"/>
  <c r="AA30" i="6"/>
  <c r="AA24" i="6"/>
  <c r="AA19" i="6"/>
  <c r="AA12" i="6"/>
  <c r="AA5" i="6"/>
  <c r="AA89" i="6"/>
  <c r="AA84" i="6"/>
  <c r="AA42" i="6"/>
  <c r="AA35" i="6"/>
  <c r="AA29" i="6"/>
  <c r="AA90" i="6"/>
  <c r="AA85" i="6"/>
  <c r="AA77" i="6"/>
  <c r="AA69" i="6"/>
  <c r="AA61" i="6"/>
  <c r="AA56" i="6"/>
  <c r="AA51" i="6"/>
  <c r="AA43" i="6"/>
  <c r="AA36" i="6"/>
  <c r="AA18" i="6"/>
  <c r="AA11" i="6"/>
  <c r="AA76" i="6"/>
  <c r="AA88" i="6"/>
  <c r="AA83" i="6"/>
  <c r="AA75" i="6"/>
  <c r="AA67" i="6"/>
  <c r="AA59" i="6"/>
  <c r="AA49" i="6"/>
  <c r="AA41" i="6"/>
  <c r="AA34" i="6"/>
  <c r="AA28" i="6"/>
  <c r="AA16" i="6"/>
  <c r="AA9" i="6"/>
  <c r="AA87" i="6"/>
  <c r="AA82" i="6"/>
  <c r="AA74" i="6"/>
  <c r="AA66" i="6"/>
  <c r="AA58" i="6"/>
  <c r="AA17" i="6"/>
  <c r="AA4" i="6"/>
  <c r="AA3" i="6"/>
  <c r="AA48" i="6"/>
  <c r="AA8" i="6"/>
  <c r="AA40" i="6"/>
  <c r="AA33" i="6"/>
  <c r="AA6" i="6"/>
  <c r="AA26" i="6"/>
  <c r="AA22" i="6"/>
  <c r="AA10" i="6"/>
  <c r="AA23" i="6"/>
  <c r="AA14" i="6"/>
  <c r="AA38" i="6"/>
  <c r="AA31" i="6"/>
  <c r="P27" i="5"/>
  <c r="P32" i="4"/>
  <c r="P3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Sonntag</author>
  </authors>
  <commentList>
    <comment ref="Z1" authorId="0" shapeId="0" xr:uid="{39CA2E5F-1B35-48F3-ABB9-9A069635B5D4}">
      <text>
        <r>
          <rPr>
            <b/>
            <sz val="9"/>
            <color indexed="81"/>
            <rFont val="Tahoma"/>
            <family val="2"/>
          </rPr>
          <t>Sonntag:</t>
        </r>
        <r>
          <rPr>
            <sz val="9"/>
            <color indexed="81"/>
            <rFont val="Tahoma"/>
            <family val="2"/>
          </rPr>
          <t xml:space="preserve">
PPM = (Volume pollutant)/(Volume air) X 10^6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Sonntag</author>
  </authors>
  <commentList>
    <comment ref="F1" authorId="0" shapeId="0" xr:uid="{70A5CD0F-106F-4B2F-9739-BED74E9048F0}">
      <text>
        <r>
          <rPr>
            <b/>
            <sz val="9"/>
            <color indexed="81"/>
            <rFont val="Tahoma"/>
            <family val="2"/>
          </rPr>
          <t>Sonntag:</t>
        </r>
        <r>
          <rPr>
            <sz val="9"/>
            <color indexed="81"/>
            <rFont val="Tahoma"/>
            <family val="2"/>
          </rPr>
          <t xml:space="preserve">
PPM = (Volume pollutant)/(Volume air) X 10^6
</t>
        </r>
      </text>
    </comment>
    <comment ref="N1" authorId="0" shapeId="0" xr:uid="{92C6D666-9637-469A-96CB-D58FB1326A2B}">
      <text>
        <r>
          <rPr>
            <b/>
            <sz val="9"/>
            <color indexed="81"/>
            <rFont val="Tahoma"/>
            <family val="2"/>
          </rPr>
          <t>Sonntag:</t>
        </r>
        <r>
          <rPr>
            <sz val="9"/>
            <color indexed="81"/>
            <rFont val="Tahoma"/>
            <family val="2"/>
          </rPr>
          <t xml:space="preserve">
PPM = (Volume pollutant)/(Volume air) X 10^6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Sonntag</author>
  </authors>
  <commentList>
    <comment ref="F1" authorId="0" shapeId="0" xr:uid="{5B7A935E-A1EE-4406-B955-06A27A328C9C}">
      <text>
        <r>
          <rPr>
            <b/>
            <sz val="9"/>
            <color indexed="81"/>
            <rFont val="Tahoma"/>
            <family val="2"/>
          </rPr>
          <t>Sonntag:</t>
        </r>
        <r>
          <rPr>
            <sz val="9"/>
            <color indexed="81"/>
            <rFont val="Tahoma"/>
            <family val="2"/>
          </rPr>
          <t xml:space="preserve">
PPM = (Volume pollutant)/(Volume air) X 10^6
</t>
        </r>
      </text>
    </comment>
    <comment ref="N1" authorId="0" shapeId="0" xr:uid="{7F3021D2-19D7-4546-9620-4E3D3703C768}">
      <text>
        <r>
          <rPr>
            <b/>
            <sz val="9"/>
            <color indexed="81"/>
            <rFont val="Tahoma"/>
            <family val="2"/>
          </rPr>
          <t>Sonntag:</t>
        </r>
        <r>
          <rPr>
            <sz val="9"/>
            <color indexed="81"/>
            <rFont val="Tahoma"/>
            <family val="2"/>
          </rPr>
          <t xml:space="preserve">
PPM = (Volume pollutant)/(Volume air) X 10^6
</t>
        </r>
      </text>
    </comment>
  </commentList>
</comments>
</file>

<file path=xl/sharedStrings.xml><?xml version="1.0" encoding="utf-8"?>
<sst xmlns="http://schemas.openxmlformats.org/spreadsheetml/2006/main" count="1082" uniqueCount="141">
  <si>
    <t>House.Number</t>
    <phoneticPr fontId="16" type="noConversion"/>
  </si>
  <si>
    <t>Visit</t>
  </si>
  <si>
    <t>Method</t>
  </si>
  <si>
    <t>Date Sampled</t>
  </si>
  <si>
    <t>Sample No.</t>
  </si>
  <si>
    <t>Pump No.</t>
  </si>
  <si>
    <t>Location</t>
  </si>
  <si>
    <t>Ave Pre-Cal (L/min)</t>
  </si>
  <si>
    <t>Result</t>
  </si>
  <si>
    <t>Time (min)</t>
  </si>
  <si>
    <t>Ave Post-Cal (L/min)</t>
  </si>
  <si>
    <t>% Difference</t>
  </si>
  <si>
    <t>Ave Flow (L/min)</t>
  </si>
  <si>
    <t>Total Volume (L)</t>
  </si>
  <si>
    <t>CALIBRATED Ave Post-Cal (L/min)</t>
  </si>
  <si>
    <t>Date Shipped</t>
  </si>
  <si>
    <t>Front (ug)</t>
  </si>
  <si>
    <t>Back (ug)</t>
  </si>
  <si>
    <t>Total (ug)</t>
  </si>
  <si>
    <t>Conc (mg/m3)</t>
  </si>
  <si>
    <t>ppm</t>
  </si>
  <si>
    <t>LOD ppm</t>
  </si>
  <si>
    <t>H04</t>
  </si>
  <si>
    <t>V1</t>
  </si>
  <si>
    <t>Central</t>
  </si>
  <si>
    <t>In</t>
  </si>
  <si>
    <t>Out</t>
  </si>
  <si>
    <t>&lt;4</t>
  </si>
  <si>
    <t>&lt;0.01</t>
  </si>
  <si>
    <t>&lt;0.006</t>
  </si>
  <si>
    <t>H02</t>
  </si>
  <si>
    <t>H03</t>
  </si>
  <si>
    <t>H05</t>
  </si>
  <si>
    <t>H06</t>
  </si>
  <si>
    <t>H07</t>
  </si>
  <si>
    <t>&lt;0.005</t>
  </si>
  <si>
    <t>H08</t>
  </si>
  <si>
    <t>H09</t>
  </si>
  <si>
    <t>H10</t>
  </si>
  <si>
    <t>H12</t>
  </si>
  <si>
    <t>H13</t>
  </si>
  <si>
    <t>H11</t>
  </si>
  <si>
    <t>H16</t>
  </si>
  <si>
    <t>H17</t>
  </si>
  <si>
    <t>Evaporative</t>
  </si>
  <si>
    <t>H18</t>
  </si>
  <si>
    <t>H19</t>
  </si>
  <si>
    <t>V2</t>
  </si>
  <si>
    <t>&lt;0.003</t>
  </si>
  <si>
    <t>H20</t>
  </si>
  <si>
    <t>H21</t>
  </si>
  <si>
    <t>H14</t>
  </si>
  <si>
    <t>H22</t>
  </si>
  <si>
    <t>H23</t>
  </si>
  <si>
    <t>H25</t>
  </si>
  <si>
    <t>H24</t>
  </si>
  <si>
    <t>H27</t>
  </si>
  <si>
    <t>H28</t>
  </si>
  <si>
    <t>BLANK</t>
  </si>
  <si>
    <t>&lt;0.0057</t>
  </si>
  <si>
    <t>&lt;0.0029</t>
  </si>
  <si>
    <t>&lt;0.0058</t>
  </si>
  <si>
    <t>&lt;0.0030</t>
  </si>
  <si>
    <t>H3</t>
  </si>
  <si>
    <t>V3</t>
  </si>
  <si>
    <t>H30</t>
  </si>
  <si>
    <t>H29</t>
  </si>
  <si>
    <t>V4</t>
  </si>
  <si>
    <t>&lt;0.0056</t>
  </si>
  <si>
    <t>H2</t>
  </si>
  <si>
    <t>&lt;0.057</t>
  </si>
  <si>
    <t>H15</t>
  </si>
  <si>
    <t>&lt;0.0059</t>
  </si>
  <si>
    <t>H32</t>
  </si>
  <si>
    <t>H31</t>
  </si>
  <si>
    <t>H26</t>
  </si>
  <si>
    <t>H33</t>
  </si>
  <si>
    <t>049A</t>
  </si>
  <si>
    <t>050A</t>
  </si>
  <si>
    <t>max IN or LOD</t>
  </si>
  <si>
    <t>I/O</t>
  </si>
  <si>
    <t>average =</t>
  </si>
  <si>
    <t>Note I assumed that the first three houses had swtiched the indoor and outdoor levels. See data tab.</t>
  </si>
  <si>
    <t>diff =</t>
  </si>
  <si>
    <t>ratio =</t>
  </si>
  <si>
    <t>ratio ^-1</t>
  </si>
  <si>
    <t>average</t>
  </si>
  <si>
    <t>sd</t>
  </si>
  <si>
    <t>n</t>
  </si>
  <si>
    <t>interval</t>
  </si>
  <si>
    <t>2.5th</t>
  </si>
  <si>
    <t>Central Air Indoor</t>
  </si>
  <si>
    <t>Outdoor</t>
  </si>
  <si>
    <t>Limit of Detection</t>
  </si>
  <si>
    <t> </t>
  </si>
  <si>
    <t>Evaporative Cooler Indoor</t>
  </si>
  <si>
    <t>Value</t>
  </si>
  <si>
    <t>units</t>
  </si>
  <si>
    <t>Pa</t>
  </si>
  <si>
    <t>h</t>
  </si>
  <si>
    <t>meters</t>
  </si>
  <si>
    <t>M</t>
  </si>
  <si>
    <t>kg/mol</t>
  </si>
  <si>
    <t>Molecular weight of air</t>
  </si>
  <si>
    <t>To</t>
  </si>
  <si>
    <t>K</t>
  </si>
  <si>
    <t>Ro</t>
  </si>
  <si>
    <t>J/(mol*K)</t>
  </si>
  <si>
    <t>Ideal gas constant</t>
  </si>
  <si>
    <t>Po</t>
  </si>
  <si>
    <t>Standard pressure</t>
  </si>
  <si>
    <t>Elevation of Provo</t>
  </si>
  <si>
    <t>P</t>
  </si>
  <si>
    <t>g</t>
  </si>
  <si>
    <t>m/s^2</t>
  </si>
  <si>
    <t>gravity</t>
  </si>
  <si>
    <t>Pressure in Provo</t>
  </si>
  <si>
    <t>ppm (sea-level)</t>
  </si>
  <si>
    <t>ppm (Provo)</t>
  </si>
  <si>
    <t>Standard Sea-level temperature</t>
  </si>
  <si>
    <t>Volume per mole in Provo</t>
  </si>
  <si>
    <t>T</t>
  </si>
  <si>
    <t>C</t>
  </si>
  <si>
    <t>R</t>
  </si>
  <si>
    <t>Pa*m^3/(mol*K)</t>
  </si>
  <si>
    <t>Volume per mole ideal gas</t>
  </si>
  <si>
    <t>m^3</t>
  </si>
  <si>
    <t>Volume per mole at Sea-level</t>
  </si>
  <si>
    <t>MW Ozone</t>
  </si>
  <si>
    <t>g/mol</t>
  </si>
  <si>
    <t>Volume of 4 ug ozone (sea-level)</t>
  </si>
  <si>
    <t>Volume of 4 ug ozone (provo)</t>
  </si>
  <si>
    <t>LOD ppm (sea-level)</t>
  </si>
  <si>
    <t>Note:</t>
  </si>
  <si>
    <t>Standard volume</t>
  </si>
  <si>
    <t>L/mol</t>
  </si>
  <si>
    <t>Standard temp</t>
  </si>
  <si>
    <t>L</t>
  </si>
  <si>
    <t xml:space="preserve">Increase ozone by a factor of </t>
  </si>
  <si>
    <t>Normal Temperature and pressure (NTP)  according to OSHA</t>
  </si>
  <si>
    <t>LOD ppm (Provo)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</si>
</sst>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"/>
    <numFmt numFmtId="165" formatCode="0.00000"/>
    <numFmt numFmtId="166" formatCode="mm/dd/yyyy"/>
    <numFmt numFmtId="167" formatCode="0.000"/>
  </numFmts>
  <fonts count="1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3"/>
      <charset val="129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8" fillId="2" borderId="0" xfId="0" applyFont="1" applyFill="1" applyAlignment="1">
      <alignment horizontal="center" vertical="center"/>
    </xf>
    <xf numFmtId="14" fontId="8" fillId="2" borderId="0" xfId="0" applyNumberFormat="1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165" fontId="9" fillId="2" borderId="0" xfId="0" applyNumberFormat="1" applyFont="1" applyFill="1" applyAlignment="1">
      <alignment horizontal="center" vertical="center"/>
    </xf>
    <xf numFmtId="2" fontId="9" fillId="2" borderId="0" xfId="0" applyNumberFormat="1" applyFont="1" applyFill="1" applyAlignment="1">
      <alignment horizontal="center" vertical="center"/>
    </xf>
    <xf numFmtId="165" fontId="8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8" fillId="2" borderId="0" xfId="0" applyNumberFormat="1" applyFont="1" applyFill="1" applyAlignment="1">
      <alignment horizontal="center" vertical="center"/>
    </xf>
    <xf numFmtId="0" fontId="12" fillId="0" borderId="0" xfId="0" applyFont="1"/>
    <xf numFmtId="0" fontId="13" fillId="2" borderId="0" xfId="0" applyFont="1" applyFill="1"/>
    <xf numFmtId="0" fontId="17" fillId="0" borderId="0" xfId="0" applyFont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7" fontId="12" fillId="0" borderId="0" xfId="0" applyNumberFormat="1" applyFont="1"/>
    <xf numFmtId="167" fontId="0" fillId="0" borderId="0" xfId="0" applyNumberFormat="1" applyAlignment="1">
      <alignment vertical="center"/>
    </xf>
    <xf numFmtId="0" fontId="0" fillId="3" borderId="0" xfId="0" applyFill="1" applyAlignment="1">
      <alignment horizontal="center" vertical="center"/>
    </xf>
    <xf numFmtId="167" fontId="0" fillId="0" borderId="0" xfId="0" applyNumberFormat="1"/>
    <xf numFmtId="2" fontId="0" fillId="0" borderId="0" xfId="0" applyNumberFormat="1"/>
    <xf numFmtId="49" fontId="7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1" fontId="12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7" fillId="0" borderId="0" xfId="0" applyFont="1"/>
    <xf numFmtId="0" fontId="6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" fontId="7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 vertical="center"/>
    </xf>
    <xf numFmtId="167" fontId="12" fillId="0" borderId="0" xfId="0" applyNumberFormat="1" applyFont="1" applyAlignment="1">
      <alignment horizontal="center" vertical="center"/>
    </xf>
    <xf numFmtId="0" fontId="0" fillId="0" borderId="0" xfId="0" applyAlignment="1">
      <alignment horizontal="right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Calibri"/>
                <a:cs typeface="Calibri"/>
              </a:rPr>
              <a:t>Ozone, Central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Inside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Central!$A$2:$A$27</c:f>
              <c:strCache>
                <c:ptCount val="26"/>
                <c:pt idx="0">
                  <c:v>H02</c:v>
                </c:pt>
                <c:pt idx="1">
                  <c:v>H03</c:v>
                </c:pt>
                <c:pt idx="2">
                  <c:v>H04</c:v>
                </c:pt>
                <c:pt idx="3">
                  <c:v>H05</c:v>
                </c:pt>
                <c:pt idx="4">
                  <c:v>H06</c:v>
                </c:pt>
                <c:pt idx="5">
                  <c:v>H07</c:v>
                </c:pt>
                <c:pt idx="6">
                  <c:v>H08</c:v>
                </c:pt>
                <c:pt idx="7">
                  <c:v>H09</c:v>
                </c:pt>
                <c:pt idx="8">
                  <c:v>H13</c:v>
                </c:pt>
                <c:pt idx="9">
                  <c:v>H10</c:v>
                </c:pt>
                <c:pt idx="10">
                  <c:v>H12</c:v>
                </c:pt>
                <c:pt idx="11">
                  <c:v>H11</c:v>
                </c:pt>
                <c:pt idx="12">
                  <c:v>H16</c:v>
                </c:pt>
                <c:pt idx="13">
                  <c:v>H08</c:v>
                </c:pt>
                <c:pt idx="14">
                  <c:v>H14</c:v>
                </c:pt>
                <c:pt idx="15">
                  <c:v>H16</c:v>
                </c:pt>
                <c:pt idx="16">
                  <c:v>H3</c:v>
                </c:pt>
                <c:pt idx="17">
                  <c:v>H10</c:v>
                </c:pt>
                <c:pt idx="18">
                  <c:v>H17</c:v>
                </c:pt>
                <c:pt idx="19">
                  <c:v>H16</c:v>
                </c:pt>
                <c:pt idx="20">
                  <c:v>H2</c:v>
                </c:pt>
                <c:pt idx="21">
                  <c:v>H05</c:v>
                </c:pt>
                <c:pt idx="22">
                  <c:v>H15</c:v>
                </c:pt>
                <c:pt idx="23">
                  <c:v>H31</c:v>
                </c:pt>
                <c:pt idx="24">
                  <c:v>H33</c:v>
                </c:pt>
                <c:pt idx="25">
                  <c:v>H2</c:v>
                </c:pt>
              </c:strCache>
            </c:strRef>
          </c:cat>
          <c:val>
            <c:numRef>
              <c:f>Central!$E$2:$E$27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1.6E-2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C-459E-A4C9-7D960CF1431D}"/>
            </c:ext>
          </c:extLst>
        </c:ser>
        <c:ser>
          <c:idx val="1"/>
          <c:order val="1"/>
          <c:tx>
            <c:v>L.O.D.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Central!$A$2:$A$27</c:f>
              <c:strCache>
                <c:ptCount val="26"/>
                <c:pt idx="0">
                  <c:v>H02</c:v>
                </c:pt>
                <c:pt idx="1">
                  <c:v>H03</c:v>
                </c:pt>
                <c:pt idx="2">
                  <c:v>H04</c:v>
                </c:pt>
                <c:pt idx="3">
                  <c:v>H05</c:v>
                </c:pt>
                <c:pt idx="4">
                  <c:v>H06</c:v>
                </c:pt>
                <c:pt idx="5">
                  <c:v>H07</c:v>
                </c:pt>
                <c:pt idx="6">
                  <c:v>H08</c:v>
                </c:pt>
                <c:pt idx="7">
                  <c:v>H09</c:v>
                </c:pt>
                <c:pt idx="8">
                  <c:v>H13</c:v>
                </c:pt>
                <c:pt idx="9">
                  <c:v>H10</c:v>
                </c:pt>
                <c:pt idx="10">
                  <c:v>H12</c:v>
                </c:pt>
                <c:pt idx="11">
                  <c:v>H11</c:v>
                </c:pt>
                <c:pt idx="12">
                  <c:v>H16</c:v>
                </c:pt>
                <c:pt idx="13">
                  <c:v>H08</c:v>
                </c:pt>
                <c:pt idx="14">
                  <c:v>H14</c:v>
                </c:pt>
                <c:pt idx="15">
                  <c:v>H16</c:v>
                </c:pt>
                <c:pt idx="16">
                  <c:v>H3</c:v>
                </c:pt>
                <c:pt idx="17">
                  <c:v>H10</c:v>
                </c:pt>
                <c:pt idx="18">
                  <c:v>H17</c:v>
                </c:pt>
                <c:pt idx="19">
                  <c:v>H16</c:v>
                </c:pt>
                <c:pt idx="20">
                  <c:v>H2</c:v>
                </c:pt>
                <c:pt idx="21">
                  <c:v>H05</c:v>
                </c:pt>
                <c:pt idx="22">
                  <c:v>H15</c:v>
                </c:pt>
                <c:pt idx="23">
                  <c:v>H31</c:v>
                </c:pt>
                <c:pt idx="24">
                  <c:v>H33</c:v>
                </c:pt>
                <c:pt idx="25">
                  <c:v>H2</c:v>
                </c:pt>
              </c:strCache>
            </c:strRef>
          </c:cat>
          <c:val>
            <c:numRef>
              <c:f>Central!$F$2:$F$27</c:f>
              <c:numCache>
                <c:formatCode>0.000</c:formatCode>
                <c:ptCount val="26"/>
                <c:pt idx="0">
                  <c:v>5.4753637696160207E-3</c:v>
                </c:pt>
                <c:pt idx="1">
                  <c:v>5.307764203468018E-3</c:v>
                </c:pt>
                <c:pt idx="2">
                  <c:v>5.2015890150715763E-3</c:v>
                </c:pt>
                <c:pt idx="3">
                  <c:v>5.2264155398613872E-3</c:v>
                </c:pt>
                <c:pt idx="4">
                  <c:v>5.4186569894943528E-3</c:v>
                </c:pt>
                <c:pt idx="5">
                  <c:v>4.6141389172755674E-3</c:v>
                </c:pt>
                <c:pt idx="6">
                  <c:v>5.2247976669527255E-3</c:v>
                </c:pt>
                <c:pt idx="7">
                  <c:v>5.2789244949420925E-3</c:v>
                </c:pt>
                <c:pt idx="8">
                  <c:v>5.2845936916422215E-3</c:v>
                </c:pt>
                <c:pt idx="9">
                  <c:v>5.2288782199586166E-3</c:v>
                </c:pt>
                <c:pt idx="10">
                  <c:v>5.2403627278640339E-3</c:v>
                </c:pt>
                <c:pt idx="11">
                  <c:v>4.8800064257583679E-3</c:v>
                </c:pt>
                <c:pt idx="12">
                  <c:v>5.2364914269091489E-3</c:v>
                </c:pt>
                <c:pt idx="13">
                  <c:v>2.5811436197174628E-3</c:v>
                </c:pt>
                <c:pt idx="14">
                  <c:v>2.6036838820691845E-3</c:v>
                </c:pt>
                <c:pt idx="15">
                  <c:v>2.5847693305110497E-3</c:v>
                </c:pt>
                <c:pt idx="16">
                  <c:v>2.6427222018633933E-3</c:v>
                </c:pt>
                <c:pt idx="17">
                  <c:v>2.6557343000926767E-3</c:v>
                </c:pt>
                <c:pt idx="18">
                  <c:v>2.6684042187290029E-3</c:v>
                </c:pt>
                <c:pt idx="19">
                  <c:v>2.6220559540394038E-3</c:v>
                </c:pt>
                <c:pt idx="20">
                  <c:v>2.6575631148077084E-3</c:v>
                </c:pt>
                <c:pt idx="21">
                  <c:v>2.6521879317461788E-3</c:v>
                </c:pt>
                <c:pt idx="22">
                  <c:v>2.6562583604329043E-3</c:v>
                </c:pt>
                <c:pt idx="23">
                  <c:v>2.614426583651869E-3</c:v>
                </c:pt>
                <c:pt idx="24">
                  <c:v>2.708665117800955E-3</c:v>
                </c:pt>
                <c:pt idx="25">
                  <c:v>2.7612117245613028E-3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1C-459E-A4C9-7D960CF1431D}"/>
            </c:ext>
          </c:extLst>
        </c:ser>
        <c:ser>
          <c:idx val="2"/>
          <c:order val="2"/>
          <c:tx>
            <c:strRef>
              <c:f>Central!$M$1</c:f>
              <c:strCache>
                <c:ptCount val="1"/>
                <c:pt idx="0">
                  <c:v>ppm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Central!$A$2:$A$27</c:f>
              <c:strCache>
                <c:ptCount val="26"/>
                <c:pt idx="0">
                  <c:v>H02</c:v>
                </c:pt>
                <c:pt idx="1">
                  <c:v>H03</c:v>
                </c:pt>
                <c:pt idx="2">
                  <c:v>H04</c:v>
                </c:pt>
                <c:pt idx="3">
                  <c:v>H05</c:v>
                </c:pt>
                <c:pt idx="4">
                  <c:v>H06</c:v>
                </c:pt>
                <c:pt idx="5">
                  <c:v>H07</c:v>
                </c:pt>
                <c:pt idx="6">
                  <c:v>H08</c:v>
                </c:pt>
                <c:pt idx="7">
                  <c:v>H09</c:v>
                </c:pt>
                <c:pt idx="8">
                  <c:v>H13</c:v>
                </c:pt>
                <c:pt idx="9">
                  <c:v>H10</c:v>
                </c:pt>
                <c:pt idx="10">
                  <c:v>H12</c:v>
                </c:pt>
                <c:pt idx="11">
                  <c:v>H11</c:v>
                </c:pt>
                <c:pt idx="12">
                  <c:v>H16</c:v>
                </c:pt>
                <c:pt idx="13">
                  <c:v>H08</c:v>
                </c:pt>
                <c:pt idx="14">
                  <c:v>H14</c:v>
                </c:pt>
                <c:pt idx="15">
                  <c:v>H16</c:v>
                </c:pt>
                <c:pt idx="16">
                  <c:v>H3</c:v>
                </c:pt>
                <c:pt idx="17">
                  <c:v>H10</c:v>
                </c:pt>
                <c:pt idx="18">
                  <c:v>H17</c:v>
                </c:pt>
                <c:pt idx="19">
                  <c:v>H16</c:v>
                </c:pt>
                <c:pt idx="20">
                  <c:v>H2</c:v>
                </c:pt>
                <c:pt idx="21">
                  <c:v>H05</c:v>
                </c:pt>
                <c:pt idx="22">
                  <c:v>H15</c:v>
                </c:pt>
                <c:pt idx="23">
                  <c:v>H31</c:v>
                </c:pt>
                <c:pt idx="24">
                  <c:v>H33</c:v>
                </c:pt>
                <c:pt idx="25">
                  <c:v>H2</c:v>
                </c:pt>
              </c:strCache>
            </c:strRef>
          </c:cat>
          <c:val>
            <c:numRef>
              <c:f>Central!$M$2:$M$27</c:f>
              <c:numCache>
                <c:formatCode>General</c:formatCode>
                <c:ptCount val="26"/>
                <c:pt idx="0">
                  <c:v>0.04</c:v>
                </c:pt>
                <c:pt idx="1">
                  <c:v>3.7999999999999999E-2</c:v>
                </c:pt>
                <c:pt idx="2">
                  <c:v>3.2000000000000001E-2</c:v>
                </c:pt>
                <c:pt idx="3" formatCode="0.000">
                  <c:v>0.02</c:v>
                </c:pt>
                <c:pt idx="4">
                  <c:v>3.1E-2</c:v>
                </c:pt>
                <c:pt idx="5">
                  <c:v>4.7E-2</c:v>
                </c:pt>
                <c:pt idx="6">
                  <c:v>3.3000000000000002E-2</c:v>
                </c:pt>
                <c:pt idx="7">
                  <c:v>2.3E-2</c:v>
                </c:pt>
                <c:pt idx="8">
                  <c:v>3.7999999999999999E-2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3.9E-2</c:v>
                </c:pt>
                <c:pt idx="12">
                  <c:v>3.6999999999999998E-2</c:v>
                </c:pt>
                <c:pt idx="13">
                  <c:v>3.3000000000000002E-2</c:v>
                </c:pt>
                <c:pt idx="14">
                  <c:v>4.1000000000000002E-2</c:v>
                </c:pt>
                <c:pt idx="15">
                  <c:v>4.1000000000000002E-2</c:v>
                </c:pt>
                <c:pt idx="16">
                  <c:v>3.3000000000000002E-2</c:v>
                </c:pt>
                <c:pt idx="17">
                  <c:v>2.8000000000000001E-2</c:v>
                </c:pt>
                <c:pt idx="18">
                  <c:v>0.03</c:v>
                </c:pt>
                <c:pt idx="19">
                  <c:v>3.3000000000000002E-2</c:v>
                </c:pt>
                <c:pt idx="20">
                  <c:v>3.2000000000000001E-2</c:v>
                </c:pt>
                <c:pt idx="21">
                  <c:v>1.7999999999999999E-2</c:v>
                </c:pt>
                <c:pt idx="22">
                  <c:v>0.02</c:v>
                </c:pt>
                <c:pt idx="23">
                  <c:v>2.1999999999999999E-2</c:v>
                </c:pt>
                <c:pt idx="24">
                  <c:v>2.5999999999999999E-2</c:v>
                </c:pt>
                <c:pt idx="25">
                  <c:v>3.3000000000000002E-2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1C-459E-A4C9-7D960CF14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94776071"/>
        <c:axId val="1994792935"/>
      </c:barChart>
      <c:catAx>
        <c:axId val="1994776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792935"/>
        <c:crosses val="autoZero"/>
        <c:auto val="1"/>
        <c:lblAlgn val="ctr"/>
        <c:lblOffset val="100"/>
        <c:noMultiLvlLbl val="0"/>
      </c:catAx>
      <c:valAx>
        <c:axId val="1994792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776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Calibri"/>
                <a:cs typeface="Calibri"/>
              </a:rPr>
              <a:t>Evaporative Cooler, Central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House Number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EvaporativeCooler!$A$2:$A$27</c:f>
              <c:numCache>
                <c:formatCode>@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16-4C88-9E1E-C617B64D0115}"/>
            </c:ext>
          </c:extLst>
        </c:ser>
        <c:ser>
          <c:idx val="1"/>
          <c:order val="1"/>
          <c:tx>
            <c:v>Inside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EvaporativeCooler!$E$2:$E$20</c:f>
              <c:numCache>
                <c:formatCode>General</c:formatCode>
                <c:ptCount val="19"/>
                <c:pt idx="0">
                  <c:v>2.1000000000000001E-2</c:v>
                </c:pt>
                <c:pt idx="1">
                  <c:v>2.1000000000000001E-2</c:v>
                </c:pt>
                <c:pt idx="2">
                  <c:v>2.5999999999999999E-2</c:v>
                </c:pt>
                <c:pt idx="3">
                  <c:v>1.0999999999999999E-2</c:v>
                </c:pt>
                <c:pt idx="4">
                  <c:v>2.4E-2</c:v>
                </c:pt>
                <c:pt idx="5">
                  <c:v>1.4999999999999999E-2</c:v>
                </c:pt>
                <c:pt idx="6">
                  <c:v>2.4E-2</c:v>
                </c:pt>
                <c:pt idx="7">
                  <c:v>2.1999999999999999E-2</c:v>
                </c:pt>
                <c:pt idx="8">
                  <c:v>1.9E-2</c:v>
                </c:pt>
                <c:pt idx="9">
                  <c:v>1.7999999999999999E-2</c:v>
                </c:pt>
                <c:pt idx="10">
                  <c:v>2.4E-2</c:v>
                </c:pt>
                <c:pt idx="11">
                  <c:v>1.9E-2</c:v>
                </c:pt>
                <c:pt idx="12">
                  <c:v>1.7999999999999999E-2</c:v>
                </c:pt>
                <c:pt idx="13">
                  <c:v>0</c:v>
                </c:pt>
                <c:pt idx="14">
                  <c:v>0</c:v>
                </c:pt>
                <c:pt idx="15">
                  <c:v>1.4E-2</c:v>
                </c:pt>
                <c:pt idx="16">
                  <c:v>4.7999999999999996E-3</c:v>
                </c:pt>
                <c:pt idx="17">
                  <c:v>1.6E-2</c:v>
                </c:pt>
                <c:pt idx="18">
                  <c:v>2.1000000000000001E-2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16-4C88-9E1E-C617B64D0115}"/>
            </c:ext>
          </c:extLst>
        </c:ser>
        <c:ser>
          <c:idx val="2"/>
          <c:order val="2"/>
          <c:tx>
            <c:v>L.O.D.</c:v>
          </c:tx>
          <c:spPr>
            <a:solidFill>
              <a:srgbClr val="FFFFFF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ED7D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EvaporativeCooler!$F$2:$F$20</c:f>
              <c:numCache>
                <c:formatCode>0.000</c:formatCode>
                <c:ptCount val="19"/>
                <c:pt idx="0">
                  <c:v>2.6565015464087866E-3</c:v>
                </c:pt>
                <c:pt idx="1">
                  <c:v>2.7100936890683794E-3</c:v>
                </c:pt>
                <c:pt idx="2">
                  <c:v>2.6742912592278706E-3</c:v>
                </c:pt>
                <c:pt idx="3">
                  <c:v>2.640770737689722E-3</c:v>
                </c:pt>
                <c:pt idx="4">
                  <c:v>2.6452972279956454E-3</c:v>
                </c:pt>
                <c:pt idx="5">
                  <c:v>2.6324144933552668E-3</c:v>
                </c:pt>
                <c:pt idx="6">
                  <c:v>2.6061838680526634E-3</c:v>
                </c:pt>
                <c:pt idx="7">
                  <c:v>2.7325863988723218E-3</c:v>
                </c:pt>
                <c:pt idx="8">
                  <c:v>2.6960980592732214E-3</c:v>
                </c:pt>
                <c:pt idx="9">
                  <c:v>2.6841272586522079E-3</c:v>
                </c:pt>
                <c:pt idx="10">
                  <c:v>2.6111091602154775E-3</c:v>
                </c:pt>
                <c:pt idx="11">
                  <c:v>2.7088512942770411E-3</c:v>
                </c:pt>
                <c:pt idx="12">
                  <c:v>2.6743008804475791E-3</c:v>
                </c:pt>
                <c:pt idx="13">
                  <c:v>2.6865864329478021E-3</c:v>
                </c:pt>
                <c:pt idx="14">
                  <c:v>2.6777729116731859E-3</c:v>
                </c:pt>
                <c:pt idx="15">
                  <c:v>2.6224979055638801E-3</c:v>
                </c:pt>
                <c:pt idx="16">
                  <c:v>2.6652177501337452E-3</c:v>
                </c:pt>
                <c:pt idx="17">
                  <c:v>2.6419298860521283E-3</c:v>
                </c:pt>
                <c:pt idx="18">
                  <c:v>2.7337890488936447E-3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16-4C88-9E1E-C617B64D0115}"/>
            </c:ext>
          </c:extLst>
        </c:ser>
        <c:ser>
          <c:idx val="3"/>
          <c:order val="3"/>
          <c:tx>
            <c:v>Outside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EvaporativeCooler!$M$2:$M$20</c:f>
              <c:numCache>
                <c:formatCode>0.000</c:formatCode>
                <c:ptCount val="19"/>
                <c:pt idx="0" formatCode="General">
                  <c:v>3.6999999999999998E-2</c:v>
                </c:pt>
                <c:pt idx="1">
                  <c:v>0.04</c:v>
                </c:pt>
                <c:pt idx="2" formatCode="General">
                  <c:v>3.9E-2</c:v>
                </c:pt>
                <c:pt idx="3" formatCode="General">
                  <c:v>2.7E-2</c:v>
                </c:pt>
                <c:pt idx="4" formatCode="General">
                  <c:v>3.4000000000000002E-2</c:v>
                </c:pt>
                <c:pt idx="5" formatCode="General">
                  <c:v>2.8000000000000001E-2</c:v>
                </c:pt>
                <c:pt idx="6" formatCode="General">
                  <c:v>3.3000000000000002E-2</c:v>
                </c:pt>
                <c:pt idx="7" formatCode="General">
                  <c:v>0.03</c:v>
                </c:pt>
                <c:pt idx="8" formatCode="General">
                  <c:v>0.03</c:v>
                </c:pt>
                <c:pt idx="9" formatCode="General">
                  <c:v>2.5000000000000001E-2</c:v>
                </c:pt>
                <c:pt idx="10" formatCode="General">
                  <c:v>2.5999999999999999E-2</c:v>
                </c:pt>
                <c:pt idx="11" formatCode="General">
                  <c:v>0.03</c:v>
                </c:pt>
                <c:pt idx="12" formatCode="General">
                  <c:v>2.5000000000000001E-2</c:v>
                </c:pt>
                <c:pt idx="13" formatCode="General">
                  <c:v>1.9E-2</c:v>
                </c:pt>
                <c:pt idx="14" formatCode="General">
                  <c:v>2.1000000000000001E-2</c:v>
                </c:pt>
                <c:pt idx="15" formatCode="General">
                  <c:v>2.1999999999999999E-2</c:v>
                </c:pt>
                <c:pt idx="16" formatCode="General">
                  <c:v>2.5000000000000001E-2</c:v>
                </c:pt>
                <c:pt idx="17" formatCode="General">
                  <c:v>1.7000000000000001E-2</c:v>
                </c:pt>
                <c:pt idx="18" formatCode="General">
                  <c:v>3.4000000000000002E-2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16-4C88-9E1E-C617B64D0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7"/>
        <c:axId val="1994776071"/>
        <c:axId val="1994792935"/>
      </c:barChart>
      <c:catAx>
        <c:axId val="1994776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792935"/>
        <c:crosses val="autoZero"/>
        <c:auto val="1"/>
        <c:lblAlgn val="ctr"/>
        <c:lblOffset val="100"/>
        <c:noMultiLvlLbl val="0"/>
      </c:catAx>
      <c:valAx>
        <c:axId val="1994792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776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587816323820665"/>
          <c:y val="0.94130543507635478"/>
          <c:w val="0.58071123240918887"/>
          <c:h val="4.23731779290300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Ozone Concentraions in Central Air Homes, Evaporative Cooler</a:t>
            </a:r>
            <a:r>
              <a:rPr lang="en-US" baseline="0"/>
              <a:t> Homes, and Outdoors with Limit of Detection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Central Air Indoor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Chart!$A$2:$A$45</c:f>
              <c:numCache>
                <c:formatCode>General</c:formatCode>
                <c:ptCount val="44"/>
                <c:pt idx="0">
                  <c:v>2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3</c:v>
                </c:pt>
                <c:pt idx="4">
                  <c:v>3.2</c:v>
                </c:pt>
                <c:pt idx="5">
                  <c:v>4</c:v>
                </c:pt>
                <c:pt idx="6">
                  <c:v>5</c:v>
                </c:pt>
                <c:pt idx="7">
                  <c:v>5.2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8.1999999999999993</c:v>
                </c:pt>
                <c:pt idx="12">
                  <c:v>9</c:v>
                </c:pt>
                <c:pt idx="13">
                  <c:v>10</c:v>
                </c:pt>
                <c:pt idx="14">
                  <c:v>10.199999999999999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16.2</c:v>
                </c:pt>
                <c:pt idx="22">
                  <c:v>16.3</c:v>
                </c:pt>
                <c:pt idx="23">
                  <c:v>29</c:v>
                </c:pt>
                <c:pt idx="24">
                  <c:v>29.2</c:v>
                </c:pt>
                <c:pt idx="25">
                  <c:v>31</c:v>
                </c:pt>
                <c:pt idx="26">
                  <c:v>33</c:v>
                </c:pt>
              </c:numCache>
            </c:numRef>
          </c:cat>
          <c:val>
            <c:numRef>
              <c:f>Chart!$B$2:$B$45</c:f>
              <c:numCache>
                <c:formatCode>General</c:formatCode>
                <c:ptCount val="44"/>
                <c:pt idx="0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6-4205-BD21-9D8CF68E6448}"/>
            </c:ext>
          </c:extLst>
        </c:ser>
        <c:ser>
          <c:idx val="1"/>
          <c:order val="1"/>
          <c:tx>
            <c:strRef>
              <c:f>Chart!#REF!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Chart!$A$2:$A$45</c:f>
              <c:numCache>
                <c:formatCode>General</c:formatCode>
                <c:ptCount val="44"/>
                <c:pt idx="0">
                  <c:v>2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3</c:v>
                </c:pt>
                <c:pt idx="4">
                  <c:v>3.2</c:v>
                </c:pt>
                <c:pt idx="5">
                  <c:v>4</c:v>
                </c:pt>
                <c:pt idx="6">
                  <c:v>5</c:v>
                </c:pt>
                <c:pt idx="7">
                  <c:v>5.2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8.1999999999999993</c:v>
                </c:pt>
                <c:pt idx="12">
                  <c:v>9</c:v>
                </c:pt>
                <c:pt idx="13">
                  <c:v>10</c:v>
                </c:pt>
                <c:pt idx="14">
                  <c:v>10.199999999999999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16.2</c:v>
                </c:pt>
                <c:pt idx="22">
                  <c:v>16.3</c:v>
                </c:pt>
                <c:pt idx="23">
                  <c:v>29</c:v>
                </c:pt>
                <c:pt idx="24">
                  <c:v>29.2</c:v>
                </c:pt>
                <c:pt idx="25">
                  <c:v>31</c:v>
                </c:pt>
                <c:pt idx="26">
                  <c:v>33</c:v>
                </c:pt>
              </c:numCache>
            </c:numRef>
          </c:cat>
          <c:val>
            <c:numRef>
              <c:f>Chart!$C$29:$C$45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1-BEA6-4205-BD21-9D8CF68E6448}"/>
            </c:ext>
          </c:extLst>
        </c:ser>
        <c:ser>
          <c:idx val="2"/>
          <c:order val="2"/>
          <c:tx>
            <c:strRef>
              <c:f>Chart!$C$1</c:f>
              <c:strCache>
                <c:ptCount val="1"/>
                <c:pt idx="0">
                  <c:v>Outdoor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Chart!$A$2:$A$45</c:f>
              <c:numCache>
                <c:formatCode>General</c:formatCode>
                <c:ptCount val="44"/>
                <c:pt idx="0">
                  <c:v>2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3</c:v>
                </c:pt>
                <c:pt idx="4">
                  <c:v>3.2</c:v>
                </c:pt>
                <c:pt idx="5">
                  <c:v>4</c:v>
                </c:pt>
                <c:pt idx="6">
                  <c:v>5</c:v>
                </c:pt>
                <c:pt idx="7">
                  <c:v>5.2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8.1999999999999993</c:v>
                </c:pt>
                <c:pt idx="12">
                  <c:v>9</c:v>
                </c:pt>
                <c:pt idx="13">
                  <c:v>10</c:v>
                </c:pt>
                <c:pt idx="14">
                  <c:v>10.199999999999999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16.2</c:v>
                </c:pt>
                <c:pt idx="22">
                  <c:v>16.3</c:v>
                </c:pt>
                <c:pt idx="23">
                  <c:v>29</c:v>
                </c:pt>
                <c:pt idx="24">
                  <c:v>29.2</c:v>
                </c:pt>
                <c:pt idx="25">
                  <c:v>31</c:v>
                </c:pt>
                <c:pt idx="26">
                  <c:v>33</c:v>
                </c:pt>
              </c:numCache>
            </c:numRef>
          </c:cat>
          <c:val>
            <c:numRef>
              <c:f>Chart!$D$2:$D$45</c:f>
              <c:numCache>
                <c:formatCode>0.000</c:formatCode>
                <c:ptCount val="44"/>
                <c:pt idx="0">
                  <c:v>6.0000000000000001E-3</c:v>
                </c:pt>
                <c:pt idx="1">
                  <c:v>6.0000000000000001E-3</c:v>
                </c:pt>
                <c:pt idx="2">
                  <c:v>6.0000000000000001E-3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6.0000000000000001E-3</c:v>
                </c:pt>
                <c:pt idx="6">
                  <c:v>6.0000000000000001E-3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6.0000000000000001E-3</c:v>
                </c:pt>
                <c:pt idx="10">
                  <c:v>6.0000000000000001E-3</c:v>
                </c:pt>
                <c:pt idx="11">
                  <c:v>6.0000000000000001E-3</c:v>
                </c:pt>
                <c:pt idx="12">
                  <c:v>6.0000000000000001E-3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6.0000000000000001E-3</c:v>
                </c:pt>
                <c:pt idx="16">
                  <c:v>6.0000000000000001E-3</c:v>
                </c:pt>
                <c:pt idx="17">
                  <c:v>6.0000000000000001E-3</c:v>
                </c:pt>
                <c:pt idx="18">
                  <c:v>6.0000000000000001E-3</c:v>
                </c:pt>
                <c:pt idx="19">
                  <c:v>6.0000000000000001E-3</c:v>
                </c:pt>
                <c:pt idx="20">
                  <c:v>6.0000000000000001E-3</c:v>
                </c:pt>
                <c:pt idx="21">
                  <c:v>6.0000000000000001E-3</c:v>
                </c:pt>
                <c:pt idx="22">
                  <c:v>6.0000000000000001E-3</c:v>
                </c:pt>
                <c:pt idx="23">
                  <c:v>6.0000000000000001E-3</c:v>
                </c:pt>
                <c:pt idx="24">
                  <c:v>6.0000000000000001E-3</c:v>
                </c:pt>
                <c:pt idx="25">
                  <c:v>6.0000000000000001E-3</c:v>
                </c:pt>
                <c:pt idx="26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A6-4205-BD21-9D8CF68E6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24579896"/>
        <c:axId val="624581536"/>
      </c:barChart>
      <c:lineChart>
        <c:grouping val="standard"/>
        <c:varyColors val="0"/>
        <c:ser>
          <c:idx val="3"/>
          <c:order val="3"/>
          <c:tx>
            <c:strRef>
              <c:f>Chart!$D$1</c:f>
              <c:strCache>
                <c:ptCount val="1"/>
                <c:pt idx="0">
                  <c:v>Limit of Detection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Chart!$A$2:$A$45</c:f>
              <c:numCache>
                <c:formatCode>General</c:formatCode>
                <c:ptCount val="44"/>
                <c:pt idx="0">
                  <c:v>2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3</c:v>
                </c:pt>
                <c:pt idx="4">
                  <c:v>3.2</c:v>
                </c:pt>
                <c:pt idx="5">
                  <c:v>4</c:v>
                </c:pt>
                <c:pt idx="6">
                  <c:v>5</c:v>
                </c:pt>
                <c:pt idx="7">
                  <c:v>5.2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8.1999999999999993</c:v>
                </c:pt>
                <c:pt idx="12">
                  <c:v>9</c:v>
                </c:pt>
                <c:pt idx="13">
                  <c:v>10</c:v>
                </c:pt>
                <c:pt idx="14">
                  <c:v>10.199999999999999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16.2</c:v>
                </c:pt>
                <c:pt idx="22">
                  <c:v>16.3</c:v>
                </c:pt>
                <c:pt idx="23">
                  <c:v>29</c:v>
                </c:pt>
                <c:pt idx="24">
                  <c:v>29.2</c:v>
                </c:pt>
                <c:pt idx="25">
                  <c:v>31</c:v>
                </c:pt>
                <c:pt idx="26">
                  <c:v>33</c:v>
                </c:pt>
              </c:numCache>
            </c:numRef>
          </c:cat>
          <c:val>
            <c:numRef>
              <c:f>Chart!$E$2:$E$45</c:f>
              <c:numCache>
                <c:formatCode>General</c:formatCode>
                <c:ptCount val="4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A6-4205-BD21-9D8CF68E6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579896"/>
        <c:axId val="624581536"/>
      </c:lineChart>
      <c:catAx>
        <c:axId val="624579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House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81536"/>
        <c:crosses val="autoZero"/>
        <c:auto val="1"/>
        <c:lblAlgn val="ctr"/>
        <c:lblOffset val="100"/>
        <c:noMultiLvlLbl val="0"/>
      </c:catAx>
      <c:valAx>
        <c:axId val="62458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7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590550</xdr:colOff>
      <xdr:row>0</xdr:row>
      <xdr:rowOff>0</xdr:rowOff>
    </xdr:from>
    <xdr:to>
      <xdr:col>31</xdr:col>
      <xdr:colOff>295275</xdr:colOff>
      <xdr:row>26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7FD6DB-4A37-5180-8CAB-2C84BE957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114300</xdr:colOff>
      <xdr:row>1</xdr:row>
      <xdr:rowOff>0</xdr:rowOff>
    </xdr:from>
    <xdr:to>
      <xdr:col>33</xdr:col>
      <xdr:colOff>428625</xdr:colOff>
      <xdr:row>27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DBE8C8-09D2-40B1-A9BB-923834B0F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0</xdr:row>
      <xdr:rowOff>0</xdr:rowOff>
    </xdr:from>
    <xdr:to>
      <xdr:col>23</xdr:col>
      <xdr:colOff>66675</xdr:colOff>
      <xdr:row>45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C1320B-B20B-F45D-0EC2-5E063EB0A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6C2DC-0E3F-4E58-9A81-30FCE32B6D9D}">
  <dimension ref="A1:AI94"/>
  <sheetViews>
    <sheetView tabSelected="1" topLeftCell="R1" workbookViewId="0">
      <selection activeCell="AA7" sqref="AA7"/>
    </sheetView>
  </sheetViews>
  <sheetFormatPr defaultRowHeight="15"/>
  <cols>
    <col min="4" max="4" width="13.42578125" bestFit="1" customWidth="1"/>
    <col min="5" max="5" width="14.7109375" customWidth="1"/>
    <col min="15" max="15" width="13" customWidth="1"/>
    <col min="17" max="17" width="16.7109375" customWidth="1"/>
    <col min="24" max="24" width="15.140625" bestFit="1" customWidth="1"/>
    <col min="25" max="25" width="12" bestFit="1" customWidth="1"/>
    <col min="26" max="26" width="19.28515625" bestFit="1" customWidth="1"/>
    <col min="27" max="27" width="16.7109375" bestFit="1" customWidth="1"/>
  </cols>
  <sheetData>
    <row r="1" spans="1:35">
      <c r="A1" s="9" t="s">
        <v>0</v>
      </c>
      <c r="B1" s="9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4" t="s">
        <v>6</v>
      </c>
      <c r="H1" s="5" t="s">
        <v>7</v>
      </c>
      <c r="I1" s="4" t="s">
        <v>8</v>
      </c>
      <c r="J1" s="6" t="s">
        <v>9</v>
      </c>
      <c r="K1" s="1" t="s">
        <v>10</v>
      </c>
      <c r="L1" s="1" t="s">
        <v>11</v>
      </c>
      <c r="M1" s="1" t="s">
        <v>8</v>
      </c>
      <c r="N1" s="1" t="s">
        <v>12</v>
      </c>
      <c r="O1" s="7" t="s">
        <v>13</v>
      </c>
      <c r="P1" s="1" t="s">
        <v>14</v>
      </c>
      <c r="Q1" s="1" t="s">
        <v>15</v>
      </c>
      <c r="R1" s="26"/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117</v>
      </c>
      <c r="Y1" s="1" t="s">
        <v>118</v>
      </c>
      <c r="Z1" s="1" t="s">
        <v>132</v>
      </c>
      <c r="AA1" s="1" t="s">
        <v>140</v>
      </c>
      <c r="AB1" s="15"/>
      <c r="AC1" s="22"/>
      <c r="AD1" s="15"/>
      <c r="AE1" s="15"/>
      <c r="AF1" s="15"/>
      <c r="AG1" s="26"/>
      <c r="AH1" s="26"/>
      <c r="AI1" s="26"/>
    </row>
    <row r="2" spans="1:35">
      <c r="A2" s="21" t="s">
        <v>22</v>
      </c>
      <c r="B2" s="21" t="s">
        <v>23</v>
      </c>
      <c r="C2" s="26" t="s">
        <v>24</v>
      </c>
      <c r="D2" s="27">
        <v>44770</v>
      </c>
      <c r="E2" s="28">
        <v>1</v>
      </c>
      <c r="F2" s="26">
        <v>1</v>
      </c>
      <c r="G2" s="37" t="s">
        <v>26</v>
      </c>
      <c r="H2" s="29">
        <v>0.25109999999999999</v>
      </c>
      <c r="I2" s="26" t="str">
        <f t="shared" ref="I2:I26" si="0">IF(ABS(H2-0.25)&lt;=0.0025, "PASS", "FAIL")</f>
        <v>PASS</v>
      </c>
      <c r="J2" s="30">
        <v>1404.88</v>
      </c>
      <c r="K2" s="26">
        <v>0.25496000000000002</v>
      </c>
      <c r="L2" s="31">
        <f t="shared" ref="L2:L26" si="1">ABS(K2-H2)/H2</f>
        <v>1.537236160892087E-2</v>
      </c>
      <c r="M2" s="26" t="str">
        <f t="shared" ref="M2:M26" si="2">IF(((ABS(K2-H2)/H2))&lt;=0.05, "PASS", "FAIL")</f>
        <v>PASS</v>
      </c>
      <c r="N2" s="29">
        <f t="shared" ref="N2:N26" si="3">AVERAGE(H2,K2)</f>
        <v>0.25302999999999998</v>
      </c>
      <c r="O2" s="29">
        <f t="shared" ref="O2:O55" si="4">J2*N2</f>
        <v>355.47678639999998</v>
      </c>
      <c r="P2" s="26"/>
      <c r="Q2" s="32">
        <v>44778</v>
      </c>
      <c r="R2" s="26"/>
      <c r="S2" s="23">
        <v>20</v>
      </c>
      <c r="T2" s="23">
        <v>7.2</v>
      </c>
      <c r="U2" s="23">
        <v>28</v>
      </c>
      <c r="V2" s="23">
        <v>7.8E-2</v>
      </c>
      <c r="W2" s="23">
        <v>0.04</v>
      </c>
      <c r="X2" s="47">
        <f t="shared" ref="X2:X33" si="5">U2/(10^6)*(1/$AF$3)*$AF$23*(1/O2)*10^6</f>
        <v>4.0146661913062931E-2</v>
      </c>
      <c r="Y2" s="47">
        <f>U2/(10^6)*(1/$AF$3)*$AF$30*(1/O2)*10^6</f>
        <v>4.7326109682037799E-2</v>
      </c>
      <c r="Z2" s="47">
        <f t="shared" ref="Z2:Z33" si="6">$AF$4/O2*10^6</f>
        <v>5.7352374161518489E-3</v>
      </c>
      <c r="AA2" s="47">
        <f t="shared" ref="AA2:AA33" si="7">$AF$5/O2*10^6</f>
        <v>6.7608728117196856E-3</v>
      </c>
      <c r="AB2" s="15"/>
      <c r="AC2" s="23"/>
      <c r="AD2" s="15"/>
      <c r="AE2" s="15"/>
      <c r="AF2" s="40" t="s">
        <v>96</v>
      </c>
      <c r="AG2" s="26"/>
      <c r="AH2" s="26"/>
      <c r="AI2" s="26"/>
    </row>
    <row r="3" spans="1:35">
      <c r="A3" s="21" t="s">
        <v>22</v>
      </c>
      <c r="B3" s="21" t="s">
        <v>23</v>
      </c>
      <c r="C3" s="26" t="s">
        <v>24</v>
      </c>
      <c r="D3" s="27">
        <v>44770</v>
      </c>
      <c r="E3" s="28">
        <v>2</v>
      </c>
      <c r="F3" s="26">
        <v>2</v>
      </c>
      <c r="G3" s="37" t="s">
        <v>25</v>
      </c>
      <c r="H3" s="29">
        <v>0.25164999999999998</v>
      </c>
      <c r="I3" s="26" t="str">
        <f t="shared" si="0"/>
        <v>PASS</v>
      </c>
      <c r="J3" s="30">
        <v>1430.32</v>
      </c>
      <c r="K3" s="26">
        <v>0.25046000000000002</v>
      </c>
      <c r="L3" s="31">
        <f t="shared" si="1"/>
        <v>4.7287899860916707E-3</v>
      </c>
      <c r="M3" s="26" t="str">
        <f t="shared" si="2"/>
        <v>PASS</v>
      </c>
      <c r="N3" s="29">
        <f t="shared" si="3"/>
        <v>0.25105500000000003</v>
      </c>
      <c r="O3" s="29">
        <f t="shared" si="4"/>
        <v>359.0889876</v>
      </c>
      <c r="P3" s="26"/>
      <c r="Q3" s="32">
        <v>44778</v>
      </c>
      <c r="R3" s="26"/>
      <c r="S3" s="23" t="s">
        <v>27</v>
      </c>
      <c r="T3" s="23" t="s">
        <v>27</v>
      </c>
      <c r="U3" s="23" t="s">
        <v>27</v>
      </c>
      <c r="V3" s="23" t="s">
        <v>28</v>
      </c>
      <c r="W3" s="23" t="s">
        <v>29</v>
      </c>
      <c r="X3" s="47" t="e">
        <f t="shared" si="5"/>
        <v>#VALUE!</v>
      </c>
      <c r="Y3" s="47" t="e">
        <f t="shared" ref="Y3:Y66" si="8">U3/(10^6)*(1/$AF$3)*$AF$30*(1/O3)*10^6</f>
        <v>#VALUE!</v>
      </c>
      <c r="Z3" s="47">
        <f t="shared" si="6"/>
        <v>5.677544665351076E-3</v>
      </c>
      <c r="AA3" s="47">
        <f t="shared" si="7"/>
        <v>6.6928628372374122E-3</v>
      </c>
      <c r="AB3" s="22"/>
      <c r="AC3" s="23"/>
      <c r="AD3" s="15"/>
      <c r="AE3" s="46" t="s">
        <v>128</v>
      </c>
      <c r="AF3" s="15">
        <f>3*16</f>
        <v>48</v>
      </c>
      <c r="AG3" s="44" t="s">
        <v>129</v>
      </c>
      <c r="AH3" s="26"/>
      <c r="AI3" s="26"/>
    </row>
    <row r="4" spans="1:35">
      <c r="A4" s="21" t="s">
        <v>30</v>
      </c>
      <c r="B4" s="21" t="s">
        <v>23</v>
      </c>
      <c r="C4" s="26" t="s">
        <v>24</v>
      </c>
      <c r="D4" s="27">
        <v>44768</v>
      </c>
      <c r="E4" s="28">
        <v>3</v>
      </c>
      <c r="F4" s="26">
        <v>3</v>
      </c>
      <c r="G4" s="37" t="s">
        <v>26</v>
      </c>
      <c r="H4" s="29">
        <v>0.25113999999999997</v>
      </c>
      <c r="I4" s="26" t="str">
        <f t="shared" si="0"/>
        <v>PASS</v>
      </c>
      <c r="J4" s="30">
        <v>1400.8</v>
      </c>
      <c r="K4" s="26">
        <v>0.23280999999999999</v>
      </c>
      <c r="L4" s="31">
        <f t="shared" si="1"/>
        <v>7.2987178466194097E-2</v>
      </c>
      <c r="M4" s="26" t="str">
        <f t="shared" si="2"/>
        <v>FAIL</v>
      </c>
      <c r="N4" s="29">
        <f t="shared" si="3"/>
        <v>0.241975</v>
      </c>
      <c r="O4" s="29">
        <f t="shared" si="4"/>
        <v>338.95857999999998</v>
      </c>
      <c r="P4" s="26">
        <v>0.25103999999999999</v>
      </c>
      <c r="Q4" s="32">
        <v>44770</v>
      </c>
      <c r="R4" s="26"/>
      <c r="S4" s="23">
        <v>25</v>
      </c>
      <c r="T4" s="23" t="s">
        <v>27</v>
      </c>
      <c r="U4" s="23">
        <v>25</v>
      </c>
      <c r="V4" s="23">
        <v>7.3999999999999996E-2</v>
      </c>
      <c r="W4" s="23">
        <v>3.7999999999999999E-2</v>
      </c>
      <c r="X4" s="47">
        <f t="shared" si="5"/>
        <v>3.7592051917056842E-2</v>
      </c>
      <c r="Y4" s="47">
        <f t="shared" si="8"/>
        <v>4.4314657493867801E-2</v>
      </c>
      <c r="Z4" s="47">
        <f t="shared" si="6"/>
        <v>6.0147283067290957E-3</v>
      </c>
      <c r="AA4" s="47">
        <f t="shared" si="7"/>
        <v>7.0903451990188479E-3</v>
      </c>
      <c r="AB4" s="23"/>
      <c r="AC4" s="23"/>
      <c r="AD4" s="15"/>
      <c r="AE4" s="46" t="s">
        <v>130</v>
      </c>
      <c r="AF4" s="15">
        <f>4*(1/10^6)*(1/$AF$3)*AF22*1000</f>
        <v>2.0387437659346986E-6</v>
      </c>
      <c r="AG4" s="26"/>
      <c r="AH4" s="26"/>
      <c r="AI4" s="26"/>
    </row>
    <row r="5" spans="1:35">
      <c r="A5" s="21" t="s">
        <v>30</v>
      </c>
      <c r="B5" s="21" t="s">
        <v>23</v>
      </c>
      <c r="C5" s="26" t="s">
        <v>24</v>
      </c>
      <c r="D5" s="27">
        <v>44768</v>
      </c>
      <c r="E5" s="28">
        <v>4</v>
      </c>
      <c r="F5" s="26">
        <v>4</v>
      </c>
      <c r="G5" s="37" t="s">
        <v>25</v>
      </c>
      <c r="H5" s="29">
        <v>0.25147000000000003</v>
      </c>
      <c r="I5" s="26" t="str">
        <f t="shared" si="0"/>
        <v>PASS</v>
      </c>
      <c r="J5" s="30">
        <v>1389.52</v>
      </c>
      <c r="K5" s="26">
        <v>0.23954</v>
      </c>
      <c r="L5" s="31">
        <f t="shared" si="1"/>
        <v>4.7441046645723239E-2</v>
      </c>
      <c r="M5" s="26" t="str">
        <f t="shared" si="2"/>
        <v>PASS</v>
      </c>
      <c r="N5" s="29">
        <f t="shared" si="3"/>
        <v>0.24550500000000003</v>
      </c>
      <c r="O5" s="29">
        <f t="shared" si="4"/>
        <v>341.13410760000005</v>
      </c>
      <c r="P5" s="26">
        <v>0.25058999999999998</v>
      </c>
      <c r="Q5" s="32">
        <v>44770</v>
      </c>
      <c r="R5" s="26"/>
      <c r="S5" s="23" t="s">
        <v>27</v>
      </c>
      <c r="T5" s="23" t="s">
        <v>27</v>
      </c>
      <c r="U5" s="23" t="s">
        <v>27</v>
      </c>
      <c r="V5" s="23" t="s">
        <v>28</v>
      </c>
      <c r="W5" s="23" t="s">
        <v>29</v>
      </c>
      <c r="X5" s="47" t="e">
        <f t="shared" si="5"/>
        <v>#VALUE!</v>
      </c>
      <c r="Y5" s="47" t="e">
        <f t="shared" si="8"/>
        <v>#VALUE!</v>
      </c>
      <c r="Z5" s="47">
        <f t="shared" si="6"/>
        <v>5.9763703497078824E-3</v>
      </c>
      <c r="AA5" s="47">
        <f t="shared" si="7"/>
        <v>7.045127669225314E-3</v>
      </c>
      <c r="AB5" s="23"/>
      <c r="AC5" s="23"/>
      <c r="AD5" s="26"/>
      <c r="AE5" s="46" t="s">
        <v>131</v>
      </c>
      <c r="AF5" s="15">
        <f>4*(1/10^6)*(1/$AF$3)*AF29*1000</f>
        <v>2.403333340369246E-6</v>
      </c>
      <c r="AG5" s="15"/>
      <c r="AH5" s="15"/>
      <c r="AI5" s="26"/>
    </row>
    <row r="6" spans="1:35">
      <c r="A6" s="21" t="s">
        <v>31</v>
      </c>
      <c r="B6" s="21" t="s">
        <v>23</v>
      </c>
      <c r="C6" s="26" t="s">
        <v>24</v>
      </c>
      <c r="D6" s="27">
        <v>44769</v>
      </c>
      <c r="E6" s="28">
        <v>7</v>
      </c>
      <c r="F6" s="26">
        <v>7</v>
      </c>
      <c r="G6" s="37" t="s">
        <v>25</v>
      </c>
      <c r="H6" s="29">
        <v>0.2505</v>
      </c>
      <c r="I6" s="26" t="str">
        <f t="shared" si="0"/>
        <v>PASS</v>
      </c>
      <c r="J6" s="30">
        <v>1430.25</v>
      </c>
      <c r="K6" s="26">
        <v>0.24159</v>
      </c>
      <c r="L6" s="31">
        <f t="shared" si="1"/>
        <v>3.5568862275449108E-2</v>
      </c>
      <c r="M6" s="26" t="str">
        <f t="shared" si="2"/>
        <v>PASS</v>
      </c>
      <c r="N6" s="29">
        <f t="shared" si="3"/>
        <v>0.24604500000000001</v>
      </c>
      <c r="O6" s="29">
        <f t="shared" si="4"/>
        <v>351.90586125000004</v>
      </c>
      <c r="P6" s="26">
        <v>0.25124999999999997</v>
      </c>
      <c r="Q6" s="32">
        <v>44770</v>
      </c>
      <c r="R6" s="26"/>
      <c r="S6" s="23" t="s">
        <v>27</v>
      </c>
      <c r="T6" s="23" t="s">
        <v>27</v>
      </c>
      <c r="U6" s="23" t="s">
        <v>27</v>
      </c>
      <c r="V6" s="23" t="s">
        <v>28</v>
      </c>
      <c r="W6" s="23" t="s">
        <v>29</v>
      </c>
      <c r="X6" s="47" t="e">
        <f t="shared" si="5"/>
        <v>#VALUE!</v>
      </c>
      <c r="Y6" s="47" t="e">
        <f t="shared" si="8"/>
        <v>#VALUE!</v>
      </c>
      <c r="Z6" s="47">
        <f t="shared" si="6"/>
        <v>5.7934350928197228E-3</v>
      </c>
      <c r="AA6" s="47">
        <f t="shared" si="7"/>
        <v>6.8294780082161699E-3</v>
      </c>
      <c r="AB6" s="23"/>
      <c r="AC6" s="23"/>
      <c r="AD6" s="15"/>
      <c r="AE6" s="15"/>
      <c r="AF6" s="15"/>
      <c r="AG6" s="15"/>
      <c r="AH6" s="15"/>
      <c r="AI6" s="26"/>
    </row>
    <row r="7" spans="1:35">
      <c r="A7" s="21" t="s">
        <v>31</v>
      </c>
      <c r="B7" s="21" t="s">
        <v>23</v>
      </c>
      <c r="C7" s="26" t="s">
        <v>24</v>
      </c>
      <c r="D7" s="27">
        <v>44769</v>
      </c>
      <c r="E7" s="28">
        <v>8</v>
      </c>
      <c r="F7" s="26">
        <v>8</v>
      </c>
      <c r="G7" s="37" t="s">
        <v>26</v>
      </c>
      <c r="H7" s="29">
        <v>0.25119999999999998</v>
      </c>
      <c r="I7" s="26" t="str">
        <f t="shared" si="0"/>
        <v>PASS</v>
      </c>
      <c r="J7" s="30">
        <v>1420.16</v>
      </c>
      <c r="K7" s="26">
        <v>0.23829</v>
      </c>
      <c r="L7" s="31">
        <f t="shared" si="1"/>
        <v>5.139331210191074E-2</v>
      </c>
      <c r="M7" s="26" t="str">
        <f t="shared" si="2"/>
        <v>FAIL</v>
      </c>
      <c r="N7" s="29">
        <f t="shared" si="3"/>
        <v>0.24474499999999999</v>
      </c>
      <c r="O7" s="29">
        <f t="shared" si="4"/>
        <v>347.57705920000001</v>
      </c>
      <c r="P7" s="26">
        <v>0.25175999999999998</v>
      </c>
      <c r="Q7" s="32">
        <v>44770</v>
      </c>
      <c r="R7" s="26"/>
      <c r="S7" s="23">
        <v>16</v>
      </c>
      <c r="T7" s="23">
        <v>5</v>
      </c>
      <c r="U7" s="23">
        <v>22</v>
      </c>
      <c r="V7" s="23">
        <v>6.2E-2</v>
      </c>
      <c r="W7" s="23">
        <v>3.2000000000000001E-2</v>
      </c>
      <c r="X7" s="47">
        <f t="shared" si="5"/>
        <v>3.2260733025503543E-2</v>
      </c>
      <c r="Y7" s="47">
        <f t="shared" si="8"/>
        <v>3.8029936159926093E-2</v>
      </c>
      <c r="Z7" s="47">
        <f t="shared" si="6"/>
        <v>5.8655878228188272E-3</v>
      </c>
      <c r="AA7" s="47">
        <f t="shared" si="7"/>
        <v>6.9145338472592901E-3</v>
      </c>
      <c r="AB7" s="23"/>
      <c r="AC7" s="23"/>
      <c r="AD7" s="26"/>
      <c r="AE7" s="26"/>
      <c r="AF7" s="15"/>
      <c r="AG7" s="40" t="s">
        <v>97</v>
      </c>
      <c r="AH7" s="26"/>
      <c r="AI7" s="26"/>
    </row>
    <row r="8" spans="1:35">
      <c r="A8" s="21" t="s">
        <v>32</v>
      </c>
      <c r="B8" s="21" t="s">
        <v>23</v>
      </c>
      <c r="C8" s="26" t="s">
        <v>24</v>
      </c>
      <c r="D8" s="27">
        <v>44774</v>
      </c>
      <c r="E8" s="28">
        <v>9</v>
      </c>
      <c r="F8" s="26">
        <v>4</v>
      </c>
      <c r="G8" s="26" t="s">
        <v>25</v>
      </c>
      <c r="H8" s="29">
        <v>0.25009999999999999</v>
      </c>
      <c r="I8" s="26" t="str">
        <f t="shared" si="0"/>
        <v>PASS</v>
      </c>
      <c r="J8" s="30">
        <v>1428.79</v>
      </c>
      <c r="K8" s="26">
        <v>0.25015999999999999</v>
      </c>
      <c r="L8" s="31">
        <f t="shared" si="1"/>
        <v>2.3990403838466411E-4</v>
      </c>
      <c r="M8" s="26" t="str">
        <f t="shared" si="2"/>
        <v>PASS</v>
      </c>
      <c r="N8" s="29">
        <f t="shared" si="3"/>
        <v>0.25012999999999996</v>
      </c>
      <c r="O8" s="29">
        <f t="shared" si="4"/>
        <v>357.38324269999993</v>
      </c>
      <c r="P8" s="26"/>
      <c r="Q8" s="32">
        <v>44778</v>
      </c>
      <c r="R8" s="26"/>
      <c r="S8" s="23" t="s">
        <v>27</v>
      </c>
      <c r="T8" s="23" t="s">
        <v>27</v>
      </c>
      <c r="U8" s="23" t="s">
        <v>27</v>
      </c>
      <c r="V8" s="23" t="s">
        <v>28</v>
      </c>
      <c r="W8" s="23" t="s">
        <v>29</v>
      </c>
      <c r="X8" s="47" t="e">
        <f t="shared" si="5"/>
        <v>#VALUE!</v>
      </c>
      <c r="Y8" s="47" t="e">
        <f t="shared" si="8"/>
        <v>#VALUE!</v>
      </c>
      <c r="Z8" s="47">
        <f t="shared" si="6"/>
        <v>5.7046428661068809E-3</v>
      </c>
      <c r="AA8" s="47">
        <f t="shared" si="7"/>
        <v>6.7248070228818433E-3</v>
      </c>
      <c r="AB8" s="23"/>
      <c r="AC8" s="24"/>
      <c r="AD8" s="26"/>
      <c r="AE8" s="40" t="s">
        <v>109</v>
      </c>
      <c r="AF8" s="26">
        <v>101325</v>
      </c>
      <c r="AG8" s="40" t="s">
        <v>98</v>
      </c>
      <c r="AH8" s="41" t="s">
        <v>110</v>
      </c>
      <c r="AI8" s="26"/>
    </row>
    <row r="9" spans="1:35">
      <c r="A9" s="21" t="s">
        <v>32</v>
      </c>
      <c r="B9" s="21" t="s">
        <v>23</v>
      </c>
      <c r="C9" s="26" t="s">
        <v>24</v>
      </c>
      <c r="D9" s="27">
        <v>44774</v>
      </c>
      <c r="E9" s="28">
        <v>10</v>
      </c>
      <c r="F9" s="26">
        <v>3</v>
      </c>
      <c r="G9" s="26" t="s">
        <v>26</v>
      </c>
      <c r="H9" s="29">
        <v>0.25002999999999997</v>
      </c>
      <c r="I9" s="26" t="str">
        <f t="shared" si="0"/>
        <v>PASS</v>
      </c>
      <c r="J9" s="30">
        <v>1429.55</v>
      </c>
      <c r="K9" s="26">
        <v>0.24190999999999999</v>
      </c>
      <c r="L9" s="31">
        <f t="shared" si="1"/>
        <v>3.2476102867655836E-2</v>
      </c>
      <c r="M9" s="26" t="str">
        <f t="shared" si="2"/>
        <v>PASS</v>
      </c>
      <c r="N9" s="29">
        <f t="shared" si="3"/>
        <v>0.24596999999999997</v>
      </c>
      <c r="O9" s="29">
        <f t="shared" si="4"/>
        <v>351.62641349999996</v>
      </c>
      <c r="P9" s="26"/>
      <c r="Q9" s="32">
        <v>44778</v>
      </c>
      <c r="R9" s="26"/>
      <c r="S9" s="23">
        <v>14</v>
      </c>
      <c r="T9" s="23" t="s">
        <v>27</v>
      </c>
      <c r="U9" s="23">
        <v>14</v>
      </c>
      <c r="V9" s="23">
        <v>3.9E-2</v>
      </c>
      <c r="W9" s="23">
        <v>0.02</v>
      </c>
      <c r="X9" s="47">
        <f t="shared" si="5"/>
        <v>2.029313756536508E-2</v>
      </c>
      <c r="Y9" s="47">
        <f t="shared" si="8"/>
        <v>2.3922169576411422E-2</v>
      </c>
      <c r="Z9" s="47">
        <f t="shared" si="6"/>
        <v>5.7980393043900241E-3</v>
      </c>
      <c r="AA9" s="47">
        <f t="shared" si="7"/>
        <v>6.8349055932604057E-3</v>
      </c>
      <c r="AB9" s="23"/>
      <c r="AC9" s="23"/>
      <c r="AD9" s="26"/>
      <c r="AE9" s="40" t="s">
        <v>99</v>
      </c>
      <c r="AF9" s="26">
        <v>1387</v>
      </c>
      <c r="AG9" s="40" t="s">
        <v>100</v>
      </c>
      <c r="AH9" s="41" t="s">
        <v>111</v>
      </c>
      <c r="AI9" s="26"/>
    </row>
    <row r="10" spans="1:35">
      <c r="A10" s="21" t="s">
        <v>33</v>
      </c>
      <c r="B10" s="21" t="s">
        <v>23</v>
      </c>
      <c r="C10" s="26" t="s">
        <v>24</v>
      </c>
      <c r="D10" s="27">
        <v>44774</v>
      </c>
      <c r="E10" s="28">
        <v>11</v>
      </c>
      <c r="F10" s="26">
        <v>7</v>
      </c>
      <c r="G10" s="26" t="s">
        <v>25</v>
      </c>
      <c r="H10" s="29">
        <v>0.25012000000000001</v>
      </c>
      <c r="I10" s="26" t="str">
        <f t="shared" si="0"/>
        <v>PASS</v>
      </c>
      <c r="J10" s="30">
        <v>1390.02</v>
      </c>
      <c r="K10" s="26">
        <v>0.24585000000000001</v>
      </c>
      <c r="L10" s="31">
        <f t="shared" si="1"/>
        <v>1.7071805533343979E-2</v>
      </c>
      <c r="M10" s="26" t="str">
        <f t="shared" si="2"/>
        <v>PASS</v>
      </c>
      <c r="N10" s="29">
        <f t="shared" si="3"/>
        <v>0.24798500000000001</v>
      </c>
      <c r="O10" s="29">
        <f t="shared" si="4"/>
        <v>344.7041097</v>
      </c>
      <c r="P10" s="26"/>
      <c r="Q10" s="32">
        <v>44778</v>
      </c>
      <c r="R10" s="26"/>
      <c r="S10" s="23" t="s">
        <v>27</v>
      </c>
      <c r="T10" s="23" t="s">
        <v>27</v>
      </c>
      <c r="U10" s="23" t="s">
        <v>27</v>
      </c>
      <c r="V10" s="23" t="s">
        <v>28</v>
      </c>
      <c r="W10" s="23" t="s">
        <v>29</v>
      </c>
      <c r="X10" s="47" t="e">
        <f t="shared" si="5"/>
        <v>#VALUE!</v>
      </c>
      <c r="Y10" s="47" t="e">
        <f t="shared" si="8"/>
        <v>#VALUE!</v>
      </c>
      <c r="Z10" s="47">
        <f t="shared" si="6"/>
        <v>5.9144747874025671E-3</v>
      </c>
      <c r="AA10" s="47">
        <f t="shared" si="7"/>
        <v>6.9721632923404799E-3</v>
      </c>
      <c r="AB10" s="23"/>
      <c r="AC10" s="23"/>
      <c r="AD10" s="26"/>
      <c r="AE10" s="40" t="s">
        <v>101</v>
      </c>
      <c r="AF10" s="26">
        <v>2.8969999999999999E-2</v>
      </c>
      <c r="AG10" s="40" t="s">
        <v>102</v>
      </c>
      <c r="AH10" s="41" t="s">
        <v>103</v>
      </c>
      <c r="AI10" s="26"/>
    </row>
    <row r="11" spans="1:35">
      <c r="A11" s="21" t="s">
        <v>33</v>
      </c>
      <c r="B11" s="21" t="s">
        <v>23</v>
      </c>
      <c r="C11" s="26" t="s">
        <v>24</v>
      </c>
      <c r="D11" s="27">
        <v>44774</v>
      </c>
      <c r="E11" s="28">
        <v>12</v>
      </c>
      <c r="F11" s="26">
        <v>8</v>
      </c>
      <c r="G11" s="26" t="s">
        <v>26</v>
      </c>
      <c r="H11" s="29">
        <v>0.25013000000000002</v>
      </c>
      <c r="I11" s="26" t="str">
        <f t="shared" si="0"/>
        <v>PASS</v>
      </c>
      <c r="J11" s="30">
        <v>1389.11</v>
      </c>
      <c r="K11" s="26">
        <v>0.24199000000000001</v>
      </c>
      <c r="L11" s="31">
        <f t="shared" si="1"/>
        <v>3.2543077599648217E-2</v>
      </c>
      <c r="M11" s="26" t="str">
        <f t="shared" si="2"/>
        <v>PASS</v>
      </c>
      <c r="N11" s="29">
        <f t="shared" si="3"/>
        <v>0.24606</v>
      </c>
      <c r="O11" s="29">
        <f t="shared" si="4"/>
        <v>341.80440659999999</v>
      </c>
      <c r="P11" s="26"/>
      <c r="Q11" s="32">
        <v>44778</v>
      </c>
      <c r="R11" s="26"/>
      <c r="S11" s="23">
        <v>21</v>
      </c>
      <c r="T11" s="23" t="s">
        <v>27</v>
      </c>
      <c r="U11" s="23">
        <v>21</v>
      </c>
      <c r="V11" s="23">
        <v>6.2E-2</v>
      </c>
      <c r="W11" s="23">
        <v>3.1E-2</v>
      </c>
      <c r="X11" s="47">
        <f t="shared" si="5"/>
        <v>3.1314414221941062E-2</v>
      </c>
      <c r="Y11" s="47">
        <f t="shared" si="8"/>
        <v>3.6914386688128027E-2</v>
      </c>
      <c r="Z11" s="47">
        <f t="shared" si="6"/>
        <v>5.9646503279887752E-3</v>
      </c>
      <c r="AA11" s="47">
        <f t="shared" si="7"/>
        <v>7.0313117501196254E-3</v>
      </c>
      <c r="AB11" s="15"/>
      <c r="AC11" s="23"/>
      <c r="AD11" s="26"/>
      <c r="AE11" s="40" t="s">
        <v>104</v>
      </c>
      <c r="AF11" s="26">
        <v>288.16000000000003</v>
      </c>
      <c r="AG11" s="40" t="s">
        <v>105</v>
      </c>
      <c r="AH11" s="43" t="s">
        <v>119</v>
      </c>
      <c r="AI11" s="26"/>
    </row>
    <row r="12" spans="1:35">
      <c r="A12" s="21" t="s">
        <v>34</v>
      </c>
      <c r="B12" s="21" t="s">
        <v>23</v>
      </c>
      <c r="C12" s="26" t="s">
        <v>24</v>
      </c>
      <c r="D12" s="27">
        <v>44776</v>
      </c>
      <c r="E12" s="28">
        <v>13</v>
      </c>
      <c r="F12" s="26">
        <v>9</v>
      </c>
      <c r="G12" s="26" t="s">
        <v>26</v>
      </c>
      <c r="H12" s="29">
        <v>0.24981</v>
      </c>
      <c r="I12" s="26" t="str">
        <f t="shared" si="0"/>
        <v>PASS</v>
      </c>
      <c r="J12" s="30">
        <v>1378.35</v>
      </c>
      <c r="K12" s="26">
        <v>0.25056</v>
      </c>
      <c r="L12" s="31">
        <f t="shared" si="1"/>
        <v>3.0022817341179321E-3</v>
      </c>
      <c r="M12" s="26" t="str">
        <f t="shared" si="2"/>
        <v>PASS</v>
      </c>
      <c r="N12" s="29">
        <f t="shared" si="3"/>
        <v>0.25018499999999999</v>
      </c>
      <c r="O12" s="29">
        <f t="shared" si="4"/>
        <v>344.84249474999996</v>
      </c>
      <c r="P12" s="26"/>
      <c r="Q12" s="32">
        <v>44778</v>
      </c>
      <c r="R12" s="26"/>
      <c r="S12" s="23">
        <v>27</v>
      </c>
      <c r="T12" s="23">
        <v>5.3</v>
      </c>
      <c r="U12" s="23">
        <v>32</v>
      </c>
      <c r="V12" s="23">
        <v>9.2999999999999999E-2</v>
      </c>
      <c r="W12" s="23">
        <v>4.7E-2</v>
      </c>
      <c r="X12" s="47">
        <f t="shared" si="5"/>
        <v>4.7296810502724704E-2</v>
      </c>
      <c r="Y12" s="47">
        <f t="shared" si="8"/>
        <v>5.5754922945017847E-2</v>
      </c>
      <c r="Z12" s="47">
        <f t="shared" si="6"/>
        <v>5.9121013128405888E-3</v>
      </c>
      <c r="AA12" s="47">
        <f t="shared" si="7"/>
        <v>6.9693653681272309E-3</v>
      </c>
      <c r="AB12" s="23"/>
      <c r="AC12" s="23"/>
      <c r="AD12" s="26"/>
      <c r="AE12" s="40" t="s">
        <v>106</v>
      </c>
      <c r="AF12" s="26">
        <v>8.3144600000000004</v>
      </c>
      <c r="AG12" s="40" t="s">
        <v>107</v>
      </c>
      <c r="AH12" s="41" t="s">
        <v>108</v>
      </c>
      <c r="AI12" s="26"/>
    </row>
    <row r="13" spans="1:35">
      <c r="A13" s="21" t="s">
        <v>34</v>
      </c>
      <c r="B13" s="21" t="s">
        <v>23</v>
      </c>
      <c r="C13" s="26" t="s">
        <v>24</v>
      </c>
      <c r="D13" s="27">
        <v>44776</v>
      </c>
      <c r="E13" s="28">
        <v>14</v>
      </c>
      <c r="F13" s="26">
        <v>10</v>
      </c>
      <c r="G13" s="26" t="s">
        <v>25</v>
      </c>
      <c r="H13" s="29">
        <v>0.25012000000000001</v>
      </c>
      <c r="I13" s="26" t="str">
        <f t="shared" si="0"/>
        <v>PASS</v>
      </c>
      <c r="J13" s="30">
        <v>1648</v>
      </c>
      <c r="K13" s="26">
        <v>0.24115</v>
      </c>
      <c r="L13" s="31">
        <f t="shared" si="1"/>
        <v>3.5862785862785886E-2</v>
      </c>
      <c r="M13" s="26" t="str">
        <f t="shared" si="2"/>
        <v>PASS</v>
      </c>
      <c r="N13" s="29">
        <f t="shared" si="3"/>
        <v>0.24563499999999999</v>
      </c>
      <c r="O13" s="29">
        <f t="shared" si="4"/>
        <v>404.80647999999997</v>
      </c>
      <c r="P13" s="26"/>
      <c r="Q13" s="32">
        <v>44778</v>
      </c>
      <c r="R13" s="26"/>
      <c r="S13" s="23" t="s">
        <v>27</v>
      </c>
      <c r="T13" s="23" t="s">
        <v>27</v>
      </c>
      <c r="U13" s="23" t="s">
        <v>27</v>
      </c>
      <c r="V13" s="23" t="s">
        <v>28</v>
      </c>
      <c r="W13" s="23" t="s">
        <v>35</v>
      </c>
      <c r="X13" s="47" t="e">
        <f t="shared" si="5"/>
        <v>#VALUE!</v>
      </c>
      <c r="Y13" s="47" t="e">
        <f t="shared" si="8"/>
        <v>#VALUE!</v>
      </c>
      <c r="Z13" s="47">
        <f t="shared" si="6"/>
        <v>5.0363417253960433E-3</v>
      </c>
      <c r="AA13" s="47">
        <f t="shared" si="7"/>
        <v>5.936993252601208E-3</v>
      </c>
      <c r="AB13" s="23"/>
      <c r="AC13" s="23"/>
      <c r="AD13" s="26"/>
      <c r="AE13" s="40" t="s">
        <v>113</v>
      </c>
      <c r="AF13" s="26">
        <v>9.81</v>
      </c>
      <c r="AG13" s="40" t="s">
        <v>114</v>
      </c>
      <c r="AH13" s="40" t="s">
        <v>115</v>
      </c>
      <c r="AI13" s="26"/>
    </row>
    <row r="14" spans="1:35">
      <c r="A14" s="21" t="s">
        <v>36</v>
      </c>
      <c r="B14" s="21" t="s">
        <v>23</v>
      </c>
      <c r="C14" s="26" t="s">
        <v>24</v>
      </c>
      <c r="D14" s="27">
        <v>44782</v>
      </c>
      <c r="E14" s="28">
        <v>15</v>
      </c>
      <c r="F14" s="26">
        <v>11</v>
      </c>
      <c r="G14" s="26" t="s">
        <v>26</v>
      </c>
      <c r="H14" s="29">
        <v>0.24986</v>
      </c>
      <c r="I14" s="26" t="str">
        <f t="shared" si="0"/>
        <v>PASS</v>
      </c>
      <c r="J14" s="30">
        <v>1428.74</v>
      </c>
      <c r="K14" s="26">
        <v>0.25413000000000002</v>
      </c>
      <c r="L14" s="31">
        <f t="shared" si="1"/>
        <v>1.7089570159289299E-2</v>
      </c>
      <c r="M14" s="26" t="str">
        <f t="shared" si="2"/>
        <v>PASS</v>
      </c>
      <c r="N14" s="29">
        <f t="shared" si="3"/>
        <v>0.25199500000000002</v>
      </c>
      <c r="O14" s="29">
        <f t="shared" si="4"/>
        <v>360.03533630000004</v>
      </c>
      <c r="P14" s="26"/>
      <c r="Q14" s="32">
        <v>44796</v>
      </c>
      <c r="R14" s="26"/>
      <c r="S14" s="23">
        <v>19</v>
      </c>
      <c r="T14" s="23">
        <v>4.5</v>
      </c>
      <c r="U14" s="23">
        <v>23</v>
      </c>
      <c r="V14" s="23">
        <v>6.4000000000000001E-2</v>
      </c>
      <c r="W14" s="23">
        <v>3.3000000000000002E-2</v>
      </c>
      <c r="X14" s="47">
        <f t="shared" si="5"/>
        <v>3.2560072504540197E-2</v>
      </c>
      <c r="Y14" s="47">
        <f t="shared" si="8"/>
        <v>3.8382806668755209E-2</v>
      </c>
      <c r="Z14" s="47">
        <f t="shared" si="6"/>
        <v>5.6626213051374271E-3</v>
      </c>
      <c r="AA14" s="47">
        <f t="shared" si="7"/>
        <v>6.6752707250009053E-3</v>
      </c>
      <c r="AB14" s="23"/>
      <c r="AC14" s="23"/>
      <c r="AD14" s="26"/>
      <c r="AE14" s="26"/>
      <c r="AF14" s="26"/>
      <c r="AG14" s="26"/>
      <c r="AH14" s="26"/>
      <c r="AI14" s="26"/>
    </row>
    <row r="15" spans="1:35">
      <c r="A15" s="21" t="s">
        <v>36</v>
      </c>
      <c r="B15" s="21" t="s">
        <v>23</v>
      </c>
      <c r="C15" s="26" t="s">
        <v>24</v>
      </c>
      <c r="D15" s="27">
        <v>44782</v>
      </c>
      <c r="E15" s="28">
        <v>16</v>
      </c>
      <c r="F15" s="26">
        <v>12</v>
      </c>
      <c r="G15" s="26" t="s">
        <v>25</v>
      </c>
      <c r="H15" s="29">
        <v>0.24998000000000001</v>
      </c>
      <c r="I15" s="26" t="str">
        <f t="shared" si="0"/>
        <v>PASS</v>
      </c>
      <c r="J15" s="30">
        <v>1428.49</v>
      </c>
      <c r="K15" s="26">
        <v>0.25053999999999998</v>
      </c>
      <c r="L15" s="31">
        <f t="shared" si="1"/>
        <v>2.2401792143370556E-3</v>
      </c>
      <c r="M15" s="26" t="str">
        <f t="shared" si="2"/>
        <v>PASS</v>
      </c>
      <c r="N15" s="29">
        <f t="shared" si="3"/>
        <v>0.25025999999999998</v>
      </c>
      <c r="O15" s="29">
        <f t="shared" si="4"/>
        <v>357.49390739999996</v>
      </c>
      <c r="P15" s="26"/>
      <c r="Q15" s="32">
        <v>44796</v>
      </c>
      <c r="R15" s="26"/>
      <c r="S15" s="23" t="s">
        <v>27</v>
      </c>
      <c r="T15" s="23" t="s">
        <v>27</v>
      </c>
      <c r="U15" s="23" t="s">
        <v>27</v>
      </c>
      <c r="V15" s="23" t="s">
        <v>28</v>
      </c>
      <c r="W15" s="23" t="s">
        <v>29</v>
      </c>
      <c r="X15" s="47" t="e">
        <f t="shared" si="5"/>
        <v>#VALUE!</v>
      </c>
      <c r="Y15" s="47" t="e">
        <f t="shared" si="8"/>
        <v>#VALUE!</v>
      </c>
      <c r="Z15" s="47">
        <f t="shared" si="6"/>
        <v>5.7028769546372936E-3</v>
      </c>
      <c r="AA15" s="47">
        <f t="shared" si="7"/>
        <v>6.7227253125747852E-3</v>
      </c>
      <c r="AB15" s="23"/>
      <c r="AC15" s="23"/>
      <c r="AD15" s="26"/>
      <c r="AE15" s="40" t="s">
        <v>112</v>
      </c>
      <c r="AF15" s="42">
        <f>AF8*EXP(-(AF13*AF9*AF10)/(AF11*AF12))</f>
        <v>85953.832792747431</v>
      </c>
      <c r="AG15" s="40" t="s">
        <v>98</v>
      </c>
      <c r="AH15" s="41" t="s">
        <v>116</v>
      </c>
      <c r="AI15" s="26"/>
    </row>
    <row r="16" spans="1:35">
      <c r="A16" s="21" t="s">
        <v>37</v>
      </c>
      <c r="B16" s="21" t="s">
        <v>23</v>
      </c>
      <c r="C16" s="26" t="s">
        <v>24</v>
      </c>
      <c r="D16" s="27">
        <v>44782</v>
      </c>
      <c r="E16" s="28">
        <v>17</v>
      </c>
      <c r="F16" s="26">
        <v>13</v>
      </c>
      <c r="G16" s="26" t="s">
        <v>25</v>
      </c>
      <c r="H16" s="29">
        <v>0.25008999999999998</v>
      </c>
      <c r="I16" s="26" t="str">
        <f t="shared" si="0"/>
        <v>PASS</v>
      </c>
      <c r="J16" s="30">
        <v>1416.39</v>
      </c>
      <c r="K16" s="26">
        <v>0.24953</v>
      </c>
      <c r="L16" s="31">
        <f t="shared" si="1"/>
        <v>2.2391938901994372E-3</v>
      </c>
      <c r="M16" s="26" t="str">
        <f t="shared" si="2"/>
        <v>PASS</v>
      </c>
      <c r="N16" s="29">
        <f t="shared" si="3"/>
        <v>0.24980999999999998</v>
      </c>
      <c r="O16" s="29">
        <f t="shared" si="4"/>
        <v>353.8283859</v>
      </c>
      <c r="P16" s="26"/>
      <c r="Q16" s="32">
        <v>44796</v>
      </c>
      <c r="R16" s="26"/>
      <c r="S16" s="23" t="s">
        <v>27</v>
      </c>
      <c r="T16" s="23" t="s">
        <v>27</v>
      </c>
      <c r="U16" s="23" t="s">
        <v>27</v>
      </c>
      <c r="V16" s="23" t="s">
        <v>28</v>
      </c>
      <c r="W16" s="23" t="s">
        <v>29</v>
      </c>
      <c r="X16" s="47" t="e">
        <f t="shared" si="5"/>
        <v>#VALUE!</v>
      </c>
      <c r="Y16" s="47" t="e">
        <f t="shared" si="8"/>
        <v>#VALUE!</v>
      </c>
      <c r="Z16" s="47">
        <f t="shared" si="6"/>
        <v>5.7619564941035969E-3</v>
      </c>
      <c r="AA16" s="47">
        <f t="shared" si="7"/>
        <v>6.7923700758380726E-3</v>
      </c>
      <c r="AB16" s="23"/>
      <c r="AC16" s="23"/>
      <c r="AD16" s="26"/>
      <c r="AE16" s="26"/>
      <c r="AF16" s="26"/>
      <c r="AG16" s="26"/>
      <c r="AH16" s="26"/>
      <c r="AI16" s="26"/>
    </row>
    <row r="17" spans="1:35">
      <c r="A17" s="21" t="s">
        <v>37</v>
      </c>
      <c r="B17" s="21" t="s">
        <v>23</v>
      </c>
      <c r="C17" s="26" t="s">
        <v>24</v>
      </c>
      <c r="D17" s="27">
        <v>44782</v>
      </c>
      <c r="E17" s="28">
        <v>18</v>
      </c>
      <c r="F17" s="26">
        <v>14</v>
      </c>
      <c r="G17" s="26" t="s">
        <v>26</v>
      </c>
      <c r="H17" s="29">
        <v>0.25019000000000002</v>
      </c>
      <c r="I17" s="26" t="str">
        <f t="shared" si="0"/>
        <v>PASS</v>
      </c>
      <c r="J17" s="30">
        <v>1404.75</v>
      </c>
      <c r="K17" s="26">
        <v>0.24953</v>
      </c>
      <c r="L17" s="31">
        <f t="shared" si="1"/>
        <v>2.6379951237060699E-3</v>
      </c>
      <c r="M17" s="26" t="str">
        <f t="shared" si="2"/>
        <v>PASS</v>
      </c>
      <c r="N17" s="29">
        <f t="shared" si="3"/>
        <v>0.24986000000000003</v>
      </c>
      <c r="O17" s="29">
        <f t="shared" si="4"/>
        <v>350.99083500000006</v>
      </c>
      <c r="P17" s="26"/>
      <c r="Q17" s="32">
        <v>44796</v>
      </c>
      <c r="R17" s="26"/>
      <c r="S17" s="23">
        <v>16</v>
      </c>
      <c r="T17" s="23" t="s">
        <v>27</v>
      </c>
      <c r="U17" s="23">
        <v>16</v>
      </c>
      <c r="V17" s="23">
        <v>4.4999999999999998E-2</v>
      </c>
      <c r="W17" s="23">
        <v>2.3E-2</v>
      </c>
      <c r="X17" s="47">
        <f t="shared" si="5"/>
        <v>2.323415385971201E-2</v>
      </c>
      <c r="Y17" s="47">
        <f t="shared" si="8"/>
        <v>2.7389129295860338E-2</v>
      </c>
      <c r="Z17" s="47">
        <f t="shared" si="6"/>
        <v>5.8085384649280035E-3</v>
      </c>
      <c r="AA17" s="47">
        <f t="shared" si="7"/>
        <v>6.8472823239650845E-3</v>
      </c>
      <c r="AB17" s="26"/>
      <c r="AC17" s="26"/>
      <c r="AD17" s="26"/>
      <c r="AE17" s="15"/>
      <c r="AF17" s="15"/>
      <c r="AG17" s="15"/>
      <c r="AH17" s="26"/>
      <c r="AI17" s="26"/>
    </row>
    <row r="18" spans="1:35">
      <c r="A18" s="21" t="s">
        <v>38</v>
      </c>
      <c r="B18" s="21" t="s">
        <v>23</v>
      </c>
      <c r="C18" s="26" t="s">
        <v>24</v>
      </c>
      <c r="D18" s="27">
        <v>44784</v>
      </c>
      <c r="E18" s="28">
        <v>19</v>
      </c>
      <c r="F18" s="26">
        <v>5</v>
      </c>
      <c r="G18" s="26" t="s">
        <v>25</v>
      </c>
      <c r="H18" s="29">
        <v>0.25054999999999999</v>
      </c>
      <c r="I18" s="26" t="str">
        <f t="shared" si="0"/>
        <v>PASS</v>
      </c>
      <c r="J18" s="30">
        <v>1437.34</v>
      </c>
      <c r="K18" s="26">
        <v>0.2465</v>
      </c>
      <c r="L18" s="31">
        <f t="shared" si="1"/>
        <v>1.6164438235881054E-2</v>
      </c>
      <c r="M18" s="26" t="str">
        <f t="shared" si="2"/>
        <v>PASS</v>
      </c>
      <c r="N18" s="29">
        <f t="shared" si="3"/>
        <v>0.248525</v>
      </c>
      <c r="O18" s="29">
        <f t="shared" si="4"/>
        <v>357.2149235</v>
      </c>
      <c r="P18" s="26"/>
      <c r="Q18" s="32">
        <v>44796</v>
      </c>
      <c r="R18" s="26"/>
      <c r="S18" s="23" t="s">
        <v>27</v>
      </c>
      <c r="T18" s="23" t="s">
        <v>27</v>
      </c>
      <c r="U18" s="23" t="s">
        <v>27</v>
      </c>
      <c r="V18" s="23" t="s">
        <v>28</v>
      </c>
      <c r="W18" s="23" t="s">
        <v>29</v>
      </c>
      <c r="X18" s="47" t="e">
        <f t="shared" si="5"/>
        <v>#VALUE!</v>
      </c>
      <c r="Y18" s="47" t="e">
        <f t="shared" si="8"/>
        <v>#VALUE!</v>
      </c>
      <c r="Z18" s="47">
        <f t="shared" si="6"/>
        <v>5.7073308862884021E-3</v>
      </c>
      <c r="AA18" s="47">
        <f t="shared" si="7"/>
        <v>6.7279757430661934E-3</v>
      </c>
      <c r="AB18" s="25"/>
      <c r="AC18" s="25"/>
      <c r="AD18" s="26"/>
      <c r="AE18" s="43" t="s">
        <v>127</v>
      </c>
      <c r="AF18" s="26"/>
      <c r="AG18" s="26"/>
      <c r="AH18" s="26"/>
      <c r="AI18" s="26"/>
    </row>
    <row r="19" spans="1:35">
      <c r="A19" s="21" t="s">
        <v>38</v>
      </c>
      <c r="B19" s="21" t="s">
        <v>23</v>
      </c>
      <c r="C19" s="26" t="s">
        <v>24</v>
      </c>
      <c r="D19" s="27">
        <v>44784</v>
      </c>
      <c r="E19" s="28">
        <v>20</v>
      </c>
      <c r="F19" s="26">
        <v>6</v>
      </c>
      <c r="G19" s="26" t="s">
        <v>26</v>
      </c>
      <c r="H19" s="29">
        <v>0.25020999999999999</v>
      </c>
      <c r="I19" s="26" t="str">
        <f t="shared" si="0"/>
        <v>PASS</v>
      </c>
      <c r="J19" s="30">
        <v>1425.7</v>
      </c>
      <c r="K19" s="26">
        <v>0.24418000000000001</v>
      </c>
      <c r="L19" s="31">
        <f t="shared" si="1"/>
        <v>2.4099756204787898E-2</v>
      </c>
      <c r="M19" s="26" t="str">
        <f t="shared" si="2"/>
        <v>PASS</v>
      </c>
      <c r="N19" s="29">
        <f t="shared" si="3"/>
        <v>0.247195</v>
      </c>
      <c r="O19" s="29">
        <f t="shared" si="4"/>
        <v>352.42591149999998</v>
      </c>
      <c r="P19" s="26"/>
      <c r="Q19" s="32">
        <v>44796</v>
      </c>
      <c r="R19" s="26"/>
      <c r="S19" s="23">
        <v>21</v>
      </c>
      <c r="T19" s="23" t="s">
        <v>27</v>
      </c>
      <c r="U19" s="23">
        <v>21</v>
      </c>
      <c r="V19" s="23">
        <v>0.06</v>
      </c>
      <c r="W19" s="23">
        <v>0.03</v>
      </c>
      <c r="X19" s="47">
        <f t="shared" si="5"/>
        <v>3.0370652162325939E-2</v>
      </c>
      <c r="Y19" s="47">
        <f t="shared" si="8"/>
        <v>3.580185118408509E-2</v>
      </c>
      <c r="Z19" s="47">
        <f t="shared" si="6"/>
        <v>5.7848861261573228E-3</v>
      </c>
      <c r="AA19" s="47">
        <f t="shared" si="7"/>
        <v>6.819400225540017E-3</v>
      </c>
      <c r="AB19" s="15"/>
      <c r="AC19" s="15"/>
      <c r="AD19" s="26"/>
      <c r="AE19" s="44" t="s">
        <v>121</v>
      </c>
      <c r="AF19" s="26">
        <v>25</v>
      </c>
      <c r="AG19" s="44" t="s">
        <v>122</v>
      </c>
      <c r="AH19" s="26"/>
      <c r="AI19" s="26"/>
    </row>
    <row r="20" spans="1:35">
      <c r="A20" s="21" t="s">
        <v>39</v>
      </c>
      <c r="B20" s="21" t="s">
        <v>23</v>
      </c>
      <c r="C20" s="26" t="s">
        <v>24</v>
      </c>
      <c r="D20" s="27">
        <v>44784</v>
      </c>
      <c r="E20" s="28">
        <v>21</v>
      </c>
      <c r="F20" s="26">
        <v>4</v>
      </c>
      <c r="G20" s="26" t="s">
        <v>25</v>
      </c>
      <c r="H20" s="29">
        <v>0.25024999999999997</v>
      </c>
      <c r="I20" s="26" t="str">
        <f t="shared" si="0"/>
        <v>PASS</v>
      </c>
      <c r="J20" s="26">
        <v>1434.19</v>
      </c>
      <c r="K20" s="26">
        <v>0.24679999999999999</v>
      </c>
      <c r="L20" s="31">
        <f t="shared" si="1"/>
        <v>1.3786213786213711E-2</v>
      </c>
      <c r="M20" s="26" t="str">
        <f t="shared" si="2"/>
        <v>PASS</v>
      </c>
      <c r="N20" s="29">
        <f t="shared" si="3"/>
        <v>0.248525</v>
      </c>
      <c r="O20" s="29">
        <f t="shared" si="4"/>
        <v>356.43206974999998</v>
      </c>
      <c r="P20" s="26"/>
      <c r="Q20" s="32">
        <v>44796</v>
      </c>
      <c r="R20" s="26"/>
      <c r="S20" s="26">
        <v>7</v>
      </c>
      <c r="T20" s="26" t="s">
        <v>27</v>
      </c>
      <c r="U20" s="26">
        <v>7</v>
      </c>
      <c r="V20" s="26">
        <v>0.02</v>
      </c>
      <c r="W20" s="26">
        <v>0.01</v>
      </c>
      <c r="X20" s="47">
        <f t="shared" si="5"/>
        <v>1.000976593629233E-2</v>
      </c>
      <c r="Y20" s="47">
        <f t="shared" si="8"/>
        <v>1.1799817419897529E-2</v>
      </c>
      <c r="Z20" s="47">
        <f t="shared" si="6"/>
        <v>5.719866249309904E-3</v>
      </c>
      <c r="AA20" s="47">
        <f t="shared" si="7"/>
        <v>6.7427528113700166E-3</v>
      </c>
      <c r="AB20" s="15"/>
      <c r="AC20" s="15"/>
      <c r="AD20" s="26"/>
      <c r="AE20" s="44" t="s">
        <v>121</v>
      </c>
      <c r="AF20" s="26">
        <f>AF19+273.15</f>
        <v>298.14999999999998</v>
      </c>
      <c r="AG20" s="44" t="s">
        <v>105</v>
      </c>
      <c r="AH20" s="51" t="s">
        <v>139</v>
      </c>
    </row>
    <row r="21" spans="1:35">
      <c r="A21" s="21" t="s">
        <v>39</v>
      </c>
      <c r="B21" s="21" t="s">
        <v>23</v>
      </c>
      <c r="C21" s="26" t="s">
        <v>24</v>
      </c>
      <c r="D21" s="27">
        <v>44784</v>
      </c>
      <c r="E21" s="28">
        <v>22</v>
      </c>
      <c r="F21" s="26">
        <v>3</v>
      </c>
      <c r="G21" s="26" t="s">
        <v>26</v>
      </c>
      <c r="H21" s="29">
        <v>0.24998000000000001</v>
      </c>
      <c r="I21" s="26" t="str">
        <f t="shared" si="0"/>
        <v>PASS</v>
      </c>
      <c r="J21" s="30">
        <v>1427.74</v>
      </c>
      <c r="K21" s="26">
        <v>0.24962000000000001</v>
      </c>
      <c r="L21" s="31">
        <f t="shared" si="1"/>
        <v>1.4401152092167341E-3</v>
      </c>
      <c r="M21" s="26" t="str">
        <f t="shared" si="2"/>
        <v>PASS</v>
      </c>
      <c r="N21" s="29">
        <f t="shared" si="3"/>
        <v>0.24980000000000002</v>
      </c>
      <c r="O21" s="29">
        <f t="shared" si="4"/>
        <v>356.64945200000005</v>
      </c>
      <c r="P21" s="26"/>
      <c r="Q21" s="32">
        <v>44796</v>
      </c>
      <c r="R21" s="26"/>
      <c r="S21" s="26">
        <v>24</v>
      </c>
      <c r="T21" s="26" t="s">
        <v>27</v>
      </c>
      <c r="U21" s="26">
        <v>24</v>
      </c>
      <c r="V21" s="26">
        <v>6.8000000000000005E-2</v>
      </c>
      <c r="W21" s="26">
        <v>3.5000000000000003E-2</v>
      </c>
      <c r="X21" s="47">
        <f t="shared" si="5"/>
        <v>3.429827952072162E-2</v>
      </c>
      <c r="Y21" s="47">
        <f t="shared" si="8"/>
        <v>4.0431858121053481E-2</v>
      </c>
      <c r="Z21" s="47">
        <f t="shared" si="6"/>
        <v>5.7163799201202714E-3</v>
      </c>
      <c r="AA21" s="47">
        <f t="shared" si="7"/>
        <v>6.7386430201755798E-3</v>
      </c>
      <c r="AB21" s="15"/>
      <c r="AC21" s="15"/>
      <c r="AD21" s="26"/>
      <c r="AE21" s="45" t="s">
        <v>123</v>
      </c>
      <c r="AF21" s="45">
        <v>8.3142999999999994</v>
      </c>
      <c r="AG21" s="45" t="s">
        <v>124</v>
      </c>
      <c r="AH21" s="26"/>
      <c r="AI21" s="26"/>
    </row>
    <row r="22" spans="1:35">
      <c r="A22" s="21" t="s">
        <v>40</v>
      </c>
      <c r="B22" s="21" t="s">
        <v>23</v>
      </c>
      <c r="C22" s="26" t="s">
        <v>24</v>
      </c>
      <c r="D22" s="27">
        <v>44783</v>
      </c>
      <c r="E22" s="28">
        <v>23</v>
      </c>
      <c r="F22" s="26">
        <v>1</v>
      </c>
      <c r="G22" s="26" t="s">
        <v>26</v>
      </c>
      <c r="H22" s="29">
        <v>0.25130000000000002</v>
      </c>
      <c r="I22" s="26" t="str">
        <f t="shared" si="0"/>
        <v>PASS</v>
      </c>
      <c r="J22" s="30">
        <v>1441.02</v>
      </c>
      <c r="K22" s="26">
        <v>0.24989</v>
      </c>
      <c r="L22" s="31">
        <f t="shared" si="1"/>
        <v>5.6108237166733873E-3</v>
      </c>
      <c r="M22" s="26" t="str">
        <f t="shared" si="2"/>
        <v>PASS</v>
      </c>
      <c r="N22" s="29">
        <f t="shared" si="3"/>
        <v>0.25059500000000001</v>
      </c>
      <c r="O22" s="29">
        <f t="shared" si="4"/>
        <v>361.1124069</v>
      </c>
      <c r="P22" s="26"/>
      <c r="Q22" s="32">
        <v>44796</v>
      </c>
      <c r="R22" s="26"/>
      <c r="S22" s="26">
        <v>27</v>
      </c>
      <c r="T22" s="26" t="s">
        <v>27</v>
      </c>
      <c r="U22" s="26">
        <v>27</v>
      </c>
      <c r="V22" s="26">
        <v>7.3999999999999996E-2</v>
      </c>
      <c r="W22" s="26">
        <v>3.7999999999999999E-2</v>
      </c>
      <c r="X22" s="47">
        <f t="shared" si="5"/>
        <v>3.8108689031750943E-2</v>
      </c>
      <c r="Y22" s="47">
        <f t="shared" si="8"/>
        <v>4.4923685083976567E-2</v>
      </c>
      <c r="Z22" s="47">
        <f t="shared" si="6"/>
        <v>5.6457317084075481E-3</v>
      </c>
      <c r="AA22" s="47">
        <f t="shared" si="7"/>
        <v>6.6553607531817157E-3</v>
      </c>
      <c r="AB22" s="15"/>
      <c r="AC22" s="15"/>
      <c r="AD22" s="26"/>
      <c r="AE22" s="48" t="s">
        <v>125</v>
      </c>
      <c r="AF22">
        <f>AF21*AF20/AF8</f>
        <v>2.4464925191216381E-2</v>
      </c>
      <c r="AG22" t="s">
        <v>126</v>
      </c>
      <c r="AH22" s="26"/>
      <c r="AI22" s="26"/>
    </row>
    <row r="23" spans="1:35">
      <c r="A23" s="21" t="s">
        <v>40</v>
      </c>
      <c r="B23" s="21" t="s">
        <v>23</v>
      </c>
      <c r="C23" s="26" t="s">
        <v>24</v>
      </c>
      <c r="D23" s="27">
        <v>44783</v>
      </c>
      <c r="E23" s="28">
        <v>24</v>
      </c>
      <c r="F23" s="26">
        <v>2</v>
      </c>
      <c r="G23" s="26" t="s">
        <v>25</v>
      </c>
      <c r="H23" s="29">
        <v>0.25004999999999999</v>
      </c>
      <c r="I23" s="26" t="str">
        <f t="shared" si="0"/>
        <v>PASS</v>
      </c>
      <c r="J23" s="30">
        <v>1414.93</v>
      </c>
      <c r="K23" s="26">
        <v>0.24954899999999999</v>
      </c>
      <c r="L23" s="31">
        <f t="shared" si="1"/>
        <v>2.003599280143977E-3</v>
      </c>
      <c r="M23" s="26" t="str">
        <f t="shared" si="2"/>
        <v>PASS</v>
      </c>
      <c r="N23" s="29">
        <f t="shared" si="3"/>
        <v>0.24979950000000001</v>
      </c>
      <c r="O23" s="29">
        <f t="shared" si="4"/>
        <v>353.44880653500002</v>
      </c>
      <c r="P23" s="26"/>
      <c r="Q23" s="32">
        <v>44796</v>
      </c>
      <c r="R23" s="26"/>
      <c r="S23" s="26" t="s">
        <v>27</v>
      </c>
      <c r="T23" s="26" t="s">
        <v>27</v>
      </c>
      <c r="U23" s="26" t="s">
        <v>27</v>
      </c>
      <c r="V23" s="26" t="s">
        <v>28</v>
      </c>
      <c r="W23" s="26" t="s">
        <v>29</v>
      </c>
      <c r="X23" s="47" t="e">
        <f t="shared" si="5"/>
        <v>#VALUE!</v>
      </c>
      <c r="Y23" s="47" t="e">
        <f t="shared" si="8"/>
        <v>#VALUE!</v>
      </c>
      <c r="Z23" s="47">
        <f t="shared" si="6"/>
        <v>5.76814443347912E-3</v>
      </c>
      <c r="AA23" s="47">
        <f t="shared" si="7"/>
        <v>6.7996646075285513E-3</v>
      </c>
      <c r="AB23" s="15"/>
      <c r="AC23" s="15"/>
      <c r="AD23" s="26"/>
      <c r="AE23" s="48" t="s">
        <v>125</v>
      </c>
      <c r="AF23">
        <f>AF22*10^3</f>
        <v>24.464925191216381</v>
      </c>
      <c r="AG23" s="49" t="s">
        <v>137</v>
      </c>
      <c r="AH23" s="26"/>
      <c r="AI23" s="26"/>
    </row>
    <row r="24" spans="1:35">
      <c r="A24" s="21" t="s">
        <v>41</v>
      </c>
      <c r="B24" s="21" t="s">
        <v>23</v>
      </c>
      <c r="C24" s="26" t="s">
        <v>24</v>
      </c>
      <c r="D24" s="27">
        <v>44789</v>
      </c>
      <c r="E24" s="28">
        <v>25</v>
      </c>
      <c r="F24" s="26">
        <v>11</v>
      </c>
      <c r="G24" s="26" t="s">
        <v>25</v>
      </c>
      <c r="H24" s="29">
        <v>0.25014999999999998</v>
      </c>
      <c r="I24" s="26" t="str">
        <f t="shared" si="0"/>
        <v>PASS</v>
      </c>
      <c r="J24" s="30">
        <v>1522.15</v>
      </c>
      <c r="K24" s="26">
        <v>0.25275999999999998</v>
      </c>
      <c r="L24" s="31">
        <f t="shared" si="1"/>
        <v>1.0433739756146318E-2</v>
      </c>
      <c r="M24" s="26" t="str">
        <f t="shared" si="2"/>
        <v>PASS</v>
      </c>
      <c r="N24" s="29">
        <f t="shared" si="3"/>
        <v>0.25145499999999998</v>
      </c>
      <c r="O24" s="29">
        <f t="shared" si="4"/>
        <v>382.75222824999997</v>
      </c>
      <c r="P24" s="26"/>
      <c r="Q24" s="32">
        <v>44796</v>
      </c>
      <c r="R24" s="26"/>
      <c r="S24" s="26" t="s">
        <v>27</v>
      </c>
      <c r="T24" s="26" t="s">
        <v>27</v>
      </c>
      <c r="U24" s="26" t="s">
        <v>27</v>
      </c>
      <c r="V24" s="26" t="s">
        <v>28</v>
      </c>
      <c r="W24" s="26" t="s">
        <v>35</v>
      </c>
      <c r="X24" s="47" t="e">
        <f t="shared" si="5"/>
        <v>#VALUE!</v>
      </c>
      <c r="Y24" s="47" t="e">
        <f t="shared" si="8"/>
        <v>#VALUE!</v>
      </c>
      <c r="Z24" s="47">
        <f t="shared" si="6"/>
        <v>5.3265366350867191E-3</v>
      </c>
      <c r="AA24" s="47">
        <f t="shared" si="7"/>
        <v>6.2790838641427196E-3</v>
      </c>
      <c r="AB24" s="15"/>
      <c r="AC24" s="15"/>
      <c r="AD24" s="26"/>
      <c r="AE24" s="26"/>
      <c r="AF24" s="26"/>
      <c r="AG24" s="26"/>
      <c r="AH24" s="26"/>
      <c r="AI24" s="26"/>
    </row>
    <row r="25" spans="1:35">
      <c r="A25" s="21" t="s">
        <v>41</v>
      </c>
      <c r="B25" s="21" t="s">
        <v>23</v>
      </c>
      <c r="C25" s="26" t="s">
        <v>24</v>
      </c>
      <c r="D25" s="27">
        <v>44789</v>
      </c>
      <c r="E25" s="28">
        <v>26</v>
      </c>
      <c r="F25" s="26">
        <v>12</v>
      </c>
      <c r="G25" s="26" t="s">
        <v>26</v>
      </c>
      <c r="H25" s="29">
        <v>0.25040000000000001</v>
      </c>
      <c r="I25" s="26" t="str">
        <f t="shared" si="0"/>
        <v>PASS</v>
      </c>
      <c r="J25" s="30">
        <v>1515.54</v>
      </c>
      <c r="K25" s="26">
        <v>0.25009999999999999</v>
      </c>
      <c r="L25" s="31">
        <f t="shared" si="1"/>
        <v>1.1980830670927415E-3</v>
      </c>
      <c r="M25" s="26" t="str">
        <f t="shared" si="2"/>
        <v>PASS</v>
      </c>
      <c r="N25" s="29">
        <f t="shared" si="3"/>
        <v>0.25024999999999997</v>
      </c>
      <c r="O25" s="29">
        <f t="shared" si="4"/>
        <v>379.26388499999996</v>
      </c>
      <c r="P25" s="26"/>
      <c r="Q25" s="32">
        <v>44796</v>
      </c>
      <c r="R25" s="26"/>
      <c r="S25" s="26">
        <v>20</v>
      </c>
      <c r="T25" s="26">
        <v>9</v>
      </c>
      <c r="U25" s="26">
        <v>29</v>
      </c>
      <c r="V25" s="26">
        <v>7.5999999999999998E-2</v>
      </c>
      <c r="W25" s="26">
        <v>3.9E-2</v>
      </c>
      <c r="X25" s="47">
        <f t="shared" si="5"/>
        <v>3.89725805372335E-2</v>
      </c>
      <c r="Y25" s="47">
        <f t="shared" si="8"/>
        <v>4.5942066742466231E-2</v>
      </c>
      <c r="Z25" s="47">
        <f t="shared" si="6"/>
        <v>5.3755283499632425E-3</v>
      </c>
      <c r="AA25" s="47">
        <f t="shared" si="7"/>
        <v>6.3368367920643076E-3</v>
      </c>
      <c r="AB25" s="15"/>
      <c r="AC25" s="15"/>
      <c r="AD25" s="26"/>
      <c r="AE25" s="43" t="s">
        <v>120</v>
      </c>
      <c r="AF25" s="26"/>
      <c r="AG25" s="26"/>
      <c r="AH25" s="26"/>
      <c r="AI25" s="26"/>
    </row>
    <row r="26" spans="1:35">
      <c r="A26" s="21" t="s">
        <v>42</v>
      </c>
      <c r="B26" s="21" t="s">
        <v>23</v>
      </c>
      <c r="C26" s="26" t="s">
        <v>24</v>
      </c>
      <c r="D26" s="27">
        <v>44790</v>
      </c>
      <c r="E26" s="28">
        <v>27</v>
      </c>
      <c r="F26" s="26">
        <v>13</v>
      </c>
      <c r="G26" s="26" t="s">
        <v>25</v>
      </c>
      <c r="H26" s="29">
        <v>0.25074999999999997</v>
      </c>
      <c r="I26" s="26" t="str">
        <f t="shared" si="0"/>
        <v>PASS</v>
      </c>
      <c r="J26" s="30">
        <v>1420.73</v>
      </c>
      <c r="K26" s="26">
        <v>0.25137999999999999</v>
      </c>
      <c r="L26" s="31">
        <f t="shared" si="1"/>
        <v>2.5124626121635872E-3</v>
      </c>
      <c r="M26" s="26" t="str">
        <f t="shared" si="2"/>
        <v>PASS</v>
      </c>
      <c r="N26" s="29">
        <f t="shared" si="3"/>
        <v>0.25106499999999998</v>
      </c>
      <c r="O26" s="29">
        <f t="shared" si="4"/>
        <v>356.69557744999997</v>
      </c>
      <c r="P26" s="26"/>
      <c r="Q26" s="32">
        <v>44796</v>
      </c>
      <c r="R26" s="26"/>
      <c r="S26" s="26" t="s">
        <v>27</v>
      </c>
      <c r="T26" s="26" t="s">
        <v>27</v>
      </c>
      <c r="U26" s="26" t="s">
        <v>27</v>
      </c>
      <c r="V26" s="26" t="s">
        <v>28</v>
      </c>
      <c r="W26" s="26" t="s">
        <v>29</v>
      </c>
      <c r="X26" s="47" t="e">
        <f t="shared" si="5"/>
        <v>#VALUE!</v>
      </c>
      <c r="Y26" s="47" t="e">
        <f t="shared" si="8"/>
        <v>#VALUE!</v>
      </c>
      <c r="Z26" s="47">
        <f t="shared" si="6"/>
        <v>5.7156407166850309E-3</v>
      </c>
      <c r="AA26" s="47">
        <f t="shared" si="7"/>
        <v>6.7377716246177308E-3</v>
      </c>
      <c r="AB26" s="15"/>
      <c r="AC26" s="15"/>
      <c r="AD26" s="26"/>
      <c r="AE26" s="44" t="s">
        <v>121</v>
      </c>
      <c r="AF26" s="26">
        <v>25</v>
      </c>
      <c r="AG26" s="44" t="s">
        <v>122</v>
      </c>
      <c r="AH26" s="26"/>
      <c r="AI26" s="26"/>
    </row>
    <row r="27" spans="1:35">
      <c r="A27" s="21" t="s">
        <v>43</v>
      </c>
      <c r="B27" s="21" t="s">
        <v>23</v>
      </c>
      <c r="C27" s="26" t="s">
        <v>44</v>
      </c>
      <c r="D27" s="27">
        <v>44805</v>
      </c>
      <c r="E27" s="28">
        <v>27</v>
      </c>
      <c r="F27" s="26">
        <v>11</v>
      </c>
      <c r="G27" s="26" t="s">
        <v>25</v>
      </c>
      <c r="H27" s="29">
        <v>0.50017</v>
      </c>
      <c r="I27" s="26" t="str">
        <f>IF(ABS(H27-0.5)&lt;=0.005, "PASS", "FAIL")</f>
        <v>PASS</v>
      </c>
      <c r="J27" s="30">
        <v>1422.84</v>
      </c>
      <c r="K27" s="26">
        <v>0.48664000000000002</v>
      </c>
      <c r="L27" s="31">
        <f>ABS(K30-H27)/H27</f>
        <v>3.4268348761421097E-2</v>
      </c>
      <c r="M27" s="26" t="str">
        <f>IF(((ABS(K30-H27)/H27))&lt;=0.05, "PASS", "FAIL")</f>
        <v>PASS</v>
      </c>
      <c r="N27" s="29">
        <f>AVERAGE(H27,K30)</f>
        <v>0.49160000000000004</v>
      </c>
      <c r="O27" s="29">
        <f t="shared" si="4"/>
        <v>699.46814400000005</v>
      </c>
      <c r="P27" s="26"/>
      <c r="Q27" s="27">
        <v>44830</v>
      </c>
      <c r="R27" s="26"/>
      <c r="S27" s="26">
        <v>29</v>
      </c>
      <c r="T27" s="26" t="s">
        <v>27</v>
      </c>
      <c r="U27" s="26">
        <v>29</v>
      </c>
      <c r="V27" s="26">
        <v>4.1000000000000002E-2</v>
      </c>
      <c r="W27" s="26">
        <v>2.1000000000000001E-2</v>
      </c>
      <c r="X27" s="47">
        <f t="shared" si="5"/>
        <v>2.1131616114066464E-2</v>
      </c>
      <c r="Y27" s="47">
        <f t="shared" si="8"/>
        <v>2.4910593666259993E-2</v>
      </c>
      <c r="Z27" s="47">
        <f t="shared" si="6"/>
        <v>2.9147056709057195E-3</v>
      </c>
      <c r="AA27" s="47">
        <f t="shared" si="7"/>
        <v>3.4359439539668958E-3</v>
      </c>
      <c r="AB27" s="15"/>
      <c r="AC27" s="15"/>
      <c r="AD27" s="26"/>
      <c r="AE27" s="44" t="s">
        <v>121</v>
      </c>
      <c r="AF27" s="26">
        <f>AF26+273.15</f>
        <v>298.14999999999998</v>
      </c>
      <c r="AG27" s="44" t="s">
        <v>105</v>
      </c>
      <c r="AH27" s="26"/>
      <c r="AI27" s="26"/>
    </row>
    <row r="28" spans="1:35">
      <c r="A28" s="21" t="s">
        <v>42</v>
      </c>
      <c r="B28" s="21" t="s">
        <v>23</v>
      </c>
      <c r="C28" s="26" t="s">
        <v>24</v>
      </c>
      <c r="D28" s="27">
        <v>44790</v>
      </c>
      <c r="E28" s="28">
        <v>28</v>
      </c>
      <c r="F28" s="26">
        <v>14</v>
      </c>
      <c r="G28" s="26" t="s">
        <v>26</v>
      </c>
      <c r="H28" s="29">
        <v>0.25047999999999998</v>
      </c>
      <c r="I28" s="26" t="str">
        <f>IF(ABS(H28-0.25)&lt;=0.0025, "PASS", "FAIL")</f>
        <v>PASS</v>
      </c>
      <c r="J28" s="30">
        <v>1412.49</v>
      </c>
      <c r="K28" s="26">
        <v>0.25169999999999998</v>
      </c>
      <c r="L28" s="31">
        <f t="shared" ref="L28:L55" si="9">ABS(K28-H28)/H28</f>
        <v>4.8706483551580922E-3</v>
      </c>
      <c r="M28" s="26" t="str">
        <f t="shared" ref="M28:M55" si="10">IF(((ABS(K28-H28)/H28))&lt;=0.05, "PASS", "FAIL")</f>
        <v>PASS</v>
      </c>
      <c r="N28" s="29">
        <f t="shared" ref="N28:N55" si="11">AVERAGE(H28,K28)</f>
        <v>0.25108999999999998</v>
      </c>
      <c r="O28" s="29">
        <f t="shared" si="4"/>
        <v>354.6621141</v>
      </c>
      <c r="P28" s="26"/>
      <c r="Q28" s="32">
        <v>44796</v>
      </c>
      <c r="R28" s="26"/>
      <c r="S28" s="26">
        <v>20</v>
      </c>
      <c r="T28" s="26">
        <v>5.9</v>
      </c>
      <c r="U28" s="26">
        <v>26</v>
      </c>
      <c r="V28" s="26">
        <v>7.1999999999999995E-2</v>
      </c>
      <c r="W28" s="26">
        <v>3.6999999999999998E-2</v>
      </c>
      <c r="X28" s="47">
        <f t="shared" si="5"/>
        <v>3.7364674578235529E-2</v>
      </c>
      <c r="Y28" s="47">
        <f t="shared" si="8"/>
        <v>4.4046618151031031E-2</v>
      </c>
      <c r="Z28" s="47">
        <f t="shared" si="6"/>
        <v>5.7484114735746978E-3</v>
      </c>
      <c r="AA28" s="47">
        <f t="shared" si="7"/>
        <v>6.776402792466313E-3</v>
      </c>
      <c r="AB28" s="15"/>
      <c r="AC28" s="15"/>
      <c r="AD28" s="26"/>
      <c r="AE28" s="45" t="s">
        <v>123</v>
      </c>
      <c r="AF28" s="45">
        <v>8.3142999999999994</v>
      </c>
      <c r="AG28" s="45" t="s">
        <v>124</v>
      </c>
      <c r="AH28" s="26"/>
      <c r="AI28" s="26"/>
    </row>
    <row r="29" spans="1:35">
      <c r="A29" s="21" t="s">
        <v>43</v>
      </c>
      <c r="B29" s="21" t="s">
        <v>23</v>
      </c>
      <c r="C29" s="26" t="s">
        <v>44</v>
      </c>
      <c r="D29" s="27">
        <v>44805</v>
      </c>
      <c r="E29" s="28">
        <v>28</v>
      </c>
      <c r="F29" s="26">
        <v>12</v>
      </c>
      <c r="G29" s="26" t="s">
        <v>26</v>
      </c>
      <c r="H29" s="29">
        <v>0.50058999999999998</v>
      </c>
      <c r="I29" s="26" t="str">
        <f t="shared" ref="I29:I55" si="12">IF(ABS(H29-0.5)&lt;=0.005, "PASS", "FAIL")</f>
        <v>PASS</v>
      </c>
      <c r="J29" s="30">
        <v>1411.63</v>
      </c>
      <c r="K29" s="26">
        <v>0.4783</v>
      </c>
      <c r="L29" s="31">
        <f t="shared" si="9"/>
        <v>4.4527457600031919E-2</v>
      </c>
      <c r="M29" s="26" t="str">
        <f t="shared" si="10"/>
        <v>PASS</v>
      </c>
      <c r="N29" s="29">
        <f t="shared" si="11"/>
        <v>0.48944500000000002</v>
      </c>
      <c r="O29" s="29">
        <f t="shared" si="4"/>
        <v>690.91524535000008</v>
      </c>
      <c r="P29" s="26"/>
      <c r="Q29" s="27">
        <v>44830</v>
      </c>
      <c r="R29" s="26"/>
      <c r="S29" s="26">
        <v>40</v>
      </c>
      <c r="T29" s="26">
        <v>11</v>
      </c>
      <c r="U29" s="26">
        <v>51</v>
      </c>
      <c r="V29" s="26">
        <v>7.3999999999999996E-2</v>
      </c>
      <c r="W29" s="26">
        <v>3.6999999999999998E-2</v>
      </c>
      <c r="X29" s="47">
        <f t="shared" si="5"/>
        <v>3.7622535022366621E-2</v>
      </c>
      <c r="Y29" s="47">
        <f t="shared" si="8"/>
        <v>4.4350591908252329E-2</v>
      </c>
      <c r="Z29" s="47">
        <f t="shared" si="6"/>
        <v>2.9507870605777744E-3</v>
      </c>
      <c r="AA29" s="47">
        <f t="shared" si="7"/>
        <v>3.4784777967256726E-3</v>
      </c>
      <c r="AB29" s="15"/>
      <c r="AC29" s="15"/>
      <c r="AD29" s="26"/>
      <c r="AE29" s="48" t="s">
        <v>125</v>
      </c>
      <c r="AF29">
        <f>AF28*AF27/AF15</f>
        <v>2.8840000084430953E-2</v>
      </c>
      <c r="AG29" t="s">
        <v>126</v>
      </c>
      <c r="AH29" s="26"/>
      <c r="AI29" s="26"/>
    </row>
    <row r="30" spans="1:35">
      <c r="A30" s="21" t="s">
        <v>45</v>
      </c>
      <c r="B30" s="21" t="s">
        <v>23</v>
      </c>
      <c r="C30" s="26" t="s">
        <v>44</v>
      </c>
      <c r="D30" s="27">
        <v>44805</v>
      </c>
      <c r="E30" s="28">
        <v>29</v>
      </c>
      <c r="F30" s="26">
        <v>13</v>
      </c>
      <c r="G30" s="26" t="s">
        <v>25</v>
      </c>
      <c r="H30" s="29">
        <v>0.50049999999999994</v>
      </c>
      <c r="I30" s="26" t="str">
        <f t="shared" si="12"/>
        <v>PASS</v>
      </c>
      <c r="J30" s="26">
        <v>1401.51</v>
      </c>
      <c r="K30" s="26">
        <v>0.48303000000000001</v>
      </c>
      <c r="L30" s="31">
        <f t="shared" si="9"/>
        <v>3.4905094905094768E-2</v>
      </c>
      <c r="M30" s="26" t="str">
        <f t="shared" si="10"/>
        <v>PASS</v>
      </c>
      <c r="N30" s="29">
        <f t="shared" si="11"/>
        <v>0.49176500000000001</v>
      </c>
      <c r="O30" s="29">
        <f t="shared" si="4"/>
        <v>689.21356515000002</v>
      </c>
      <c r="P30" s="26"/>
      <c r="Q30" s="27">
        <v>44830</v>
      </c>
      <c r="R30" s="26"/>
      <c r="S30" s="26">
        <v>24</v>
      </c>
      <c r="T30" s="26">
        <v>4.3</v>
      </c>
      <c r="U30" s="26">
        <v>28</v>
      </c>
      <c r="V30" s="26">
        <v>4.1000000000000002E-2</v>
      </c>
      <c r="W30" s="26">
        <v>2.1000000000000001E-2</v>
      </c>
      <c r="X30" s="47">
        <f t="shared" si="5"/>
        <v>2.0706508233680674E-2</v>
      </c>
      <c r="Y30" s="47">
        <f t="shared" si="8"/>
        <v>2.4409463529527747E-2</v>
      </c>
      <c r="Z30" s="47">
        <f t="shared" si="6"/>
        <v>2.9580726048115255E-3</v>
      </c>
      <c r="AA30" s="47">
        <f t="shared" si="7"/>
        <v>3.4870662185039637E-3</v>
      </c>
      <c r="AB30" s="15"/>
      <c r="AC30" s="15"/>
      <c r="AD30" s="26"/>
      <c r="AE30" s="48" t="s">
        <v>125</v>
      </c>
      <c r="AF30">
        <f>AF29*10^3</f>
        <v>28.840000084430955</v>
      </c>
      <c r="AG30" s="49" t="s">
        <v>137</v>
      </c>
      <c r="AH30" s="26"/>
      <c r="AI30" s="26"/>
    </row>
    <row r="31" spans="1:35">
      <c r="A31" s="21" t="s">
        <v>45</v>
      </c>
      <c r="B31" s="21" t="s">
        <v>23</v>
      </c>
      <c r="C31" s="26" t="s">
        <v>44</v>
      </c>
      <c r="D31" s="27">
        <v>44805</v>
      </c>
      <c r="E31" s="28">
        <v>30</v>
      </c>
      <c r="F31" s="26">
        <v>14</v>
      </c>
      <c r="G31" s="26" t="s">
        <v>26</v>
      </c>
      <c r="H31" s="29">
        <v>0.50051000000000001</v>
      </c>
      <c r="I31" s="26" t="str">
        <f t="shared" si="12"/>
        <v>PASS</v>
      </c>
      <c r="J31" s="30">
        <v>1424.5</v>
      </c>
      <c r="K31" s="26">
        <v>0.48815999999999998</v>
      </c>
      <c r="L31" s="31">
        <f t="shared" si="9"/>
        <v>2.4674831671694927E-2</v>
      </c>
      <c r="M31" s="26" t="str">
        <f t="shared" si="10"/>
        <v>PASS</v>
      </c>
      <c r="N31" s="29">
        <f t="shared" si="11"/>
        <v>0.49433499999999997</v>
      </c>
      <c r="O31" s="29">
        <f t="shared" si="4"/>
        <v>704.18020749999994</v>
      </c>
      <c r="P31" s="26"/>
      <c r="Q31" s="27">
        <v>44830</v>
      </c>
      <c r="R31" s="26"/>
      <c r="S31" s="26">
        <v>45</v>
      </c>
      <c r="T31" s="26">
        <v>9.6</v>
      </c>
      <c r="U31" s="26">
        <v>55</v>
      </c>
      <c r="V31" s="26">
        <v>7.8E-2</v>
      </c>
      <c r="W31" s="33">
        <v>0.04</v>
      </c>
      <c r="X31" s="47">
        <f t="shared" si="5"/>
        <v>3.980902400129175E-2</v>
      </c>
      <c r="Y31" s="47">
        <f t="shared" si="8"/>
        <v>4.692809181246E-2</v>
      </c>
      <c r="Z31" s="47">
        <f t="shared" si="6"/>
        <v>2.8952017455484915E-3</v>
      </c>
      <c r="AA31" s="47">
        <f t="shared" si="7"/>
        <v>3.4129521318152726E-3</v>
      </c>
      <c r="AB31" s="15"/>
      <c r="AC31" s="15"/>
      <c r="AD31" s="26"/>
      <c r="AE31" s="48"/>
      <c r="AG31" s="26"/>
      <c r="AH31" s="26"/>
      <c r="AI31" s="26"/>
    </row>
    <row r="32" spans="1:35">
      <c r="A32" s="21" t="s">
        <v>46</v>
      </c>
      <c r="B32" s="21" t="s">
        <v>23</v>
      </c>
      <c r="C32" s="26" t="s">
        <v>44</v>
      </c>
      <c r="D32" s="27">
        <v>44805</v>
      </c>
      <c r="E32" s="28">
        <v>31</v>
      </c>
      <c r="F32" s="26">
        <v>1</v>
      </c>
      <c r="G32" s="26" t="s">
        <v>25</v>
      </c>
      <c r="H32" s="29">
        <v>0.50036999999999998</v>
      </c>
      <c r="I32" s="26" t="str">
        <f t="shared" si="12"/>
        <v>PASS</v>
      </c>
      <c r="J32" s="30">
        <v>1421.27</v>
      </c>
      <c r="K32" s="26">
        <v>0.48247000000000001</v>
      </c>
      <c r="L32" s="31">
        <f t="shared" si="9"/>
        <v>3.5773527589583652E-2</v>
      </c>
      <c r="M32" s="26" t="str">
        <f t="shared" si="10"/>
        <v>PASS</v>
      </c>
      <c r="N32" s="29">
        <f t="shared" si="11"/>
        <v>0.49141999999999997</v>
      </c>
      <c r="O32" s="29">
        <f t="shared" si="4"/>
        <v>698.4405033999999</v>
      </c>
      <c r="P32" s="26"/>
      <c r="Q32" s="27">
        <v>44830</v>
      </c>
      <c r="R32" s="26"/>
      <c r="S32" s="26">
        <v>35</v>
      </c>
      <c r="T32" s="26" t="s">
        <v>27</v>
      </c>
      <c r="U32" s="26">
        <v>35</v>
      </c>
      <c r="V32" s="26">
        <v>5.0999999999999997E-2</v>
      </c>
      <c r="W32" s="26">
        <v>2.5999999999999999E-2</v>
      </c>
      <c r="X32" s="47">
        <f t="shared" si="5"/>
        <v>2.5541199092962874E-2</v>
      </c>
      <c r="Y32" s="47">
        <f t="shared" si="8"/>
        <v>3.0108744590070555E-2</v>
      </c>
      <c r="Z32" s="47">
        <f t="shared" si="6"/>
        <v>2.9189941820529004E-3</v>
      </c>
      <c r="AA32" s="47">
        <f t="shared" si="7"/>
        <v>3.4409993817223492E-3</v>
      </c>
      <c r="AB32" s="15"/>
      <c r="AC32" s="15"/>
      <c r="AD32" s="26"/>
      <c r="AE32" s="15"/>
      <c r="AF32" s="15"/>
      <c r="AG32" s="15"/>
      <c r="AH32" s="26"/>
      <c r="AI32" s="26"/>
    </row>
    <row r="33" spans="1:35">
      <c r="A33" s="21" t="s">
        <v>46</v>
      </c>
      <c r="B33" s="21" t="s">
        <v>23</v>
      </c>
      <c r="C33" s="26" t="s">
        <v>44</v>
      </c>
      <c r="D33" s="27">
        <v>44805</v>
      </c>
      <c r="E33" s="28">
        <v>32</v>
      </c>
      <c r="F33" s="26">
        <v>2</v>
      </c>
      <c r="G33" s="26" t="s">
        <v>26</v>
      </c>
      <c r="H33" s="29">
        <v>0.49957000000000001</v>
      </c>
      <c r="I33" s="26" t="str">
        <f t="shared" si="12"/>
        <v>PASS</v>
      </c>
      <c r="J33" s="30">
        <v>1416.75</v>
      </c>
      <c r="K33" s="26">
        <v>0.48942999999999998</v>
      </c>
      <c r="L33" s="31">
        <f t="shared" si="9"/>
        <v>2.0297455811998395E-2</v>
      </c>
      <c r="M33" s="26" t="str">
        <f t="shared" si="10"/>
        <v>PASS</v>
      </c>
      <c r="N33" s="29">
        <f t="shared" si="11"/>
        <v>0.4945</v>
      </c>
      <c r="O33" s="29">
        <f t="shared" si="4"/>
        <v>700.58287499999994</v>
      </c>
      <c r="P33" s="26"/>
      <c r="Q33" s="27">
        <v>44830</v>
      </c>
      <c r="R33" s="26"/>
      <c r="S33" s="26">
        <v>46</v>
      </c>
      <c r="T33" s="26">
        <v>7.7</v>
      </c>
      <c r="U33" s="26">
        <v>54</v>
      </c>
      <c r="V33" s="26">
        <v>7.5999999999999998E-2</v>
      </c>
      <c r="W33" s="26">
        <v>3.9E-2</v>
      </c>
      <c r="X33" s="47">
        <f t="shared" si="5"/>
        <v>3.9285917230161282E-2</v>
      </c>
      <c r="Y33" s="47">
        <f t="shared" si="8"/>
        <v>4.6311437593996023E-2</v>
      </c>
      <c r="Z33" s="47">
        <f t="shared" si="6"/>
        <v>2.9100679429749105E-3</v>
      </c>
      <c r="AA33" s="47">
        <f t="shared" si="7"/>
        <v>3.4304768588145208E-3</v>
      </c>
      <c r="AB33" s="15"/>
      <c r="AC33" s="15"/>
      <c r="AD33" s="26"/>
      <c r="AE33" s="44" t="s">
        <v>133</v>
      </c>
      <c r="AF33" s="26"/>
      <c r="AG33" s="26"/>
      <c r="AH33" s="26"/>
      <c r="AI33" s="26"/>
    </row>
    <row r="34" spans="1:35">
      <c r="A34" s="21" t="s">
        <v>36</v>
      </c>
      <c r="B34" s="21" t="s">
        <v>47</v>
      </c>
      <c r="C34" s="26" t="s">
        <v>24</v>
      </c>
      <c r="D34" s="27">
        <v>44812</v>
      </c>
      <c r="E34" s="28">
        <v>33</v>
      </c>
      <c r="F34" s="26">
        <v>3</v>
      </c>
      <c r="G34" s="26" t="s">
        <v>25</v>
      </c>
      <c r="H34" s="29">
        <v>0.50036999999999998</v>
      </c>
      <c r="I34" s="26" t="str">
        <f t="shared" si="12"/>
        <v>PASS</v>
      </c>
      <c r="J34" s="30">
        <v>1449.48</v>
      </c>
      <c r="K34" s="26">
        <v>0.49812000000000001</v>
      </c>
      <c r="L34" s="31">
        <f t="shared" si="9"/>
        <v>4.496672462377789E-3</v>
      </c>
      <c r="M34" s="26" t="str">
        <f t="shared" si="10"/>
        <v>PASS</v>
      </c>
      <c r="N34" s="29">
        <f t="shared" si="11"/>
        <v>0.49924499999999999</v>
      </c>
      <c r="O34" s="29">
        <f t="shared" si="4"/>
        <v>723.64564259999997</v>
      </c>
      <c r="P34" s="26"/>
      <c r="Q34" s="27">
        <v>44830</v>
      </c>
      <c r="R34" s="26"/>
      <c r="S34" s="26" t="s">
        <v>27</v>
      </c>
      <c r="T34" s="26" t="s">
        <v>27</v>
      </c>
      <c r="U34" s="26" t="s">
        <v>27</v>
      </c>
      <c r="V34" s="26" t="s">
        <v>29</v>
      </c>
      <c r="W34" s="26" t="s">
        <v>48</v>
      </c>
      <c r="X34" s="47" t="e">
        <f t="shared" ref="X34:X65" si="13">U34/(10^6)*(1/$AF$3)*$AF$23*(1/O34)*10^6</f>
        <v>#VALUE!</v>
      </c>
      <c r="Y34" s="47" t="e">
        <f t="shared" si="8"/>
        <v>#VALUE!</v>
      </c>
      <c r="Z34" s="47">
        <f t="shared" ref="Z34:Z69" si="14">$AF$4/O34*10^6</f>
        <v>2.8173233498783438E-3</v>
      </c>
      <c r="AA34" s="47">
        <f t="shared" ref="AA34:AA65" si="15">$AF$5/O34*10^6</f>
        <v>3.3211467034255393E-3</v>
      </c>
      <c r="AB34" s="26"/>
      <c r="AC34" s="26"/>
      <c r="AD34" s="26"/>
      <c r="AE34" s="44" t="s">
        <v>136</v>
      </c>
      <c r="AF34" s="26">
        <v>273.14999999999998</v>
      </c>
      <c r="AG34" s="44" t="s">
        <v>105</v>
      </c>
      <c r="AH34" s="26"/>
      <c r="AI34" s="26"/>
    </row>
    <row r="35" spans="1:35">
      <c r="A35" s="21" t="s">
        <v>36</v>
      </c>
      <c r="B35" s="21" t="s">
        <v>47</v>
      </c>
      <c r="C35" s="26" t="s">
        <v>24</v>
      </c>
      <c r="D35" s="27">
        <v>44812</v>
      </c>
      <c r="E35" s="28">
        <v>34</v>
      </c>
      <c r="F35" s="26">
        <v>4</v>
      </c>
      <c r="G35" s="26" t="s">
        <v>26</v>
      </c>
      <c r="H35" s="29">
        <v>0.50351999999999997</v>
      </c>
      <c r="I35" s="26" t="str">
        <f t="shared" si="12"/>
        <v>PASS</v>
      </c>
      <c r="J35" s="30">
        <v>1444.52</v>
      </c>
      <c r="K35" s="26">
        <v>0.50646000000000002</v>
      </c>
      <c r="L35" s="31">
        <f t="shared" si="9"/>
        <v>5.8388941849381428E-3</v>
      </c>
      <c r="M35" s="26" t="str">
        <f t="shared" si="10"/>
        <v>PASS</v>
      </c>
      <c r="N35" s="29">
        <f t="shared" si="11"/>
        <v>0.50499000000000005</v>
      </c>
      <c r="O35" s="29">
        <f t="shared" si="4"/>
        <v>729.46815480000009</v>
      </c>
      <c r="P35" s="26"/>
      <c r="Q35" s="27">
        <v>44830</v>
      </c>
      <c r="R35" s="26"/>
      <c r="S35" s="26">
        <v>39</v>
      </c>
      <c r="T35" s="26">
        <v>8.1999999999999993</v>
      </c>
      <c r="U35" s="26">
        <v>47</v>
      </c>
      <c r="V35" s="26">
        <v>6.4000000000000001E-2</v>
      </c>
      <c r="W35" s="26">
        <v>3.3000000000000002E-2</v>
      </c>
      <c r="X35" s="47">
        <f t="shared" si="13"/>
        <v>3.2839321486625501E-2</v>
      </c>
      <c r="Y35" s="47">
        <f t="shared" si="8"/>
        <v>3.8711993886944976E-2</v>
      </c>
      <c r="Z35" s="47">
        <f t="shared" si="14"/>
        <v>2.794835871202171E-3</v>
      </c>
      <c r="AA35" s="47">
        <f t="shared" si="15"/>
        <v>3.2946377776123391E-3</v>
      </c>
      <c r="AB35" s="26"/>
      <c r="AC35" s="26"/>
      <c r="AD35" s="26"/>
      <c r="AE35" s="41" t="s">
        <v>110</v>
      </c>
      <c r="AF35" s="26">
        <v>101325</v>
      </c>
      <c r="AG35" s="40" t="s">
        <v>98</v>
      </c>
      <c r="AH35" s="15"/>
      <c r="AI35" s="26"/>
    </row>
    <row r="36" spans="1:35">
      <c r="A36" s="21" t="s">
        <v>49</v>
      </c>
      <c r="B36" s="21" t="s">
        <v>23</v>
      </c>
      <c r="C36" s="26" t="s">
        <v>44</v>
      </c>
      <c r="D36" s="27">
        <v>44812</v>
      </c>
      <c r="E36" s="28">
        <v>35</v>
      </c>
      <c r="F36" s="26">
        <v>5</v>
      </c>
      <c r="G36" s="26" t="s">
        <v>25</v>
      </c>
      <c r="H36" s="29">
        <v>0.500973</v>
      </c>
      <c r="I36" s="26" t="str">
        <f t="shared" si="12"/>
        <v>PASS</v>
      </c>
      <c r="J36" s="30">
        <v>1414</v>
      </c>
      <c r="K36" s="26">
        <v>0.49946000000000002</v>
      </c>
      <c r="L36" s="31">
        <f t="shared" si="9"/>
        <v>3.0201228409514817E-3</v>
      </c>
      <c r="M36" s="26" t="str">
        <f t="shared" si="10"/>
        <v>PASS</v>
      </c>
      <c r="N36" s="29">
        <f t="shared" si="11"/>
        <v>0.50021650000000006</v>
      </c>
      <c r="O36" s="29">
        <f t="shared" si="4"/>
        <v>707.30613100000005</v>
      </c>
      <c r="P36" s="26"/>
      <c r="Q36" s="27">
        <v>44830</v>
      </c>
      <c r="R36" s="26"/>
      <c r="S36" s="26">
        <v>15</v>
      </c>
      <c r="T36" s="26" t="s">
        <v>27</v>
      </c>
      <c r="U36" s="26">
        <v>15</v>
      </c>
      <c r="V36" s="26">
        <v>2.1000000000000001E-2</v>
      </c>
      <c r="W36" s="26">
        <v>1.0999999999999999E-2</v>
      </c>
      <c r="X36" s="47">
        <f t="shared" si="13"/>
        <v>1.0809024250144832E-2</v>
      </c>
      <c r="Y36" s="47">
        <f t="shared" si="8"/>
        <v>1.2742007500546706E-2</v>
      </c>
      <c r="Z36" s="47">
        <f t="shared" si="14"/>
        <v>2.8824064667052891E-3</v>
      </c>
      <c r="AA36" s="47">
        <f t="shared" si="15"/>
        <v>3.3978686668124551E-3</v>
      </c>
      <c r="AB36" s="26"/>
      <c r="AC36" s="26"/>
      <c r="AD36" s="26"/>
      <c r="AE36" s="44" t="s">
        <v>134</v>
      </c>
      <c r="AF36" s="23">
        <f>AF12*AF34/AF35*10^3</f>
        <v>22.413962487046632</v>
      </c>
      <c r="AG36" s="44" t="s">
        <v>135</v>
      </c>
      <c r="AH36" s="26"/>
      <c r="AI36" s="26"/>
    </row>
    <row r="37" spans="1:35">
      <c r="A37" s="21" t="s">
        <v>49</v>
      </c>
      <c r="B37" s="21" t="s">
        <v>23</v>
      </c>
      <c r="C37" s="26" t="s">
        <v>44</v>
      </c>
      <c r="D37" s="27">
        <v>44812</v>
      </c>
      <c r="E37" s="28">
        <v>36</v>
      </c>
      <c r="F37" s="26">
        <v>6</v>
      </c>
      <c r="G37" s="26" t="s">
        <v>26</v>
      </c>
      <c r="H37" s="29">
        <v>0.50105999999999995</v>
      </c>
      <c r="I37" s="26" t="str">
        <f t="shared" si="12"/>
        <v>PASS</v>
      </c>
      <c r="J37" s="30">
        <v>1400.38</v>
      </c>
      <c r="K37" s="26">
        <v>0.50165999999999999</v>
      </c>
      <c r="L37" s="31">
        <f t="shared" si="9"/>
        <v>1.1974613818705245E-3</v>
      </c>
      <c r="M37" s="26" t="str">
        <f t="shared" si="10"/>
        <v>PASS</v>
      </c>
      <c r="N37" s="29">
        <f t="shared" si="11"/>
        <v>0.50136000000000003</v>
      </c>
      <c r="O37" s="29">
        <f t="shared" si="4"/>
        <v>702.09451680000006</v>
      </c>
      <c r="P37" s="26"/>
      <c r="Q37" s="27">
        <v>44830</v>
      </c>
      <c r="R37" s="26"/>
      <c r="S37" s="26">
        <v>29</v>
      </c>
      <c r="T37" s="26">
        <v>7.3</v>
      </c>
      <c r="U37" s="26">
        <v>37</v>
      </c>
      <c r="V37" s="26">
        <v>5.1999999999999998E-2</v>
      </c>
      <c r="W37" s="26">
        <v>2.7E-2</v>
      </c>
      <c r="X37" s="47">
        <f t="shared" si="13"/>
        <v>2.686017250333831E-2</v>
      </c>
      <c r="Y37" s="47">
        <f t="shared" si="8"/>
        <v>3.1663590679697963E-2</v>
      </c>
      <c r="Z37" s="47">
        <f t="shared" si="14"/>
        <v>2.9038024327933316E-3</v>
      </c>
      <c r="AA37" s="47">
        <f t="shared" si="15"/>
        <v>3.4230908842916713E-3</v>
      </c>
      <c r="AB37" s="26"/>
      <c r="AC37" s="26"/>
      <c r="AD37" s="26"/>
      <c r="AE37" s="15"/>
      <c r="AF37" s="15"/>
      <c r="AG37" s="15"/>
      <c r="AH37" s="26"/>
      <c r="AI37" s="26"/>
    </row>
    <row r="38" spans="1:35">
      <c r="A38" s="21" t="s">
        <v>50</v>
      </c>
      <c r="B38" s="21" t="s">
        <v>23</v>
      </c>
      <c r="C38" s="26" t="s">
        <v>44</v>
      </c>
      <c r="D38" s="27">
        <v>44812</v>
      </c>
      <c r="E38" s="28">
        <v>37</v>
      </c>
      <c r="F38" s="26">
        <v>7</v>
      </c>
      <c r="G38" s="26" t="s">
        <v>26</v>
      </c>
      <c r="H38" s="29">
        <v>0.50258999999999998</v>
      </c>
      <c r="I38" s="26" t="str">
        <f t="shared" si="12"/>
        <v>PASS</v>
      </c>
      <c r="J38" s="30">
        <v>1394.4</v>
      </c>
      <c r="K38" s="26">
        <v>0.50209000000000004</v>
      </c>
      <c r="L38" s="31">
        <f t="shared" si="9"/>
        <v>9.9484669412432591E-4</v>
      </c>
      <c r="M38" s="26" t="str">
        <f t="shared" si="10"/>
        <v>PASS</v>
      </c>
      <c r="N38" s="29">
        <f t="shared" si="11"/>
        <v>0.50234000000000001</v>
      </c>
      <c r="O38" s="29">
        <f t="shared" si="4"/>
        <v>700.46289600000011</v>
      </c>
      <c r="P38" s="26"/>
      <c r="Q38" s="27">
        <v>44830</v>
      </c>
      <c r="R38" s="26"/>
      <c r="S38" s="26">
        <v>39</v>
      </c>
      <c r="T38" s="26">
        <v>7.1</v>
      </c>
      <c r="U38" s="26">
        <v>47</v>
      </c>
      <c r="V38" s="26">
        <v>6.7000000000000004E-2</v>
      </c>
      <c r="W38" s="26">
        <v>3.4000000000000002E-2</v>
      </c>
      <c r="X38" s="47">
        <f t="shared" si="13"/>
        <v>3.4199155139450377E-2</v>
      </c>
      <c r="Y38" s="47">
        <f t="shared" si="8"/>
        <v>4.0315007276757492E-2</v>
      </c>
      <c r="Z38" s="47">
        <f t="shared" si="14"/>
        <v>2.9105663948468417E-3</v>
      </c>
      <c r="AA38" s="47">
        <f t="shared" si="15"/>
        <v>3.4310644490857449E-3</v>
      </c>
      <c r="AB38" s="26"/>
      <c r="AC38" s="26"/>
      <c r="AD38" s="26"/>
      <c r="AE38" s="26"/>
      <c r="AF38" s="26"/>
      <c r="AG38" s="26"/>
      <c r="AH38" s="26"/>
      <c r="AI38" s="26"/>
    </row>
    <row r="39" spans="1:35">
      <c r="A39" s="21" t="s">
        <v>50</v>
      </c>
      <c r="B39" s="21" t="s">
        <v>23</v>
      </c>
      <c r="C39" s="26" t="s">
        <v>44</v>
      </c>
      <c r="D39" s="27">
        <v>44812</v>
      </c>
      <c r="E39" s="28">
        <v>38</v>
      </c>
      <c r="F39" s="26">
        <v>8</v>
      </c>
      <c r="G39" s="26" t="s">
        <v>25</v>
      </c>
      <c r="H39" s="29">
        <v>0.50278999999999996</v>
      </c>
      <c r="I39" s="26" t="str">
        <f t="shared" si="12"/>
        <v>PASS</v>
      </c>
      <c r="J39" s="30">
        <v>1405.04</v>
      </c>
      <c r="K39" s="26">
        <v>0.50229999999999997</v>
      </c>
      <c r="L39" s="31">
        <f t="shared" si="9"/>
        <v>9.7456194435050511E-4</v>
      </c>
      <c r="M39" s="26" t="str">
        <f t="shared" si="10"/>
        <v>PASS</v>
      </c>
      <c r="N39" s="29">
        <f t="shared" si="11"/>
        <v>0.50254500000000002</v>
      </c>
      <c r="O39" s="29">
        <f t="shared" si="4"/>
        <v>706.09582680000005</v>
      </c>
      <c r="P39" s="26"/>
      <c r="Q39" s="27">
        <v>44830</v>
      </c>
      <c r="R39" s="26"/>
      <c r="S39" s="26">
        <v>29</v>
      </c>
      <c r="T39" s="26">
        <v>4.3</v>
      </c>
      <c r="U39" s="26">
        <v>34</v>
      </c>
      <c r="V39" s="26">
        <v>4.8000000000000001E-2</v>
      </c>
      <c r="W39" s="26">
        <v>2.4E-2</v>
      </c>
      <c r="X39" s="47">
        <f t="shared" si="13"/>
        <v>2.4542450688287983E-2</v>
      </c>
      <c r="Y39" s="47">
        <f t="shared" si="8"/>
        <v>2.8931389505188036E-2</v>
      </c>
      <c r="Z39" s="47">
        <f t="shared" si="14"/>
        <v>2.8873471397985869E-3</v>
      </c>
      <c r="AA39" s="47">
        <f t="shared" si="15"/>
        <v>3.4036928829632982E-3</v>
      </c>
      <c r="AB39" s="26"/>
      <c r="AC39" s="26"/>
      <c r="AD39" s="26"/>
      <c r="AE39" s="50" t="s">
        <v>138</v>
      </c>
      <c r="AF39" s="26">
        <f>AF30/AF23</f>
        <v>1.1788305036299622</v>
      </c>
      <c r="AG39" s="26"/>
      <c r="AH39" s="26"/>
      <c r="AI39" s="26"/>
    </row>
    <row r="40" spans="1:35">
      <c r="A40" s="21" t="s">
        <v>51</v>
      </c>
      <c r="B40" s="21" t="s">
        <v>23</v>
      </c>
      <c r="C40" s="26" t="s">
        <v>24</v>
      </c>
      <c r="D40" s="27">
        <v>44813</v>
      </c>
      <c r="E40" s="28">
        <v>39</v>
      </c>
      <c r="F40" s="26">
        <v>9</v>
      </c>
      <c r="G40" s="26" t="s">
        <v>25</v>
      </c>
      <c r="H40" s="29">
        <v>0.50095000000000001</v>
      </c>
      <c r="I40" s="26" t="str">
        <f t="shared" si="12"/>
        <v>PASS</v>
      </c>
      <c r="J40" s="30">
        <v>1433.83</v>
      </c>
      <c r="K40" s="26">
        <v>0.49969999999999998</v>
      </c>
      <c r="L40" s="31">
        <f t="shared" si="9"/>
        <v>2.4952590078850759E-3</v>
      </c>
      <c r="M40" s="26" t="str">
        <f t="shared" si="10"/>
        <v>PASS</v>
      </c>
      <c r="N40" s="29">
        <f t="shared" si="11"/>
        <v>0.50032500000000002</v>
      </c>
      <c r="O40" s="29">
        <f t="shared" si="4"/>
        <v>717.38099475000001</v>
      </c>
      <c r="P40" s="26"/>
      <c r="Q40" s="27">
        <v>44830</v>
      </c>
      <c r="R40" s="26"/>
      <c r="S40" s="26" t="s">
        <v>27</v>
      </c>
      <c r="T40" s="26" t="s">
        <v>27</v>
      </c>
      <c r="U40" s="26" t="s">
        <v>27</v>
      </c>
      <c r="V40" s="26" t="s">
        <v>29</v>
      </c>
      <c r="W40" s="26" t="s">
        <v>48</v>
      </c>
      <c r="X40" s="47" t="e">
        <f t="shared" si="13"/>
        <v>#VALUE!</v>
      </c>
      <c r="Y40" s="47" t="e">
        <f t="shared" si="8"/>
        <v>#VALUE!</v>
      </c>
      <c r="Z40" s="47">
        <f t="shared" si="14"/>
        <v>2.8419260906754023E-3</v>
      </c>
      <c r="AA40" s="47">
        <f t="shared" si="15"/>
        <v>3.3501491647500129E-3</v>
      </c>
      <c r="AB40" s="26"/>
      <c r="AC40" s="26"/>
      <c r="AD40" s="26"/>
      <c r="AE40" s="26"/>
      <c r="AF40" s="26"/>
      <c r="AG40" s="26"/>
      <c r="AH40" s="26"/>
      <c r="AI40" s="26"/>
    </row>
    <row r="41" spans="1:35">
      <c r="A41" s="21" t="s">
        <v>51</v>
      </c>
      <c r="B41" s="21" t="s">
        <v>23</v>
      </c>
      <c r="C41" s="26" t="s">
        <v>24</v>
      </c>
      <c r="D41" s="27">
        <v>44813</v>
      </c>
      <c r="E41" s="28">
        <v>40</v>
      </c>
      <c r="F41" s="26">
        <v>10</v>
      </c>
      <c r="G41" s="26" t="s">
        <v>26</v>
      </c>
      <c r="H41" s="29">
        <v>0.50388999999999995</v>
      </c>
      <c r="I41" s="26" t="str">
        <f t="shared" si="12"/>
        <v>PASS</v>
      </c>
      <c r="J41" s="30">
        <v>1446.78</v>
      </c>
      <c r="K41" s="26">
        <v>0.50012999999999996</v>
      </c>
      <c r="L41" s="31">
        <f t="shared" si="9"/>
        <v>7.4619460596558494E-3</v>
      </c>
      <c r="M41" s="26" t="str">
        <f t="shared" si="10"/>
        <v>PASS</v>
      </c>
      <c r="N41" s="29">
        <f t="shared" si="11"/>
        <v>0.50200999999999996</v>
      </c>
      <c r="O41" s="29">
        <f t="shared" si="4"/>
        <v>726.29802779999989</v>
      </c>
      <c r="P41" s="26"/>
      <c r="Q41" s="27">
        <v>44830</v>
      </c>
      <c r="R41" s="26"/>
      <c r="S41" s="26">
        <v>49</v>
      </c>
      <c r="T41" s="26">
        <v>10</v>
      </c>
      <c r="U41" s="26">
        <v>59</v>
      </c>
      <c r="V41" s="26">
        <v>8.1000000000000003E-2</v>
      </c>
      <c r="W41" s="26">
        <v>4.1000000000000002E-2</v>
      </c>
      <c r="X41" s="47">
        <f t="shared" si="13"/>
        <v>4.1403761811972806E-2</v>
      </c>
      <c r="Y41" s="47">
        <f t="shared" si="8"/>
        <v>4.8808017388982904E-2</v>
      </c>
      <c r="Z41" s="47">
        <f t="shared" si="14"/>
        <v>2.8070346991168008E-3</v>
      </c>
      <c r="AA41" s="47">
        <f t="shared" si="15"/>
        <v>3.3090181280666371E-3</v>
      </c>
      <c r="AB41" s="26"/>
      <c r="AC41" s="26"/>
      <c r="AD41" s="26"/>
      <c r="AE41" s="26"/>
      <c r="AF41" s="26"/>
      <c r="AG41" s="26"/>
      <c r="AH41" s="26"/>
      <c r="AI41" s="26"/>
    </row>
    <row r="42" spans="1:35">
      <c r="A42" s="21" t="s">
        <v>42</v>
      </c>
      <c r="B42" s="21" t="s">
        <v>47</v>
      </c>
      <c r="C42" s="26" t="s">
        <v>24</v>
      </c>
      <c r="D42" s="27">
        <v>44813</v>
      </c>
      <c r="E42" s="28">
        <v>41</v>
      </c>
      <c r="F42" s="26">
        <v>11</v>
      </c>
      <c r="G42" s="26" t="s">
        <v>26</v>
      </c>
      <c r="H42" s="29">
        <v>0.50158000000000003</v>
      </c>
      <c r="I42" s="26" t="str">
        <f t="shared" si="12"/>
        <v>PASS</v>
      </c>
      <c r="J42" s="30">
        <v>1427.23</v>
      </c>
      <c r="K42" s="26">
        <v>0.50044999999999995</v>
      </c>
      <c r="L42" s="31">
        <f t="shared" si="9"/>
        <v>2.2528808963676291E-3</v>
      </c>
      <c r="M42" s="26" t="str">
        <f t="shared" si="10"/>
        <v>PASS</v>
      </c>
      <c r="N42" s="29">
        <f t="shared" si="11"/>
        <v>0.50101499999999999</v>
      </c>
      <c r="O42" s="29">
        <f t="shared" si="4"/>
        <v>715.06363844999998</v>
      </c>
      <c r="P42" s="26"/>
      <c r="Q42" s="27">
        <v>44830</v>
      </c>
      <c r="R42" s="26"/>
      <c r="S42" s="26">
        <v>41</v>
      </c>
      <c r="T42" s="26">
        <v>16</v>
      </c>
      <c r="U42" s="26">
        <v>57</v>
      </c>
      <c r="V42" s="26">
        <v>0.08</v>
      </c>
      <c r="W42" s="26">
        <v>4.1000000000000002E-2</v>
      </c>
      <c r="X42" s="47">
        <f t="shared" si="13"/>
        <v>4.0628689675151049E-2</v>
      </c>
      <c r="Y42" s="47">
        <f t="shared" si="8"/>
        <v>4.7894338711583752E-2</v>
      </c>
      <c r="Z42" s="47">
        <f t="shared" si="14"/>
        <v>2.8511361175544594E-3</v>
      </c>
      <c r="AA42" s="47">
        <f t="shared" si="15"/>
        <v>3.3610062253742979E-3</v>
      </c>
      <c r="AB42" s="26"/>
      <c r="AC42" s="26"/>
      <c r="AD42" s="26"/>
      <c r="AE42" s="26"/>
      <c r="AF42" s="26"/>
      <c r="AG42" s="26"/>
      <c r="AH42" s="26"/>
      <c r="AI42" s="26"/>
    </row>
    <row r="43" spans="1:35">
      <c r="A43" s="21" t="s">
        <v>42</v>
      </c>
      <c r="B43" s="21" t="s">
        <v>47</v>
      </c>
      <c r="C43" s="26" t="s">
        <v>24</v>
      </c>
      <c r="D43" s="27">
        <v>44813</v>
      </c>
      <c r="E43" s="28">
        <v>42</v>
      </c>
      <c r="F43" s="26">
        <v>12</v>
      </c>
      <c r="G43" s="26" t="s">
        <v>25</v>
      </c>
      <c r="H43" s="29">
        <v>0.50317999999999996</v>
      </c>
      <c r="I43" s="26" t="str">
        <f t="shared" si="12"/>
        <v>PASS</v>
      </c>
      <c r="J43" s="30">
        <v>1431.15</v>
      </c>
      <c r="K43" s="26">
        <v>0.50668000000000002</v>
      </c>
      <c r="L43" s="31">
        <f t="shared" si="9"/>
        <v>6.955761357764734E-3</v>
      </c>
      <c r="M43" s="26" t="str">
        <f t="shared" si="10"/>
        <v>PASS</v>
      </c>
      <c r="N43" s="29">
        <f t="shared" si="11"/>
        <v>0.50492999999999999</v>
      </c>
      <c r="O43" s="29">
        <f t="shared" si="4"/>
        <v>722.63056949999998</v>
      </c>
      <c r="P43" s="26"/>
      <c r="Q43" s="27">
        <v>44830</v>
      </c>
      <c r="R43" s="26"/>
      <c r="S43" s="26" t="s">
        <v>27</v>
      </c>
      <c r="T43" s="26" t="s">
        <v>27</v>
      </c>
      <c r="U43" s="26" t="s">
        <v>27</v>
      </c>
      <c r="V43" s="26" t="s">
        <v>29</v>
      </c>
      <c r="W43" s="26" t="s">
        <v>48</v>
      </c>
      <c r="X43" s="47" t="e">
        <f t="shared" si="13"/>
        <v>#VALUE!</v>
      </c>
      <c r="Y43" s="47" t="e">
        <f t="shared" si="8"/>
        <v>#VALUE!</v>
      </c>
      <c r="Z43" s="47">
        <f t="shared" si="14"/>
        <v>2.8212808203579584E-3</v>
      </c>
      <c r="AA43" s="47">
        <f t="shared" si="15"/>
        <v>3.3258118903441241E-3</v>
      </c>
      <c r="AB43" s="26"/>
      <c r="AC43" s="26"/>
      <c r="AD43" s="26"/>
      <c r="AE43" s="26"/>
      <c r="AF43" s="26"/>
      <c r="AG43" s="26"/>
      <c r="AH43" s="26"/>
      <c r="AI43" s="26"/>
    </row>
    <row r="44" spans="1:35">
      <c r="A44" s="21" t="s">
        <v>52</v>
      </c>
      <c r="B44" s="21" t="s">
        <v>23</v>
      </c>
      <c r="C44" s="26" t="s">
        <v>44</v>
      </c>
      <c r="D44" s="27">
        <v>44816</v>
      </c>
      <c r="E44" s="28">
        <v>43</v>
      </c>
      <c r="F44" s="26">
        <v>15</v>
      </c>
      <c r="G44" s="26" t="s">
        <v>26</v>
      </c>
      <c r="H44" s="29">
        <v>0.49987999999999999</v>
      </c>
      <c r="I44" s="26" t="str">
        <f t="shared" si="12"/>
        <v>PASS</v>
      </c>
      <c r="J44" s="30">
        <v>1429.8</v>
      </c>
      <c r="K44" s="26">
        <v>0.49230000000000002</v>
      </c>
      <c r="L44" s="31">
        <f t="shared" si="9"/>
        <v>1.5163639273425573E-2</v>
      </c>
      <c r="M44" s="26" t="str">
        <f t="shared" si="10"/>
        <v>PASS</v>
      </c>
      <c r="N44" s="29">
        <f t="shared" si="11"/>
        <v>0.49609000000000003</v>
      </c>
      <c r="O44" s="29">
        <f t="shared" si="4"/>
        <v>709.309482</v>
      </c>
      <c r="P44" s="26"/>
      <c r="Q44" s="27">
        <v>44830</v>
      </c>
      <c r="R44" s="26"/>
      <c r="S44" s="26">
        <v>35</v>
      </c>
      <c r="T44" s="26">
        <v>4.7</v>
      </c>
      <c r="U44" s="26">
        <v>39</v>
      </c>
      <c r="V44" s="15">
        <v>5.5E-2</v>
      </c>
      <c r="W44" s="26">
        <v>2.8000000000000001E-2</v>
      </c>
      <c r="X44" s="47">
        <f t="shared" si="13"/>
        <v>2.8024088528769035E-2</v>
      </c>
      <c r="Y44" s="47">
        <f t="shared" si="8"/>
        <v>3.3035650394139443E-2</v>
      </c>
      <c r="Z44" s="47">
        <f t="shared" si="14"/>
        <v>2.8742654901301582E-3</v>
      </c>
      <c r="AA44" s="47">
        <f t="shared" si="15"/>
        <v>3.3882718352963533E-3</v>
      </c>
      <c r="AB44" s="26"/>
      <c r="AC44" s="26"/>
      <c r="AD44" s="26"/>
      <c r="AE44" s="26"/>
      <c r="AF44" s="26"/>
      <c r="AG44" s="26"/>
      <c r="AH44" s="26"/>
      <c r="AI44" s="26"/>
    </row>
    <row r="45" spans="1:35">
      <c r="A45" s="21" t="s">
        <v>52</v>
      </c>
      <c r="B45" s="21" t="s">
        <v>23</v>
      </c>
      <c r="C45" s="26" t="s">
        <v>44</v>
      </c>
      <c r="D45" s="27">
        <v>44816</v>
      </c>
      <c r="E45" s="28">
        <v>44</v>
      </c>
      <c r="F45" s="26">
        <v>1</v>
      </c>
      <c r="G45" s="26" t="s">
        <v>25</v>
      </c>
      <c r="H45" s="29">
        <v>0.50017999999999996</v>
      </c>
      <c r="I45" s="26" t="str">
        <f t="shared" si="12"/>
        <v>PASS</v>
      </c>
      <c r="J45" s="30">
        <v>1435.99</v>
      </c>
      <c r="K45" s="26">
        <v>0.48805999999999999</v>
      </c>
      <c r="L45" s="31">
        <f t="shared" si="9"/>
        <v>2.4231276740373398E-2</v>
      </c>
      <c r="M45" s="26" t="str">
        <f t="shared" si="10"/>
        <v>PASS</v>
      </c>
      <c r="N45" s="29">
        <f t="shared" si="11"/>
        <v>0.49412</v>
      </c>
      <c r="O45" s="29">
        <f t="shared" si="4"/>
        <v>709.55137880000007</v>
      </c>
      <c r="P45" s="26"/>
      <c r="Q45" s="27">
        <v>44830</v>
      </c>
      <c r="R45" s="26"/>
      <c r="S45" s="26">
        <v>21</v>
      </c>
      <c r="T45" s="26" t="s">
        <v>27</v>
      </c>
      <c r="U45" s="26">
        <v>21</v>
      </c>
      <c r="V45" s="26">
        <v>0.03</v>
      </c>
      <c r="W45" s="26">
        <v>1.4999999999999999E-2</v>
      </c>
      <c r="X45" s="47">
        <f t="shared" si="13"/>
        <v>1.5084749450080504E-2</v>
      </c>
      <c r="Y45" s="47">
        <f t="shared" si="8"/>
        <v>1.7782362791370198E-2</v>
      </c>
      <c r="Z45" s="47">
        <f t="shared" si="14"/>
        <v>2.8732856095391446E-3</v>
      </c>
      <c r="AA45" s="47">
        <f t="shared" si="15"/>
        <v>3.387116722165752E-3</v>
      </c>
      <c r="AB45" s="26"/>
      <c r="AC45" s="26"/>
      <c r="AD45" s="26"/>
      <c r="AE45" s="26"/>
      <c r="AF45" s="26"/>
      <c r="AG45" s="26"/>
      <c r="AH45" s="26"/>
      <c r="AI45" s="26"/>
    </row>
    <row r="46" spans="1:35">
      <c r="A46" s="21" t="s">
        <v>53</v>
      </c>
      <c r="B46" s="21" t="s">
        <v>23</v>
      </c>
      <c r="C46" s="26" t="s">
        <v>44</v>
      </c>
      <c r="D46" s="27">
        <v>44816</v>
      </c>
      <c r="E46" s="28">
        <v>45</v>
      </c>
      <c r="F46" s="26">
        <v>13</v>
      </c>
      <c r="G46" s="26" t="s">
        <v>25</v>
      </c>
      <c r="H46" s="29">
        <v>0.50019999999999998</v>
      </c>
      <c r="I46" s="26" t="str">
        <f t="shared" si="12"/>
        <v>PASS</v>
      </c>
      <c r="J46" s="30">
        <v>1443.81</v>
      </c>
      <c r="K46" s="26">
        <v>0.49258000000000002</v>
      </c>
      <c r="L46" s="31">
        <f t="shared" si="9"/>
        <v>1.5233906437424951E-2</v>
      </c>
      <c r="M46" s="26" t="str">
        <f t="shared" si="10"/>
        <v>PASS</v>
      </c>
      <c r="N46" s="29">
        <f t="shared" si="11"/>
        <v>0.49639</v>
      </c>
      <c r="O46" s="29">
        <f t="shared" si="4"/>
        <v>716.69284589999995</v>
      </c>
      <c r="P46" s="26"/>
      <c r="Q46" s="27">
        <v>44830</v>
      </c>
      <c r="R46" s="26"/>
      <c r="S46" s="26">
        <v>26</v>
      </c>
      <c r="T46" s="26">
        <v>8.1999999999999993</v>
      </c>
      <c r="U46" s="26">
        <v>34</v>
      </c>
      <c r="V46" s="26">
        <v>4.8000000000000001E-2</v>
      </c>
      <c r="W46" s="26">
        <v>2.4E-2</v>
      </c>
      <c r="X46" s="47">
        <f t="shared" si="13"/>
        <v>2.4179566057595182E-2</v>
      </c>
      <c r="Y46" s="47">
        <f t="shared" si="8"/>
        <v>2.850361003322887E-2</v>
      </c>
      <c r="Z46" s="47">
        <f t="shared" si="14"/>
        <v>2.8446548303053165E-3</v>
      </c>
      <c r="AA46" s="47">
        <f t="shared" si="15"/>
        <v>3.3533658862622199E-3</v>
      </c>
      <c r="AB46" s="26"/>
      <c r="AC46" s="26"/>
      <c r="AD46" s="26"/>
      <c r="AE46" s="26"/>
      <c r="AF46" s="26"/>
      <c r="AG46" s="26"/>
      <c r="AH46" s="26"/>
      <c r="AI46" s="26"/>
    </row>
    <row r="47" spans="1:35">
      <c r="A47" s="21" t="s">
        <v>53</v>
      </c>
      <c r="B47" s="21" t="s">
        <v>23</v>
      </c>
      <c r="C47" s="26" t="s">
        <v>44</v>
      </c>
      <c r="D47" s="27">
        <v>44816</v>
      </c>
      <c r="E47" s="28">
        <v>46</v>
      </c>
      <c r="F47" s="26">
        <v>14</v>
      </c>
      <c r="G47" s="26" t="s">
        <v>26</v>
      </c>
      <c r="H47" s="29">
        <v>0.49986999999999998</v>
      </c>
      <c r="I47" s="26" t="str">
        <f t="shared" si="12"/>
        <v>PASS</v>
      </c>
      <c r="J47" s="30">
        <v>1444.31</v>
      </c>
      <c r="K47" s="26">
        <v>0.49703000000000003</v>
      </c>
      <c r="L47" s="31">
        <f t="shared" si="9"/>
        <v>5.6814771840677653E-3</v>
      </c>
      <c r="M47" s="26" t="str">
        <f t="shared" si="10"/>
        <v>PASS</v>
      </c>
      <c r="N47" s="29">
        <f t="shared" si="11"/>
        <v>0.49845</v>
      </c>
      <c r="O47" s="29">
        <f t="shared" si="4"/>
        <v>719.91631949999999</v>
      </c>
      <c r="P47" s="26"/>
      <c r="Q47" s="27">
        <v>44830</v>
      </c>
      <c r="R47" s="26"/>
      <c r="S47" s="26">
        <v>36</v>
      </c>
      <c r="T47" s="26">
        <v>10</v>
      </c>
      <c r="U47" s="26">
        <v>46</v>
      </c>
      <c r="V47" s="26">
        <v>6.4000000000000001E-2</v>
      </c>
      <c r="W47" s="26">
        <v>3.3000000000000002E-2</v>
      </c>
      <c r="X47" s="47">
        <f t="shared" si="13"/>
        <v>3.2567053521626727E-2</v>
      </c>
      <c r="Y47" s="47">
        <f t="shared" si="8"/>
        <v>3.8391036104643173E-2</v>
      </c>
      <c r="Z47" s="47">
        <f t="shared" si="14"/>
        <v>2.8319176975327596E-3</v>
      </c>
      <c r="AA47" s="47">
        <f t="shared" si="15"/>
        <v>3.3383509656211455E-3</v>
      </c>
      <c r="AB47" s="26"/>
      <c r="AC47" s="26"/>
      <c r="AD47" s="26"/>
      <c r="AE47" s="26"/>
      <c r="AF47" s="26"/>
      <c r="AG47" s="26"/>
      <c r="AH47" s="26"/>
      <c r="AI47" s="26"/>
    </row>
    <row r="48" spans="1:35">
      <c r="A48" s="21" t="s">
        <v>54</v>
      </c>
      <c r="B48" s="21" t="s">
        <v>23</v>
      </c>
      <c r="C48" s="26" t="s">
        <v>44</v>
      </c>
      <c r="D48" s="27">
        <v>45120</v>
      </c>
      <c r="E48" s="28">
        <v>47</v>
      </c>
      <c r="F48" s="26">
        <v>1</v>
      </c>
      <c r="G48" s="26" t="s">
        <v>26</v>
      </c>
      <c r="H48" s="29">
        <v>0.49981999999999999</v>
      </c>
      <c r="I48" s="26" t="str">
        <f t="shared" si="12"/>
        <v>PASS</v>
      </c>
      <c r="J48" s="30">
        <v>1390.44</v>
      </c>
      <c r="K48" s="26">
        <v>0.46089999999999998</v>
      </c>
      <c r="L48" s="31">
        <f t="shared" si="9"/>
        <v>7.7868032491697034E-2</v>
      </c>
      <c r="M48" s="26" t="str">
        <f t="shared" si="10"/>
        <v>FAIL</v>
      </c>
      <c r="N48" s="29">
        <f t="shared" si="11"/>
        <v>0.48036000000000001</v>
      </c>
      <c r="O48" s="29">
        <f t="shared" si="4"/>
        <v>667.91175840000005</v>
      </c>
      <c r="P48" s="26"/>
      <c r="Q48" s="27">
        <v>45147</v>
      </c>
      <c r="R48" s="26"/>
      <c r="S48" s="26">
        <v>33</v>
      </c>
      <c r="T48" s="26">
        <v>6.6</v>
      </c>
      <c r="U48" s="26">
        <v>40</v>
      </c>
      <c r="V48" s="26">
        <v>0.06</v>
      </c>
      <c r="W48" s="26">
        <v>0.03</v>
      </c>
      <c r="X48" s="47">
        <f t="shared" si="13"/>
        <v>3.0524148441682799E-2</v>
      </c>
      <c r="Y48" s="47">
        <f t="shared" si="8"/>
        <v>3.5982797280384664E-2</v>
      </c>
      <c r="Z48" s="47">
        <f t="shared" si="14"/>
        <v>3.0524148441682807E-3</v>
      </c>
      <c r="AA48" s="47">
        <f t="shared" si="15"/>
        <v>3.5982797280384666E-3</v>
      </c>
      <c r="AB48" s="26"/>
      <c r="AC48" s="26"/>
      <c r="AD48" s="26"/>
      <c r="AE48" s="26"/>
      <c r="AF48" s="26"/>
      <c r="AG48" s="26"/>
      <c r="AH48" s="26"/>
      <c r="AI48" s="26"/>
    </row>
    <row r="49" spans="1:35">
      <c r="A49" s="21" t="s">
        <v>54</v>
      </c>
      <c r="B49" s="21" t="s">
        <v>23</v>
      </c>
      <c r="C49" s="26" t="s">
        <v>44</v>
      </c>
      <c r="D49" s="27">
        <v>45120</v>
      </c>
      <c r="E49" s="28">
        <v>48</v>
      </c>
      <c r="F49" s="26">
        <v>3</v>
      </c>
      <c r="G49" s="26" t="s">
        <v>25</v>
      </c>
      <c r="H49" s="29">
        <v>0.50070000000000003</v>
      </c>
      <c r="I49" s="26" t="str">
        <f t="shared" si="12"/>
        <v>PASS</v>
      </c>
      <c r="J49" s="30">
        <v>1402.35</v>
      </c>
      <c r="K49" s="26">
        <v>0.47415000000000002</v>
      </c>
      <c r="L49" s="31">
        <f t="shared" si="9"/>
        <v>5.3025763930497335E-2</v>
      </c>
      <c r="M49" s="26" t="str">
        <f t="shared" si="10"/>
        <v>FAIL</v>
      </c>
      <c r="N49" s="29">
        <f t="shared" si="11"/>
        <v>0.487425</v>
      </c>
      <c r="O49" s="29">
        <f t="shared" si="4"/>
        <v>683.54044875</v>
      </c>
      <c r="P49" s="26"/>
      <c r="Q49" s="27">
        <v>45147</v>
      </c>
      <c r="R49" s="26"/>
      <c r="S49" s="26">
        <v>30</v>
      </c>
      <c r="T49" s="26" t="s">
        <v>27</v>
      </c>
      <c r="U49" s="26">
        <v>30</v>
      </c>
      <c r="V49" s="26">
        <v>4.2999999999999997E-2</v>
      </c>
      <c r="W49" s="26">
        <v>2.1999999999999999E-2</v>
      </c>
      <c r="X49" s="47">
        <f t="shared" si="13"/>
        <v>2.236967581431696E-2</v>
      </c>
      <c r="Y49" s="47">
        <f t="shared" si="8"/>
        <v>2.6370056206230248E-2</v>
      </c>
      <c r="Z49" s="47">
        <f t="shared" si="14"/>
        <v>2.9826234419089289E-3</v>
      </c>
      <c r="AA49" s="47">
        <f t="shared" si="15"/>
        <v>3.5160074941640329E-3</v>
      </c>
      <c r="AB49" s="26"/>
      <c r="AC49" s="26"/>
      <c r="AD49" s="26"/>
      <c r="AE49" s="26"/>
      <c r="AF49" s="26"/>
      <c r="AG49" s="26"/>
      <c r="AH49" s="26"/>
      <c r="AI49" s="26"/>
    </row>
    <row r="50" spans="1:35">
      <c r="A50" s="21" t="s">
        <v>55</v>
      </c>
      <c r="B50" s="21" t="s">
        <v>23</v>
      </c>
      <c r="C50" s="26" t="s">
        <v>44</v>
      </c>
      <c r="D50" s="27">
        <v>45120</v>
      </c>
      <c r="E50" s="28">
        <v>49</v>
      </c>
      <c r="F50" s="26">
        <v>4</v>
      </c>
      <c r="G50" s="26" t="s">
        <v>25</v>
      </c>
      <c r="H50" s="29">
        <v>0.50183999999999995</v>
      </c>
      <c r="I50" s="26" t="str">
        <f t="shared" si="12"/>
        <v>PASS</v>
      </c>
      <c r="J50" s="26">
        <v>1407.04</v>
      </c>
      <c r="K50" s="26">
        <v>0.48291000000000001</v>
      </c>
      <c r="L50" s="31">
        <f t="shared" si="9"/>
        <v>3.772118603538966E-2</v>
      </c>
      <c r="M50" s="26" t="str">
        <f t="shared" si="10"/>
        <v>PASS</v>
      </c>
      <c r="N50" s="29">
        <f t="shared" si="11"/>
        <v>0.49237500000000001</v>
      </c>
      <c r="O50" s="29">
        <f t="shared" si="4"/>
        <v>692.79132000000004</v>
      </c>
      <c r="P50" s="26"/>
      <c r="Q50" s="27">
        <v>45147</v>
      </c>
      <c r="R50" s="26"/>
      <c r="S50" s="26">
        <v>26</v>
      </c>
      <c r="T50" s="27" t="s">
        <v>27</v>
      </c>
      <c r="U50" s="26">
        <v>26</v>
      </c>
      <c r="V50" s="26">
        <v>3.7999999999999999E-2</v>
      </c>
      <c r="W50" s="26">
        <v>1.9E-2</v>
      </c>
      <c r="X50" s="47">
        <f t="shared" si="13"/>
        <v>1.9128176257427038E-2</v>
      </c>
      <c r="Y50" s="47">
        <f t="shared" si="8"/>
        <v>2.2548877651065401E-2</v>
      </c>
      <c r="Z50" s="47">
        <f t="shared" si="14"/>
        <v>2.9427963472964682E-3</v>
      </c>
      <c r="AA50" s="47">
        <f t="shared" si="15"/>
        <v>3.4690581001639077E-3</v>
      </c>
      <c r="AB50" s="26"/>
      <c r="AC50" s="26"/>
      <c r="AD50" s="26"/>
      <c r="AE50" s="26"/>
      <c r="AF50" s="26"/>
      <c r="AG50" s="26"/>
      <c r="AH50" s="26"/>
      <c r="AI50" s="26"/>
    </row>
    <row r="51" spans="1:35">
      <c r="A51" s="21" t="s">
        <v>55</v>
      </c>
      <c r="B51" s="21" t="s">
        <v>23</v>
      </c>
      <c r="C51" s="26" t="s">
        <v>44</v>
      </c>
      <c r="D51" s="27">
        <v>45120</v>
      </c>
      <c r="E51" s="28">
        <v>50</v>
      </c>
      <c r="F51" s="26">
        <v>5</v>
      </c>
      <c r="G51" s="26" t="s">
        <v>26</v>
      </c>
      <c r="H51" s="29">
        <v>0.50039999999999996</v>
      </c>
      <c r="I51" s="26" t="str">
        <f t="shared" si="12"/>
        <v>PASS</v>
      </c>
      <c r="J51" s="30">
        <v>1393.62</v>
      </c>
      <c r="K51" s="26">
        <v>0.47177000000000002</v>
      </c>
      <c r="L51" s="31">
        <f t="shared" si="9"/>
        <v>5.7214228617106185E-2</v>
      </c>
      <c r="M51" s="26" t="str">
        <f t="shared" si="10"/>
        <v>FAIL</v>
      </c>
      <c r="N51" s="29">
        <f t="shared" si="11"/>
        <v>0.48608499999999999</v>
      </c>
      <c r="O51" s="29">
        <f t="shared" si="4"/>
        <v>677.41777769999999</v>
      </c>
      <c r="P51" s="26"/>
      <c r="Q51" s="27">
        <v>45147</v>
      </c>
      <c r="R51" s="26"/>
      <c r="S51" s="26">
        <v>39</v>
      </c>
      <c r="T51" s="26" t="s">
        <v>27</v>
      </c>
      <c r="U51" s="26">
        <v>39</v>
      </c>
      <c r="V51" s="26">
        <v>5.8000000000000003E-2</v>
      </c>
      <c r="W51" s="26">
        <v>0.03</v>
      </c>
      <c r="X51" s="47">
        <f t="shared" si="13"/>
        <v>2.9343416090072454E-2</v>
      </c>
      <c r="Y51" s="47">
        <f t="shared" si="8"/>
        <v>3.4590913967683649E-2</v>
      </c>
      <c r="Z51" s="47">
        <f t="shared" si="14"/>
        <v>3.00958113744333E-3</v>
      </c>
      <c r="AA51" s="47">
        <f t="shared" si="15"/>
        <v>3.5477860479675542E-3</v>
      </c>
      <c r="AB51" s="26"/>
      <c r="AC51" s="26"/>
      <c r="AD51" s="26"/>
      <c r="AE51" s="26"/>
      <c r="AF51" s="26"/>
      <c r="AG51" s="26"/>
      <c r="AH51" s="26"/>
      <c r="AI51" s="26"/>
    </row>
    <row r="52" spans="1:35">
      <c r="A52" s="21" t="s">
        <v>56</v>
      </c>
      <c r="B52" s="21" t="s">
        <v>23</v>
      </c>
      <c r="C52" s="26" t="s">
        <v>44</v>
      </c>
      <c r="D52" s="27">
        <v>45127</v>
      </c>
      <c r="E52" s="28">
        <v>51</v>
      </c>
      <c r="F52" s="26">
        <v>11</v>
      </c>
      <c r="G52" s="26" t="s">
        <v>25</v>
      </c>
      <c r="H52" s="29">
        <v>0.50016000000000005</v>
      </c>
      <c r="I52" s="26" t="str">
        <f t="shared" si="12"/>
        <v>PASS</v>
      </c>
      <c r="J52" s="30">
        <v>1423.55</v>
      </c>
      <c r="K52" s="26">
        <v>0.47750999999999999</v>
      </c>
      <c r="L52" s="31">
        <f t="shared" si="9"/>
        <v>4.5285508637236196E-2</v>
      </c>
      <c r="M52" s="26" t="str">
        <f t="shared" si="10"/>
        <v>PASS</v>
      </c>
      <c r="N52" s="29">
        <f t="shared" si="11"/>
        <v>0.48883500000000002</v>
      </c>
      <c r="O52" s="29">
        <f t="shared" si="4"/>
        <v>695.88106425000001</v>
      </c>
      <c r="P52" s="26"/>
      <c r="Q52" s="27">
        <v>45147</v>
      </c>
      <c r="R52" s="26"/>
      <c r="S52" s="26">
        <v>25</v>
      </c>
      <c r="T52" s="27" t="s">
        <v>27</v>
      </c>
      <c r="U52" s="26">
        <v>25</v>
      </c>
      <c r="V52" s="26">
        <v>3.5999999999999997E-2</v>
      </c>
      <c r="W52" s="26">
        <v>1.7999999999999999E-2</v>
      </c>
      <c r="X52" s="47">
        <f t="shared" si="13"/>
        <v>1.8310813717607007E-2</v>
      </c>
      <c r="Y52" s="47">
        <f t="shared" si="8"/>
        <v>2.158534575660109E-2</v>
      </c>
      <c r="Z52" s="47">
        <f t="shared" si="14"/>
        <v>2.9297301948171223E-3</v>
      </c>
      <c r="AA52" s="47">
        <f t="shared" si="15"/>
        <v>3.4536553210561742E-3</v>
      </c>
      <c r="AB52" s="26"/>
      <c r="AC52" s="26"/>
      <c r="AD52" s="26"/>
      <c r="AE52" s="26"/>
      <c r="AF52" s="26"/>
      <c r="AG52" s="26"/>
      <c r="AH52" s="26"/>
      <c r="AI52" s="26"/>
    </row>
    <row r="53" spans="1:35">
      <c r="A53" s="21" t="s">
        <v>56</v>
      </c>
      <c r="B53" s="21" t="s">
        <v>23</v>
      </c>
      <c r="C53" s="26" t="s">
        <v>44</v>
      </c>
      <c r="D53" s="27">
        <v>45127</v>
      </c>
      <c r="E53" s="28">
        <v>52</v>
      </c>
      <c r="F53" s="26">
        <v>15</v>
      </c>
      <c r="G53" s="26" t="s">
        <v>26</v>
      </c>
      <c r="H53" s="29">
        <v>0.50160000000000005</v>
      </c>
      <c r="I53" s="26" t="str">
        <f t="shared" si="12"/>
        <v>PASS</v>
      </c>
      <c r="J53" s="30">
        <v>1412.32</v>
      </c>
      <c r="K53" s="26">
        <v>0.46363199999999999</v>
      </c>
      <c r="L53" s="31">
        <f t="shared" si="9"/>
        <v>7.5693779904306327E-2</v>
      </c>
      <c r="M53" s="26" t="str">
        <f t="shared" si="10"/>
        <v>FAIL</v>
      </c>
      <c r="N53" s="29">
        <f t="shared" si="11"/>
        <v>0.48261600000000004</v>
      </c>
      <c r="O53" s="29">
        <f t="shared" si="4"/>
        <v>681.60822912000003</v>
      </c>
      <c r="P53" s="26"/>
      <c r="Q53" s="27">
        <v>45147</v>
      </c>
      <c r="R53" s="26"/>
      <c r="S53" s="26">
        <v>33</v>
      </c>
      <c r="T53" s="26" t="s">
        <v>27</v>
      </c>
      <c r="U53" s="26">
        <v>33</v>
      </c>
      <c r="V53" s="26">
        <v>4.9000000000000002E-2</v>
      </c>
      <c r="W53" s="26">
        <v>2.5000000000000001E-2</v>
      </c>
      <c r="X53" s="47">
        <f t="shared" si="13"/>
        <v>2.467639818650149E-2</v>
      </c>
      <c r="Y53" s="47">
        <f t="shared" si="8"/>
        <v>2.9089290901967033E-2</v>
      </c>
      <c r="Z53" s="47">
        <f t="shared" si="14"/>
        <v>2.9910785680607871E-3</v>
      </c>
      <c r="AA53" s="47">
        <f t="shared" si="15"/>
        <v>3.5259746547838832E-3</v>
      </c>
      <c r="AB53" s="26"/>
      <c r="AC53" s="26"/>
      <c r="AD53" s="26"/>
      <c r="AE53" s="26"/>
      <c r="AF53" s="26"/>
      <c r="AG53" s="26"/>
      <c r="AH53" s="26"/>
      <c r="AI53" s="26"/>
    </row>
    <row r="54" spans="1:35">
      <c r="A54" s="21" t="s">
        <v>57</v>
      </c>
      <c r="B54" s="21" t="s">
        <v>23</v>
      </c>
      <c r="C54" s="26" t="s">
        <v>44</v>
      </c>
      <c r="D54" s="27">
        <v>45128</v>
      </c>
      <c r="E54" s="28">
        <v>53</v>
      </c>
      <c r="F54" s="26">
        <v>12</v>
      </c>
      <c r="G54" s="26" t="s">
        <v>25</v>
      </c>
      <c r="H54" s="29">
        <v>0.504</v>
      </c>
      <c r="I54" s="26" t="str">
        <f t="shared" si="12"/>
        <v>PASS</v>
      </c>
      <c r="J54" s="30">
        <v>1403.18</v>
      </c>
      <c r="K54" s="26">
        <v>0.47881000000000001</v>
      </c>
      <c r="L54" s="31">
        <f t="shared" si="9"/>
        <v>4.9980158730158708E-2</v>
      </c>
      <c r="M54" s="26" t="str">
        <f t="shared" si="10"/>
        <v>PASS</v>
      </c>
      <c r="N54" s="29">
        <f t="shared" si="11"/>
        <v>0.49140499999999998</v>
      </c>
      <c r="O54" s="29">
        <f t="shared" si="4"/>
        <v>689.52966790000005</v>
      </c>
      <c r="P54" s="26"/>
      <c r="Q54" s="27">
        <v>45147</v>
      </c>
      <c r="R54" s="26"/>
      <c r="S54" s="26">
        <v>25</v>
      </c>
      <c r="T54" s="27" t="s">
        <v>27</v>
      </c>
      <c r="U54" s="26">
        <v>25</v>
      </c>
      <c r="V54" s="26">
        <v>3.6999999999999998E-2</v>
      </c>
      <c r="W54" s="26">
        <v>1.9E-2</v>
      </c>
      <c r="X54" s="47">
        <f t="shared" si="13"/>
        <v>1.8479478302795543E-2</v>
      </c>
      <c r="Y54" s="47">
        <f t="shared" si="8"/>
        <v>2.1784172714503426E-2</v>
      </c>
      <c r="Z54" s="47">
        <f t="shared" si="14"/>
        <v>2.9567165284472867E-3</v>
      </c>
      <c r="AA54" s="47">
        <f t="shared" si="15"/>
        <v>3.4854676343205474E-3</v>
      </c>
      <c r="AB54" s="26"/>
      <c r="AC54" s="26"/>
      <c r="AD54" s="26"/>
      <c r="AE54" s="26"/>
      <c r="AF54" s="26"/>
      <c r="AG54" s="26"/>
      <c r="AH54" s="26"/>
      <c r="AI54" s="26"/>
    </row>
    <row r="55" spans="1:35">
      <c r="A55" s="21" t="s">
        <v>57</v>
      </c>
      <c r="B55" s="21" t="s">
        <v>23</v>
      </c>
      <c r="C55" s="26" t="s">
        <v>44</v>
      </c>
      <c r="D55" s="27">
        <v>45128</v>
      </c>
      <c r="E55" s="28">
        <v>54</v>
      </c>
      <c r="F55" s="26">
        <v>15</v>
      </c>
      <c r="G55" s="26" t="s">
        <v>26</v>
      </c>
      <c r="H55" s="29">
        <v>0.50209999999999999</v>
      </c>
      <c r="I55" s="26" t="str">
        <f t="shared" si="12"/>
        <v>PASS</v>
      </c>
      <c r="J55" s="30">
        <v>1394.14</v>
      </c>
      <c r="K55" s="26">
        <v>0.46716000000000002</v>
      </c>
      <c r="L55" s="31">
        <f t="shared" si="9"/>
        <v>6.9587731527584087E-2</v>
      </c>
      <c r="M55" s="26" t="str">
        <f t="shared" si="10"/>
        <v>FAIL</v>
      </c>
      <c r="N55" s="29">
        <f t="shared" si="11"/>
        <v>0.48463000000000001</v>
      </c>
      <c r="O55" s="29">
        <f t="shared" si="4"/>
        <v>675.64206820000004</v>
      </c>
      <c r="P55" s="26"/>
      <c r="Q55" s="27">
        <v>45147</v>
      </c>
      <c r="R55" s="26"/>
      <c r="S55" s="26">
        <v>34</v>
      </c>
      <c r="T55" s="26">
        <v>7</v>
      </c>
      <c r="U55" s="26">
        <v>41</v>
      </c>
      <c r="V55" s="26">
        <v>6.0999999999999999E-2</v>
      </c>
      <c r="W55" s="26">
        <v>0.03</v>
      </c>
      <c r="X55" s="47">
        <f t="shared" si="13"/>
        <v>3.0929281322732555E-2</v>
      </c>
      <c r="Y55" s="47">
        <f t="shared" si="8"/>
        <v>3.6460380278589596E-2</v>
      </c>
      <c r="Z55" s="47">
        <f t="shared" si="14"/>
        <v>3.0174908607543964E-3</v>
      </c>
      <c r="AA55" s="47">
        <f t="shared" si="15"/>
        <v>3.5571102710819122E-3</v>
      </c>
      <c r="AB55" s="26"/>
      <c r="AC55" s="26"/>
      <c r="AD55" s="26"/>
      <c r="AE55" s="26"/>
      <c r="AF55" s="26"/>
      <c r="AG55" s="26"/>
      <c r="AH55" s="26"/>
      <c r="AI55" s="26"/>
    </row>
    <row r="56" spans="1:35">
      <c r="A56" s="21" t="s">
        <v>58</v>
      </c>
      <c r="B56" s="21"/>
      <c r="C56" s="26"/>
      <c r="D56" s="27">
        <v>45128</v>
      </c>
      <c r="E56" s="28">
        <v>55</v>
      </c>
      <c r="F56" s="26"/>
      <c r="G56" s="26"/>
      <c r="H56" s="29"/>
      <c r="I56" s="26"/>
      <c r="J56" s="30"/>
      <c r="K56" s="26"/>
      <c r="L56" s="31"/>
      <c r="M56" s="26"/>
      <c r="N56" s="29"/>
      <c r="O56" s="29"/>
      <c r="P56" s="26"/>
      <c r="Q56" s="27">
        <v>45147</v>
      </c>
      <c r="R56" s="26"/>
      <c r="S56" s="26" t="s">
        <v>27</v>
      </c>
      <c r="T56" s="26" t="s">
        <v>27</v>
      </c>
      <c r="U56" s="26" t="s">
        <v>27</v>
      </c>
      <c r="V56" s="26" t="s">
        <v>59</v>
      </c>
      <c r="W56" s="26" t="s">
        <v>60</v>
      </c>
      <c r="X56" s="47" t="e">
        <f t="shared" si="13"/>
        <v>#VALUE!</v>
      </c>
      <c r="Y56" s="47" t="e">
        <f t="shared" si="8"/>
        <v>#VALUE!</v>
      </c>
      <c r="Z56" s="47" t="e">
        <f t="shared" si="14"/>
        <v>#DIV/0!</v>
      </c>
      <c r="AA56" s="47" t="e">
        <f t="shared" si="15"/>
        <v>#DIV/0!</v>
      </c>
      <c r="AB56" s="26"/>
      <c r="AC56" s="26"/>
      <c r="AD56" s="26"/>
      <c r="AE56" s="26"/>
      <c r="AF56" s="26"/>
      <c r="AG56" s="26"/>
      <c r="AH56" s="26"/>
      <c r="AI56" s="26"/>
    </row>
    <row r="57" spans="1:35">
      <c r="A57" s="21" t="s">
        <v>58</v>
      </c>
      <c r="B57" s="21"/>
      <c r="C57" s="26"/>
      <c r="D57" s="27">
        <v>45140</v>
      </c>
      <c r="E57" s="28">
        <v>56</v>
      </c>
      <c r="F57" s="26"/>
      <c r="G57" s="26"/>
      <c r="H57" s="29"/>
      <c r="I57" s="26"/>
      <c r="J57" s="30"/>
      <c r="K57" s="26"/>
      <c r="L57" s="31"/>
      <c r="M57" s="26"/>
      <c r="N57" s="29"/>
      <c r="O57" s="29"/>
      <c r="P57" s="26"/>
      <c r="Q57" s="27">
        <v>45147</v>
      </c>
      <c r="R57" s="26"/>
      <c r="S57" s="26" t="s">
        <v>27</v>
      </c>
      <c r="T57" s="26" t="s">
        <v>27</v>
      </c>
      <c r="U57" s="26" t="s">
        <v>27</v>
      </c>
      <c r="V57" s="26" t="s">
        <v>61</v>
      </c>
      <c r="W57" s="26" t="s">
        <v>62</v>
      </c>
      <c r="X57" s="47" t="e">
        <f t="shared" si="13"/>
        <v>#VALUE!</v>
      </c>
      <c r="Y57" s="47" t="e">
        <f t="shared" si="8"/>
        <v>#VALUE!</v>
      </c>
      <c r="Z57" s="47" t="e">
        <f t="shared" si="14"/>
        <v>#DIV/0!</v>
      </c>
      <c r="AA57" s="47" t="e">
        <f t="shared" si="15"/>
        <v>#DIV/0!</v>
      </c>
      <c r="AB57" s="26"/>
      <c r="AC57" s="26"/>
      <c r="AD57" s="26"/>
      <c r="AE57" s="26"/>
      <c r="AF57" s="26"/>
      <c r="AG57" s="26"/>
      <c r="AH57" s="26"/>
      <c r="AI57" s="26"/>
    </row>
    <row r="58" spans="1:35">
      <c r="A58" s="38" t="s">
        <v>31</v>
      </c>
      <c r="B58" s="39" t="s">
        <v>64</v>
      </c>
      <c r="C58" s="26" t="s">
        <v>24</v>
      </c>
      <c r="D58" s="27">
        <v>45141</v>
      </c>
      <c r="E58" s="28">
        <v>57</v>
      </c>
      <c r="F58" s="26">
        <v>12</v>
      </c>
      <c r="G58" s="26" t="s">
        <v>25</v>
      </c>
      <c r="H58" s="29">
        <v>0.50366999999999995</v>
      </c>
      <c r="I58" s="26" t="str">
        <f t="shared" ref="I58:I85" si="16">IF(ABS(H58-0.5)&lt;=0.005, "PASS", "FAIL")</f>
        <v>PASS</v>
      </c>
      <c r="J58" s="30">
        <v>1424.35</v>
      </c>
      <c r="K58" s="26">
        <v>0.48875999999999997</v>
      </c>
      <c r="L58" s="31">
        <f t="shared" ref="L58:L85" si="17">ABS(K58-H58)/H58</f>
        <v>2.9602716064089544E-2</v>
      </c>
      <c r="M58" s="26" t="str">
        <f t="shared" ref="M58:M85" si="18">IF(((ABS(K58-H58)/H58))&lt;=0.05, "PASS", "FAIL")</f>
        <v>PASS</v>
      </c>
      <c r="N58" s="29">
        <f t="shared" ref="N58:N85" si="19">AVERAGE(H58,K58)</f>
        <v>0.49621499999999996</v>
      </c>
      <c r="O58" s="29">
        <f t="shared" ref="O58:O85" si="20">J58*N58</f>
        <v>706.78383524999992</v>
      </c>
      <c r="P58" s="26"/>
      <c r="Q58" s="27">
        <v>45147</v>
      </c>
      <c r="R58" s="26"/>
      <c r="S58" s="26" t="s">
        <v>27</v>
      </c>
      <c r="T58" s="26" t="s">
        <v>27</v>
      </c>
      <c r="U58" s="26" t="s">
        <v>27</v>
      </c>
      <c r="V58" s="26" t="s">
        <v>59</v>
      </c>
      <c r="W58" s="26" t="s">
        <v>60</v>
      </c>
      <c r="X58" s="47" t="e">
        <f t="shared" si="13"/>
        <v>#VALUE!</v>
      </c>
      <c r="Y58" s="47" t="e">
        <f t="shared" si="8"/>
        <v>#VALUE!</v>
      </c>
      <c r="Z58" s="47">
        <f t="shared" si="14"/>
        <v>2.8845364936983379E-3</v>
      </c>
      <c r="AA58" s="47">
        <f t="shared" si="15"/>
        <v>3.4003796076054163E-3</v>
      </c>
      <c r="AB58" s="26"/>
      <c r="AC58" s="26"/>
      <c r="AD58" s="26"/>
      <c r="AE58" s="26"/>
      <c r="AF58" s="26"/>
      <c r="AG58" s="26"/>
      <c r="AH58" s="26"/>
      <c r="AI58" s="26"/>
    </row>
    <row r="59" spans="1:35">
      <c r="A59" s="38" t="s">
        <v>31</v>
      </c>
      <c r="B59" s="39" t="s">
        <v>64</v>
      </c>
      <c r="C59" s="26" t="s">
        <v>24</v>
      </c>
      <c r="D59" s="27">
        <v>45141</v>
      </c>
      <c r="E59" s="28">
        <v>58</v>
      </c>
      <c r="F59" s="26">
        <v>11</v>
      </c>
      <c r="G59" s="26" t="s">
        <v>26</v>
      </c>
      <c r="H59" s="29">
        <v>0.50190999999999997</v>
      </c>
      <c r="I59" s="26" t="str">
        <f t="shared" si="16"/>
        <v>PASS</v>
      </c>
      <c r="J59" s="30">
        <v>1422.78</v>
      </c>
      <c r="K59" s="26">
        <v>0.46618999999999999</v>
      </c>
      <c r="L59" s="31">
        <f t="shared" si="17"/>
        <v>7.1168137713932725E-2</v>
      </c>
      <c r="M59" s="26" t="str">
        <f t="shared" si="18"/>
        <v>FAIL</v>
      </c>
      <c r="N59" s="29">
        <f t="shared" si="19"/>
        <v>0.48404999999999998</v>
      </c>
      <c r="O59" s="29">
        <f t="shared" si="20"/>
        <v>688.69665899999995</v>
      </c>
      <c r="P59" s="26"/>
      <c r="Q59" s="27">
        <v>45147</v>
      </c>
      <c r="R59" s="26"/>
      <c r="S59" s="26">
        <v>40</v>
      </c>
      <c r="T59" s="26">
        <v>4.3</v>
      </c>
      <c r="U59" s="26">
        <v>45</v>
      </c>
      <c r="V59" s="26">
        <v>6.5000000000000002E-2</v>
      </c>
      <c r="W59" s="26">
        <v>3.3000000000000002E-2</v>
      </c>
      <c r="X59" s="47">
        <f t="shared" si="13"/>
        <v>3.3303294080253926E-2</v>
      </c>
      <c r="Y59" s="47">
        <f t="shared" si="8"/>
        <v>3.9258938933162471E-2</v>
      </c>
      <c r="Z59" s="47">
        <f t="shared" si="14"/>
        <v>2.960292807133683E-3</v>
      </c>
      <c r="AA59" s="47">
        <f t="shared" si="15"/>
        <v>3.4896834607255531E-3</v>
      </c>
      <c r="AB59" s="26"/>
      <c r="AC59" s="26"/>
      <c r="AD59" s="26"/>
      <c r="AE59" s="26"/>
      <c r="AF59" s="26"/>
      <c r="AG59" s="26"/>
      <c r="AH59" s="26"/>
      <c r="AI59" s="26"/>
    </row>
    <row r="60" spans="1:35">
      <c r="A60" s="21" t="s">
        <v>38</v>
      </c>
      <c r="B60" s="21" t="s">
        <v>64</v>
      </c>
      <c r="C60" s="26" t="s">
        <v>24</v>
      </c>
      <c r="D60" s="27">
        <v>45140</v>
      </c>
      <c r="E60" s="28">
        <v>59</v>
      </c>
      <c r="F60" s="26">
        <v>7</v>
      </c>
      <c r="G60" s="26" t="s">
        <v>25</v>
      </c>
      <c r="H60" s="29">
        <v>0.50334000000000001</v>
      </c>
      <c r="I60" s="26" t="str">
        <f t="shared" si="16"/>
        <v>PASS</v>
      </c>
      <c r="J60" s="30">
        <v>1416.03</v>
      </c>
      <c r="K60" s="26">
        <v>0.49003000000000002</v>
      </c>
      <c r="L60" s="31">
        <f t="shared" si="17"/>
        <v>2.6443358366114333E-2</v>
      </c>
      <c r="M60" s="26" t="str">
        <f t="shared" si="18"/>
        <v>PASS</v>
      </c>
      <c r="N60" s="29">
        <f t="shared" si="19"/>
        <v>0.49668500000000004</v>
      </c>
      <c r="O60" s="29">
        <f t="shared" si="20"/>
        <v>703.32086055000002</v>
      </c>
      <c r="P60" s="26"/>
      <c r="Q60" s="27">
        <v>45147</v>
      </c>
      <c r="R60" s="26"/>
      <c r="S60" s="26" t="s">
        <v>27</v>
      </c>
      <c r="T60" s="26" t="s">
        <v>27</v>
      </c>
      <c r="U60" s="26" t="s">
        <v>27</v>
      </c>
      <c r="V60" s="26" t="s">
        <v>59</v>
      </c>
      <c r="W60" s="26" t="s">
        <v>60</v>
      </c>
      <c r="X60" s="47" t="e">
        <f t="shared" si="13"/>
        <v>#VALUE!</v>
      </c>
      <c r="Y60" s="47" t="e">
        <f t="shared" si="8"/>
        <v>#VALUE!</v>
      </c>
      <c r="Z60" s="47">
        <f t="shared" si="14"/>
        <v>2.8987392245701229E-3</v>
      </c>
      <c r="AA60" s="47">
        <f t="shared" si="15"/>
        <v>3.4171222199919234E-3</v>
      </c>
      <c r="AB60" s="26"/>
      <c r="AC60" s="26"/>
      <c r="AD60" s="26"/>
      <c r="AE60" s="26"/>
      <c r="AF60" s="26"/>
      <c r="AG60" s="26"/>
      <c r="AH60" s="26"/>
      <c r="AI60" s="26"/>
    </row>
    <row r="61" spans="1:35">
      <c r="A61" s="21" t="s">
        <v>38</v>
      </c>
      <c r="B61" s="21" t="s">
        <v>64</v>
      </c>
      <c r="C61" s="26" t="s">
        <v>24</v>
      </c>
      <c r="D61" s="27">
        <v>45140</v>
      </c>
      <c r="E61" s="28">
        <v>60</v>
      </c>
      <c r="F61" s="26">
        <v>6</v>
      </c>
      <c r="G61" s="26" t="s">
        <v>26</v>
      </c>
      <c r="H61" s="29">
        <v>0.50275999999999998</v>
      </c>
      <c r="I61" s="26" t="str">
        <f t="shared" si="16"/>
        <v>PASS</v>
      </c>
      <c r="J61" s="30">
        <v>1414.5</v>
      </c>
      <c r="K61" s="26">
        <v>0.48501</v>
      </c>
      <c r="L61" s="31">
        <f t="shared" si="17"/>
        <v>3.5305115760999262E-2</v>
      </c>
      <c r="M61" s="26" t="str">
        <f t="shared" si="18"/>
        <v>PASS</v>
      </c>
      <c r="N61" s="29">
        <f t="shared" si="19"/>
        <v>0.49388500000000002</v>
      </c>
      <c r="O61" s="29">
        <f t="shared" si="20"/>
        <v>698.60033250000004</v>
      </c>
      <c r="P61" s="26"/>
      <c r="Q61" s="27">
        <v>45147</v>
      </c>
      <c r="R61" s="26"/>
      <c r="S61" s="26">
        <v>38</v>
      </c>
      <c r="T61" s="26" t="s">
        <v>27</v>
      </c>
      <c r="U61" s="26">
        <v>38</v>
      </c>
      <c r="V61" s="26">
        <v>5.3999999999999999E-2</v>
      </c>
      <c r="W61" s="26">
        <v>2.8000000000000001E-2</v>
      </c>
      <c r="X61" s="47">
        <f t="shared" si="13"/>
        <v>2.7724100426733816E-2</v>
      </c>
      <c r="Y61" s="47">
        <f t="shared" si="8"/>
        <v>3.2682015268734273E-2</v>
      </c>
      <c r="Z61" s="47">
        <f t="shared" si="14"/>
        <v>2.9183263607088228E-3</v>
      </c>
      <c r="AA61" s="47">
        <f t="shared" si="15"/>
        <v>3.4402121335509752E-3</v>
      </c>
      <c r="AB61" s="26"/>
      <c r="AC61" s="26"/>
      <c r="AD61" s="26"/>
      <c r="AE61" s="26"/>
      <c r="AF61" s="26"/>
      <c r="AG61" s="26"/>
      <c r="AH61" s="26"/>
      <c r="AI61" s="26"/>
    </row>
    <row r="62" spans="1:35">
      <c r="A62" s="21" t="s">
        <v>43</v>
      </c>
      <c r="B62" s="21" t="s">
        <v>64</v>
      </c>
      <c r="C62" s="26" t="s">
        <v>24</v>
      </c>
      <c r="D62" s="27">
        <v>45140</v>
      </c>
      <c r="E62" s="28">
        <v>61</v>
      </c>
      <c r="F62" s="26">
        <v>13</v>
      </c>
      <c r="G62" s="26" t="s">
        <v>25</v>
      </c>
      <c r="H62" s="29">
        <v>0.50219000000000003</v>
      </c>
      <c r="I62" s="26" t="str">
        <f t="shared" si="16"/>
        <v>PASS</v>
      </c>
      <c r="J62" s="30">
        <v>1426.99</v>
      </c>
      <c r="K62" s="26">
        <v>0.47887000000000002</v>
      </c>
      <c r="L62" s="31">
        <f t="shared" si="17"/>
        <v>4.6436607658455975E-2</v>
      </c>
      <c r="M62" s="26" t="str">
        <f t="shared" si="18"/>
        <v>PASS</v>
      </c>
      <c r="N62" s="29">
        <f t="shared" si="19"/>
        <v>0.49053000000000002</v>
      </c>
      <c r="O62" s="29">
        <f t="shared" si="20"/>
        <v>699.98140469999998</v>
      </c>
      <c r="P62" s="26"/>
      <c r="Q62" s="27">
        <v>45147</v>
      </c>
      <c r="R62" s="26"/>
      <c r="S62" s="26">
        <v>22</v>
      </c>
      <c r="T62" s="26" t="s">
        <v>27</v>
      </c>
      <c r="U62" s="26">
        <v>22</v>
      </c>
      <c r="V62" s="26">
        <v>3.1E-2</v>
      </c>
      <c r="W62" s="26">
        <v>1.6E-2</v>
      </c>
      <c r="X62" s="47">
        <f t="shared" si="13"/>
        <v>1.601912656157856E-2</v>
      </c>
      <c r="Y62" s="47">
        <f t="shared" si="8"/>
        <v>1.8883835032297756E-2</v>
      </c>
      <c r="Z62" s="47">
        <f t="shared" si="14"/>
        <v>2.9125684657415568E-3</v>
      </c>
      <c r="AA62" s="47">
        <f t="shared" si="15"/>
        <v>3.4334245513268648E-3</v>
      </c>
      <c r="AB62" s="26"/>
      <c r="AC62" s="26"/>
      <c r="AD62" s="26"/>
      <c r="AE62" s="26"/>
      <c r="AF62" s="26"/>
      <c r="AG62" s="26"/>
      <c r="AH62" s="26"/>
      <c r="AI62" s="26"/>
    </row>
    <row r="63" spans="1:35">
      <c r="A63" s="21" t="s">
        <v>43</v>
      </c>
      <c r="B63" s="21" t="s">
        <v>64</v>
      </c>
      <c r="C63" s="26" t="s">
        <v>24</v>
      </c>
      <c r="D63" s="27">
        <v>45140</v>
      </c>
      <c r="E63" s="28">
        <v>62</v>
      </c>
      <c r="F63" s="26">
        <v>14</v>
      </c>
      <c r="G63" s="26" t="s">
        <v>26</v>
      </c>
      <c r="H63" s="29">
        <v>0.50175999999999998</v>
      </c>
      <c r="I63" s="26" t="str">
        <f t="shared" si="16"/>
        <v>PASS</v>
      </c>
      <c r="J63" s="30">
        <v>1423.25</v>
      </c>
      <c r="K63" s="26">
        <v>0.48215999999999998</v>
      </c>
      <c r="L63" s="31">
        <f t="shared" si="17"/>
        <v>3.9062500000000014E-2</v>
      </c>
      <c r="M63" s="26" t="str">
        <f t="shared" si="18"/>
        <v>PASS</v>
      </c>
      <c r="N63" s="29">
        <f t="shared" si="19"/>
        <v>0.49195999999999995</v>
      </c>
      <c r="O63" s="29">
        <f t="shared" si="20"/>
        <v>700.18206999999995</v>
      </c>
      <c r="P63" s="26"/>
      <c r="Q63" s="27">
        <v>45147</v>
      </c>
      <c r="R63" s="26"/>
      <c r="S63" s="26">
        <v>42</v>
      </c>
      <c r="T63" s="26" t="s">
        <v>27</v>
      </c>
      <c r="U63" s="26">
        <v>42</v>
      </c>
      <c r="V63" s="26">
        <v>5.8999999999999997E-2</v>
      </c>
      <c r="W63" s="26">
        <v>0.03</v>
      </c>
      <c r="X63" s="47">
        <f t="shared" si="13"/>
        <v>3.057320439855641E-2</v>
      </c>
      <c r="Y63" s="47">
        <f t="shared" si="8"/>
        <v>3.6040625938732022E-2</v>
      </c>
      <c r="Z63" s="47">
        <f t="shared" si="14"/>
        <v>2.9117337522434682E-3</v>
      </c>
      <c r="AA63" s="47">
        <f t="shared" si="15"/>
        <v>3.4324405655935266E-3</v>
      </c>
      <c r="AB63" s="26"/>
      <c r="AC63" s="26"/>
      <c r="AD63" s="26"/>
      <c r="AE63" s="26"/>
      <c r="AF63" s="26"/>
      <c r="AG63" s="26"/>
      <c r="AH63" s="26"/>
      <c r="AI63" s="26"/>
    </row>
    <row r="64" spans="1:35">
      <c r="A64" s="21" t="s">
        <v>65</v>
      </c>
      <c r="B64" s="21" t="s">
        <v>23</v>
      </c>
      <c r="C64" s="26" t="s">
        <v>44</v>
      </c>
      <c r="D64" s="27">
        <v>45148</v>
      </c>
      <c r="E64" s="28">
        <v>63</v>
      </c>
      <c r="F64" s="26">
        <v>14</v>
      </c>
      <c r="G64" s="26" t="s">
        <v>26</v>
      </c>
      <c r="H64" s="29">
        <v>0.49952000000000002</v>
      </c>
      <c r="I64" s="26" t="str">
        <f t="shared" si="16"/>
        <v>PASS</v>
      </c>
      <c r="J64" s="30">
        <v>1425.76</v>
      </c>
      <c r="K64" s="26">
        <v>0.45418999999999998</v>
      </c>
      <c r="L64" s="31">
        <f t="shared" si="17"/>
        <v>9.0747117232543306E-2</v>
      </c>
      <c r="M64" s="26" t="str">
        <f t="shared" si="18"/>
        <v>FAIL</v>
      </c>
      <c r="N64" s="29">
        <f t="shared" si="19"/>
        <v>0.47685500000000003</v>
      </c>
      <c r="O64" s="29">
        <f t="shared" si="20"/>
        <v>679.88078480000001</v>
      </c>
      <c r="P64" s="26"/>
      <c r="Q64" s="27">
        <v>45182</v>
      </c>
      <c r="R64" s="26"/>
      <c r="S64" s="15">
        <v>30</v>
      </c>
      <c r="T64" s="26">
        <v>4</v>
      </c>
      <c r="U64" s="15">
        <v>34</v>
      </c>
      <c r="V64" s="26">
        <v>0.05</v>
      </c>
      <c r="W64" s="26">
        <v>2.5000000000000001E-2</v>
      </c>
      <c r="X64" s="47">
        <f t="shared" si="13"/>
        <v>2.5488765674621449E-2</v>
      </c>
      <c r="Y64" s="47">
        <f t="shared" si="8"/>
        <v>3.0046934477120098E-2</v>
      </c>
      <c r="Z64" s="47">
        <f t="shared" si="14"/>
        <v>2.998678314661348E-3</v>
      </c>
      <c r="AA64" s="47">
        <f t="shared" si="15"/>
        <v>3.5349334678964821E-3</v>
      </c>
      <c r="AB64" s="26"/>
      <c r="AC64" s="26"/>
      <c r="AD64" s="26"/>
      <c r="AE64" s="26"/>
      <c r="AF64" s="26"/>
      <c r="AG64" s="26"/>
      <c r="AH64" s="26"/>
      <c r="AI64" s="26"/>
    </row>
    <row r="65" spans="1:35">
      <c r="A65" s="21" t="s">
        <v>65</v>
      </c>
      <c r="B65" s="21" t="s">
        <v>23</v>
      </c>
      <c r="C65" s="26" t="s">
        <v>44</v>
      </c>
      <c r="D65" s="27">
        <v>45148</v>
      </c>
      <c r="E65" s="28">
        <v>64</v>
      </c>
      <c r="F65" s="26">
        <v>13</v>
      </c>
      <c r="G65" s="26" t="s">
        <v>25</v>
      </c>
      <c r="H65" s="29">
        <v>0.50431999999999999</v>
      </c>
      <c r="I65" s="26" t="str">
        <f t="shared" si="16"/>
        <v>PASS</v>
      </c>
      <c r="J65" s="30">
        <v>1428.43</v>
      </c>
      <c r="K65" s="26">
        <v>0.47359000000000001</v>
      </c>
      <c r="L65" s="31">
        <f t="shared" si="17"/>
        <v>6.0933534263959352E-2</v>
      </c>
      <c r="M65" s="26" t="str">
        <f t="shared" si="18"/>
        <v>FAIL</v>
      </c>
      <c r="N65" s="29">
        <f t="shared" si="19"/>
        <v>0.48895500000000003</v>
      </c>
      <c r="O65" s="29">
        <f t="shared" si="20"/>
        <v>698.43799065000007</v>
      </c>
      <c r="P65" s="26"/>
      <c r="Q65" s="27">
        <v>45182</v>
      </c>
      <c r="R65" s="26"/>
      <c r="S65" s="15">
        <v>25</v>
      </c>
      <c r="T65" s="26" t="s">
        <v>27</v>
      </c>
      <c r="U65" s="15">
        <v>25</v>
      </c>
      <c r="V65" s="26">
        <v>3.5999999999999997E-2</v>
      </c>
      <c r="W65" s="26">
        <v>1.7999999999999999E-2</v>
      </c>
      <c r="X65" s="47">
        <f t="shared" si="13"/>
        <v>1.8243779272707383E-2</v>
      </c>
      <c r="Y65" s="47">
        <f t="shared" si="8"/>
        <v>2.1506323508159512E-2</v>
      </c>
      <c r="Z65" s="47">
        <f t="shared" si="14"/>
        <v>2.9190046836331815E-3</v>
      </c>
      <c r="AA65" s="47">
        <f t="shared" si="15"/>
        <v>3.4410117613055211E-3</v>
      </c>
      <c r="AB65" s="26"/>
      <c r="AC65" s="26"/>
      <c r="AD65" s="26"/>
      <c r="AE65" s="26"/>
      <c r="AF65" s="26"/>
      <c r="AG65" s="26"/>
      <c r="AH65" s="26"/>
      <c r="AI65" s="26"/>
    </row>
    <row r="66" spans="1:35">
      <c r="A66" s="21" t="s">
        <v>66</v>
      </c>
      <c r="B66" s="21" t="s">
        <v>23</v>
      </c>
      <c r="C66" s="26" t="s">
        <v>44</v>
      </c>
      <c r="D66" s="27">
        <v>45148</v>
      </c>
      <c r="E66" s="28">
        <v>65</v>
      </c>
      <c r="F66" s="26">
        <v>12</v>
      </c>
      <c r="G66" s="12" t="s">
        <v>25</v>
      </c>
      <c r="H66" s="13">
        <v>0.50363000000000002</v>
      </c>
      <c r="I66" s="26" t="str">
        <f t="shared" si="16"/>
        <v>PASS</v>
      </c>
      <c r="J66" s="14">
        <v>1408.56</v>
      </c>
      <c r="K66" s="26">
        <v>0.48354000000000003</v>
      </c>
      <c r="L66" s="31">
        <f t="shared" si="17"/>
        <v>3.9890395727021813E-2</v>
      </c>
      <c r="M66" s="26" t="str">
        <f t="shared" si="18"/>
        <v>PASS</v>
      </c>
      <c r="N66" s="29">
        <f t="shared" si="19"/>
        <v>0.49358500000000005</v>
      </c>
      <c r="O66" s="29">
        <f t="shared" si="20"/>
        <v>695.24408760000006</v>
      </c>
      <c r="P66" s="8"/>
      <c r="Q66" s="27">
        <v>45182</v>
      </c>
      <c r="R66" s="26"/>
      <c r="S66" s="15" t="s">
        <v>27</v>
      </c>
      <c r="T66" s="26" t="s">
        <v>27</v>
      </c>
      <c r="U66" s="15" t="s">
        <v>27</v>
      </c>
      <c r="V66" s="12" t="s">
        <v>61</v>
      </c>
      <c r="W66" s="12" t="s">
        <v>60</v>
      </c>
      <c r="X66" s="47" t="e">
        <f t="shared" ref="X66:X90" si="21">U66/(10^6)*(1/$AF$3)*$AF$23*(1/O66)*10^6</f>
        <v>#VALUE!</v>
      </c>
      <c r="Y66" s="47" t="e">
        <f t="shared" si="8"/>
        <v>#VALUE!</v>
      </c>
      <c r="Z66" s="47">
        <f t="shared" si="14"/>
        <v>2.9324143884092461E-3</v>
      </c>
      <c r="AA66" s="47">
        <f t="shared" ref="AA66:AA71" si="22">$AF$5/O66*10^6</f>
        <v>3.4568195303402182E-3</v>
      </c>
      <c r="AB66" s="26"/>
      <c r="AC66" s="26"/>
      <c r="AD66" s="26"/>
      <c r="AE66" s="26"/>
      <c r="AF66" s="26"/>
      <c r="AG66" s="26"/>
      <c r="AH66" s="26"/>
      <c r="AI66" s="26"/>
    </row>
    <row r="67" spans="1:35">
      <c r="A67" s="21" t="s">
        <v>66</v>
      </c>
      <c r="B67" s="21" t="s">
        <v>23</v>
      </c>
      <c r="C67" s="26" t="s">
        <v>44</v>
      </c>
      <c r="D67" s="27">
        <v>45148</v>
      </c>
      <c r="E67" s="28">
        <v>66</v>
      </c>
      <c r="F67" s="26">
        <v>8</v>
      </c>
      <c r="G67" s="26" t="s">
        <v>26</v>
      </c>
      <c r="H67" s="29">
        <v>0.50065999999999999</v>
      </c>
      <c r="I67" s="26" t="str">
        <f t="shared" si="16"/>
        <v>PASS</v>
      </c>
      <c r="J67" s="30">
        <v>1408.38</v>
      </c>
      <c r="K67" s="26">
        <v>0.47434999999999999</v>
      </c>
      <c r="L67" s="31">
        <f t="shared" si="17"/>
        <v>5.2550633164223225E-2</v>
      </c>
      <c r="M67" s="26" t="str">
        <f t="shared" si="18"/>
        <v>FAIL</v>
      </c>
      <c r="N67" s="29">
        <f t="shared" si="19"/>
        <v>0.48750499999999997</v>
      </c>
      <c r="O67" s="29">
        <f t="shared" si="20"/>
        <v>686.59229189999996</v>
      </c>
      <c r="P67" s="26"/>
      <c r="Q67" s="27">
        <v>45182</v>
      </c>
      <c r="R67" s="26"/>
      <c r="S67" s="15">
        <v>26</v>
      </c>
      <c r="T67" s="26" t="s">
        <v>27</v>
      </c>
      <c r="U67" s="15">
        <v>26</v>
      </c>
      <c r="V67" s="26">
        <v>3.6999999999999998E-2</v>
      </c>
      <c r="W67" s="26">
        <v>1.9E-2</v>
      </c>
      <c r="X67" s="47">
        <f t="shared" si="21"/>
        <v>1.930087860716273E-2</v>
      </c>
      <c r="Y67" s="47">
        <f t="shared" ref="Y67:Y94" si="23">U67/(10^6)*(1/$AF$3)*$AF$30*(1/O67)*10^6</f>
        <v>2.2752464448982407E-2</v>
      </c>
      <c r="Z67" s="47">
        <f t="shared" si="14"/>
        <v>2.9693659395634976E-3</v>
      </c>
      <c r="AA67" s="47">
        <f t="shared" si="22"/>
        <v>3.5003791459972929E-3</v>
      </c>
      <c r="AB67" s="26"/>
      <c r="AC67" s="26"/>
      <c r="AD67" s="26"/>
      <c r="AE67" s="26"/>
      <c r="AF67" s="26"/>
      <c r="AG67" s="26"/>
      <c r="AH67" s="26"/>
      <c r="AI67" s="26"/>
    </row>
    <row r="68" spans="1:35">
      <c r="A68" s="21" t="s">
        <v>42</v>
      </c>
      <c r="B68" s="21" t="s">
        <v>67</v>
      </c>
      <c r="C68" s="26" t="s">
        <v>24</v>
      </c>
      <c r="D68" s="27">
        <v>45152</v>
      </c>
      <c r="E68" s="28">
        <v>67</v>
      </c>
      <c r="F68" s="26">
        <v>7</v>
      </c>
      <c r="G68" s="26" t="s">
        <v>25</v>
      </c>
      <c r="H68" s="29">
        <v>0.50466999999999995</v>
      </c>
      <c r="I68" s="26" t="str">
        <f t="shared" si="16"/>
        <v>PASS</v>
      </c>
      <c r="J68" s="30">
        <v>1441.59</v>
      </c>
      <c r="K68" s="26">
        <v>0.48361999999999999</v>
      </c>
      <c r="L68" s="31">
        <f t="shared" si="17"/>
        <v>4.1710424633919115E-2</v>
      </c>
      <c r="M68" s="26" t="str">
        <f t="shared" si="18"/>
        <v>PASS</v>
      </c>
      <c r="N68" s="29">
        <f t="shared" si="19"/>
        <v>0.49414499999999995</v>
      </c>
      <c r="O68" s="29">
        <f t="shared" si="20"/>
        <v>712.35449054999992</v>
      </c>
      <c r="P68" s="26"/>
      <c r="Q68" s="27">
        <v>45182</v>
      </c>
      <c r="R68" s="26"/>
      <c r="S68" s="15" t="s">
        <v>27</v>
      </c>
      <c r="T68" s="26" t="s">
        <v>27</v>
      </c>
      <c r="U68" s="15" t="s">
        <v>27</v>
      </c>
      <c r="V68" s="26" t="s">
        <v>68</v>
      </c>
      <c r="W68" s="26" t="s">
        <v>60</v>
      </c>
      <c r="X68" s="47" t="e">
        <f t="shared" si="21"/>
        <v>#VALUE!</v>
      </c>
      <c r="Y68" s="47" t="e">
        <f t="shared" si="23"/>
        <v>#VALUE!</v>
      </c>
      <c r="Z68" s="47">
        <f t="shared" si="14"/>
        <v>2.8619792434530877E-3</v>
      </c>
      <c r="AA68" s="47">
        <f t="shared" si="22"/>
        <v>3.3737884329383011E-3</v>
      </c>
      <c r="AB68" s="26"/>
      <c r="AC68" s="26"/>
      <c r="AD68" s="26"/>
      <c r="AE68" s="26"/>
      <c r="AF68" s="26"/>
      <c r="AG68" s="26"/>
      <c r="AH68" s="26"/>
      <c r="AI68" s="26"/>
    </row>
    <row r="69" spans="1:35">
      <c r="A69" s="21" t="s">
        <v>42</v>
      </c>
      <c r="B69" s="21" t="s">
        <v>67</v>
      </c>
      <c r="C69" s="26" t="s">
        <v>24</v>
      </c>
      <c r="D69" s="27">
        <v>45152</v>
      </c>
      <c r="E69" s="28">
        <v>68</v>
      </c>
      <c r="F69" s="26">
        <v>6</v>
      </c>
      <c r="G69" s="26" t="s">
        <v>26</v>
      </c>
      <c r="H69" s="29">
        <v>0.50385999999999997</v>
      </c>
      <c r="I69" s="26" t="str">
        <f t="shared" si="16"/>
        <v>PASS</v>
      </c>
      <c r="J69" s="30">
        <v>1434.88</v>
      </c>
      <c r="K69" s="26">
        <v>0.46797</v>
      </c>
      <c r="L69" s="31">
        <f t="shared" si="17"/>
        <v>7.123010360020636E-2</v>
      </c>
      <c r="M69" s="26" t="str">
        <f t="shared" si="18"/>
        <v>FAIL</v>
      </c>
      <c r="N69" s="29">
        <f t="shared" si="19"/>
        <v>0.48591499999999999</v>
      </c>
      <c r="O69" s="29">
        <f t="shared" si="20"/>
        <v>697.22971519999999</v>
      </c>
      <c r="P69" s="26"/>
      <c r="Q69" s="27">
        <v>45182</v>
      </c>
      <c r="R69" s="26"/>
      <c r="S69" s="15">
        <v>40</v>
      </c>
      <c r="T69" s="26">
        <v>4.5999999999999996</v>
      </c>
      <c r="U69" s="15">
        <v>45</v>
      </c>
      <c r="V69" s="26">
        <v>6.4000000000000001E-2</v>
      </c>
      <c r="W69" s="26">
        <v>3.3000000000000002E-2</v>
      </c>
      <c r="X69" s="47">
        <f t="shared" si="21"/>
        <v>3.2895711222213492E-2</v>
      </c>
      <c r="Y69" s="47">
        <f t="shared" si="23"/>
        <v>3.8778467827347729E-2</v>
      </c>
      <c r="Z69" s="47">
        <f t="shared" si="14"/>
        <v>2.9240632197523107E-3</v>
      </c>
      <c r="AA69" s="47">
        <f t="shared" si="22"/>
        <v>3.4469749179864648E-3</v>
      </c>
      <c r="AB69" s="26"/>
      <c r="AC69" s="26"/>
      <c r="AD69" s="26"/>
      <c r="AE69" s="26"/>
      <c r="AF69" s="26"/>
      <c r="AG69" s="26"/>
      <c r="AH69" s="26"/>
      <c r="AI69" s="26"/>
    </row>
    <row r="70" spans="1:35">
      <c r="A70" s="38" t="s">
        <v>30</v>
      </c>
      <c r="B70" s="39" t="s">
        <v>64</v>
      </c>
      <c r="C70" s="26" t="s">
        <v>24</v>
      </c>
      <c r="D70" s="27">
        <v>45153</v>
      </c>
      <c r="E70" s="28">
        <v>69</v>
      </c>
      <c r="F70" s="26">
        <v>12</v>
      </c>
      <c r="G70" s="26" t="s">
        <v>25</v>
      </c>
      <c r="H70" s="29">
        <v>0.50329000000000002</v>
      </c>
      <c r="I70" s="26" t="str">
        <f t="shared" si="16"/>
        <v>PASS</v>
      </c>
      <c r="J70" s="30">
        <v>1402.77</v>
      </c>
      <c r="K70" s="26">
        <v>0.49878</v>
      </c>
      <c r="L70" s="31">
        <f t="shared" si="17"/>
        <v>8.9610363806155776E-3</v>
      </c>
      <c r="M70" s="26" t="str">
        <f t="shared" si="18"/>
        <v>PASS</v>
      </c>
      <c r="N70" s="29">
        <f t="shared" si="19"/>
        <v>0.50103500000000001</v>
      </c>
      <c r="O70" s="29">
        <f t="shared" si="20"/>
        <v>702.83686695000006</v>
      </c>
      <c r="P70" s="26"/>
      <c r="Q70" s="27">
        <v>45182</v>
      </c>
      <c r="R70" s="26"/>
      <c r="S70" s="15" t="s">
        <v>27</v>
      </c>
      <c r="T70" s="26" t="s">
        <v>27</v>
      </c>
      <c r="U70" s="15" t="s">
        <v>27</v>
      </c>
      <c r="V70" s="15" t="s">
        <v>70</v>
      </c>
      <c r="W70" s="26" t="s">
        <v>60</v>
      </c>
      <c r="X70" s="47" t="e">
        <f t="shared" si="21"/>
        <v>#VALUE!</v>
      </c>
      <c r="Y70" s="47" t="e">
        <f t="shared" si="23"/>
        <v>#VALUE!</v>
      </c>
      <c r="Z70" s="47">
        <f t="shared" ref="Z70:Z92" si="24">AF72/O70*10^6</f>
        <v>0</v>
      </c>
      <c r="AA70" s="47">
        <f t="shared" si="22"/>
        <v>3.4194753482392659E-3</v>
      </c>
      <c r="AB70" s="26"/>
      <c r="AC70" s="26"/>
      <c r="AD70" s="26"/>
      <c r="AE70" s="26"/>
      <c r="AF70" s="26"/>
      <c r="AG70" s="26"/>
      <c r="AH70" s="26"/>
      <c r="AI70" s="26"/>
    </row>
    <row r="71" spans="1:35">
      <c r="A71" s="38" t="s">
        <v>30</v>
      </c>
      <c r="B71" s="39" t="s">
        <v>64</v>
      </c>
      <c r="C71" s="26" t="s">
        <v>24</v>
      </c>
      <c r="D71" s="27">
        <v>45153</v>
      </c>
      <c r="E71" s="28">
        <v>70</v>
      </c>
      <c r="F71" s="26">
        <v>11</v>
      </c>
      <c r="G71" s="26" t="s">
        <v>26</v>
      </c>
      <c r="H71" s="29">
        <v>0.50302999999999998</v>
      </c>
      <c r="I71" s="26" t="str">
        <f t="shared" si="16"/>
        <v>PASS</v>
      </c>
      <c r="J71" s="30">
        <v>1405.95</v>
      </c>
      <c r="K71" s="26">
        <v>0.48654599999999998</v>
      </c>
      <c r="L71" s="31">
        <f t="shared" si="17"/>
        <v>3.2769417330974292E-2</v>
      </c>
      <c r="M71" s="26" t="str">
        <f t="shared" si="18"/>
        <v>PASS</v>
      </c>
      <c r="N71" s="29">
        <f t="shared" si="19"/>
        <v>0.49478800000000001</v>
      </c>
      <c r="O71" s="29">
        <f t="shared" si="20"/>
        <v>695.64718860000005</v>
      </c>
      <c r="P71" s="26"/>
      <c r="Q71" s="27">
        <v>45182</v>
      </c>
      <c r="R71" s="26"/>
      <c r="S71" s="15">
        <v>43</v>
      </c>
      <c r="T71" s="26" t="s">
        <v>27</v>
      </c>
      <c r="U71" s="15">
        <v>43</v>
      </c>
      <c r="V71" s="26">
        <v>6.2E-2</v>
      </c>
      <c r="W71" s="26">
        <v>3.2000000000000001E-2</v>
      </c>
      <c r="X71" s="47">
        <f t="shared" si="21"/>
        <v>3.1505188036345361E-2</v>
      </c>
      <c r="Y71" s="47">
        <f t="shared" si="23"/>
        <v>3.7139276679841661E-2</v>
      </c>
      <c r="Z71" s="47">
        <f t="shared" si="24"/>
        <v>0</v>
      </c>
      <c r="AA71" s="47">
        <f t="shared" si="22"/>
        <v>3.454816435334108E-3</v>
      </c>
      <c r="AB71" s="26"/>
      <c r="AC71" s="26"/>
      <c r="AD71" s="26"/>
      <c r="AE71" s="26"/>
      <c r="AF71" s="26"/>
      <c r="AG71" s="26"/>
      <c r="AH71" s="26"/>
      <c r="AI71" s="26"/>
    </row>
    <row r="72" spans="1:35">
      <c r="A72" s="21" t="s">
        <v>32</v>
      </c>
      <c r="B72" s="21" t="s">
        <v>64</v>
      </c>
      <c r="C72" s="26" t="s">
        <v>24</v>
      </c>
      <c r="D72" s="27">
        <v>45159</v>
      </c>
      <c r="E72" s="28">
        <v>71</v>
      </c>
      <c r="F72" s="26">
        <v>8</v>
      </c>
      <c r="G72" s="26" t="s">
        <v>25</v>
      </c>
      <c r="H72" s="15">
        <v>0.50395999999999996</v>
      </c>
      <c r="I72" s="26" t="str">
        <f t="shared" si="16"/>
        <v>PASS</v>
      </c>
      <c r="J72" s="15">
        <v>1417.27</v>
      </c>
      <c r="K72" s="15">
        <v>0.48986800000000003</v>
      </c>
      <c r="L72" s="31">
        <f t="shared" si="17"/>
        <v>2.796253670926252E-2</v>
      </c>
      <c r="M72" s="26" t="str">
        <f t="shared" si="18"/>
        <v>PASS</v>
      </c>
      <c r="N72" s="29">
        <f t="shared" si="19"/>
        <v>0.49691399999999997</v>
      </c>
      <c r="O72" s="29">
        <f t="shared" si="20"/>
        <v>704.26130477999993</v>
      </c>
      <c r="P72" s="15"/>
      <c r="Q72" s="27">
        <v>45182</v>
      </c>
      <c r="R72" s="15"/>
      <c r="S72" s="15" t="s">
        <v>27</v>
      </c>
      <c r="T72" s="26" t="s">
        <v>27</v>
      </c>
      <c r="U72" s="15" t="s">
        <v>27</v>
      </c>
      <c r="V72" s="26" t="s">
        <v>59</v>
      </c>
      <c r="W72" s="15" t="s">
        <v>60</v>
      </c>
      <c r="X72" s="47" t="e">
        <f t="shared" si="21"/>
        <v>#VALUE!</v>
      </c>
      <c r="Y72" s="47" t="e">
        <f t="shared" si="23"/>
        <v>#VALUE!</v>
      </c>
      <c r="Z72" s="47">
        <f t="shared" si="24"/>
        <v>0</v>
      </c>
      <c r="AA72" s="47">
        <f t="shared" ref="AA72:AA94" si="25">$AF$5/O72*10^6</f>
        <v>3.4125591226682674E-3</v>
      </c>
      <c r="AB72" s="26"/>
      <c r="AC72" s="26"/>
      <c r="AD72" s="26"/>
      <c r="AE72" s="26"/>
      <c r="AF72" s="26"/>
      <c r="AG72" s="26"/>
      <c r="AH72" s="26"/>
      <c r="AI72" s="26"/>
    </row>
    <row r="73" spans="1:35">
      <c r="A73" s="21" t="s">
        <v>32</v>
      </c>
      <c r="B73" s="21" t="s">
        <v>64</v>
      </c>
      <c r="C73" s="26" t="s">
        <v>24</v>
      </c>
      <c r="D73" s="27">
        <v>45159</v>
      </c>
      <c r="E73" s="28">
        <v>72</v>
      </c>
      <c r="F73" s="26">
        <v>4</v>
      </c>
      <c r="G73" s="26" t="s">
        <v>26</v>
      </c>
      <c r="H73" s="29">
        <v>0.50214000000000003</v>
      </c>
      <c r="I73" s="26" t="str">
        <f t="shared" si="16"/>
        <v>PASS</v>
      </c>
      <c r="J73" s="30">
        <v>1412.18</v>
      </c>
      <c r="K73" s="26">
        <v>0.49629299999999998</v>
      </c>
      <c r="L73" s="31">
        <f t="shared" si="17"/>
        <v>1.164416298243527E-2</v>
      </c>
      <c r="M73" s="26" t="str">
        <f t="shared" si="18"/>
        <v>PASS</v>
      </c>
      <c r="N73" s="29">
        <f t="shared" si="19"/>
        <v>0.49921650000000001</v>
      </c>
      <c r="O73" s="29">
        <f t="shared" si="20"/>
        <v>704.98355697</v>
      </c>
      <c r="P73" s="26"/>
      <c r="Q73" s="27">
        <v>45182</v>
      </c>
      <c r="R73" s="26"/>
      <c r="S73" s="15">
        <v>24</v>
      </c>
      <c r="T73" s="26" t="s">
        <v>27</v>
      </c>
      <c r="U73" s="15">
        <v>24</v>
      </c>
      <c r="V73" s="26">
        <v>3.6999999999999998E-2</v>
      </c>
      <c r="W73" s="26">
        <v>1.7999999999999999E-2</v>
      </c>
      <c r="X73" s="47">
        <f t="shared" si="21"/>
        <v>1.7351415468728062E-2</v>
      </c>
      <c r="Y73" s="47">
        <f t="shared" si="23"/>
        <v>2.0454377835693417E-2</v>
      </c>
      <c r="Z73" s="47">
        <f t="shared" si="24"/>
        <v>0</v>
      </c>
      <c r="AA73" s="47">
        <f t="shared" si="25"/>
        <v>3.4090629726155697E-3</v>
      </c>
      <c r="AB73" s="26"/>
      <c r="AC73" s="26"/>
      <c r="AD73" s="26"/>
      <c r="AE73" s="26"/>
      <c r="AF73" s="26"/>
      <c r="AG73" s="26"/>
      <c r="AH73" s="26"/>
      <c r="AI73" s="26"/>
    </row>
    <row r="74" spans="1:35">
      <c r="A74" s="21" t="s">
        <v>71</v>
      </c>
      <c r="B74" s="21" t="s">
        <v>23</v>
      </c>
      <c r="C74" s="26" t="s">
        <v>24</v>
      </c>
      <c r="D74" s="27">
        <v>45159</v>
      </c>
      <c r="E74" s="28">
        <v>73</v>
      </c>
      <c r="F74" s="26">
        <v>10</v>
      </c>
      <c r="G74" s="26" t="s">
        <v>25</v>
      </c>
      <c r="H74" s="29">
        <v>0.50297000000000003</v>
      </c>
      <c r="I74" s="26" t="str">
        <f t="shared" si="16"/>
        <v>PASS</v>
      </c>
      <c r="J74" s="30">
        <v>1422.14</v>
      </c>
      <c r="K74" s="26">
        <v>0.48593700000000001</v>
      </c>
      <c r="L74" s="31">
        <f t="shared" si="17"/>
        <v>3.3864842833568644E-2</v>
      </c>
      <c r="M74" s="26" t="str">
        <f t="shared" si="18"/>
        <v>PASS</v>
      </c>
      <c r="N74" s="29">
        <f t="shared" si="19"/>
        <v>0.49445349999999999</v>
      </c>
      <c r="O74" s="29">
        <f t="shared" si="20"/>
        <v>703.18210049000004</v>
      </c>
      <c r="P74" s="26"/>
      <c r="Q74" s="27">
        <v>45182</v>
      </c>
      <c r="R74" s="26"/>
      <c r="S74" s="15" t="s">
        <v>27</v>
      </c>
      <c r="T74" s="26" t="s">
        <v>27</v>
      </c>
      <c r="U74" s="15" t="s">
        <v>27</v>
      </c>
      <c r="V74" s="26" t="s">
        <v>59</v>
      </c>
      <c r="W74" s="26" t="s">
        <v>60</v>
      </c>
      <c r="X74" s="47" t="e">
        <f t="shared" si="21"/>
        <v>#VALUE!</v>
      </c>
      <c r="Y74" s="47" t="e">
        <f t="shared" si="23"/>
        <v>#VALUE!</v>
      </c>
      <c r="Z74" s="47">
        <f t="shared" si="24"/>
        <v>0</v>
      </c>
      <c r="AA74" s="47">
        <f t="shared" si="25"/>
        <v>3.4177965262405367E-3</v>
      </c>
      <c r="AB74" s="15"/>
      <c r="AC74" s="15"/>
      <c r="AD74" s="15"/>
      <c r="AE74" s="15"/>
      <c r="AF74" s="15"/>
      <c r="AG74" s="15"/>
      <c r="AH74" s="15"/>
      <c r="AI74" s="15"/>
    </row>
    <row r="75" spans="1:35">
      <c r="A75" s="21" t="s">
        <v>71</v>
      </c>
      <c r="B75" s="21" t="s">
        <v>23</v>
      </c>
      <c r="C75" s="26" t="s">
        <v>24</v>
      </c>
      <c r="D75" s="27">
        <v>45159</v>
      </c>
      <c r="E75" s="28">
        <v>74</v>
      </c>
      <c r="F75" s="26">
        <v>15</v>
      </c>
      <c r="G75" s="26" t="s">
        <v>26</v>
      </c>
      <c r="H75" s="29">
        <v>0.50175000000000003</v>
      </c>
      <c r="I75" s="26" t="str">
        <f t="shared" si="16"/>
        <v>PASS</v>
      </c>
      <c r="J75" s="30">
        <v>1419.73</v>
      </c>
      <c r="K75" s="26">
        <v>0.49046499999999998</v>
      </c>
      <c r="L75" s="31">
        <f t="shared" si="17"/>
        <v>2.2491280518186437E-2</v>
      </c>
      <c r="M75" s="26" t="str">
        <f t="shared" si="18"/>
        <v>PASS</v>
      </c>
      <c r="N75" s="29">
        <f t="shared" si="19"/>
        <v>0.49610750000000003</v>
      </c>
      <c r="O75" s="29">
        <f t="shared" si="20"/>
        <v>704.33870097500005</v>
      </c>
      <c r="P75" s="26"/>
      <c r="Q75" s="27">
        <v>45182</v>
      </c>
      <c r="R75" s="26"/>
      <c r="S75" s="15">
        <v>27</v>
      </c>
      <c r="T75" s="26" t="s">
        <v>27</v>
      </c>
      <c r="U75" s="15">
        <v>27</v>
      </c>
      <c r="V75" s="26">
        <v>3.9E-2</v>
      </c>
      <c r="W75" s="26">
        <v>0.02</v>
      </c>
      <c r="X75" s="47">
        <f t="shared" si="21"/>
        <v>1.9538214215702548E-2</v>
      </c>
      <c r="Y75" s="47">
        <f t="shared" si="23"/>
        <v>2.303224290392672E-2</v>
      </c>
      <c r="Z75" s="47">
        <f t="shared" si="24"/>
        <v>0</v>
      </c>
      <c r="AA75" s="47">
        <f t="shared" si="25"/>
        <v>3.41218413391507E-3</v>
      </c>
      <c r="AB75" s="26"/>
      <c r="AC75" s="26"/>
      <c r="AD75" s="26"/>
      <c r="AE75" s="26"/>
      <c r="AF75" s="26"/>
      <c r="AG75" s="26"/>
      <c r="AH75" s="26"/>
      <c r="AI75" s="26"/>
    </row>
    <row r="76" spans="1:35">
      <c r="A76" s="21" t="s">
        <v>66</v>
      </c>
      <c r="B76" s="21" t="s">
        <v>47</v>
      </c>
      <c r="C76" s="26" t="s">
        <v>44</v>
      </c>
      <c r="D76" s="27">
        <v>45159</v>
      </c>
      <c r="E76" s="28">
        <v>75</v>
      </c>
      <c r="F76" s="26">
        <v>13</v>
      </c>
      <c r="G76" s="26" t="s">
        <v>25</v>
      </c>
      <c r="H76" s="29">
        <v>0.50495000000000001</v>
      </c>
      <c r="I76" s="26" t="str">
        <f t="shared" si="16"/>
        <v>PASS</v>
      </c>
      <c r="J76" s="30">
        <v>1405.1</v>
      </c>
      <c r="K76" s="26">
        <v>0.48790800000000001</v>
      </c>
      <c r="L76" s="31">
        <f t="shared" si="17"/>
        <v>3.3749876225368854E-2</v>
      </c>
      <c r="M76" s="26" t="str">
        <f t="shared" si="18"/>
        <v>PASS</v>
      </c>
      <c r="N76" s="29">
        <f t="shared" si="19"/>
        <v>0.49642900000000001</v>
      </c>
      <c r="O76" s="29">
        <f t="shared" si="20"/>
        <v>697.5323879</v>
      </c>
      <c r="P76" s="26"/>
      <c r="Q76" s="27">
        <v>45182</v>
      </c>
      <c r="R76" s="26"/>
      <c r="S76" s="26" t="s">
        <v>27</v>
      </c>
      <c r="T76" s="26" t="s">
        <v>27</v>
      </c>
      <c r="U76" s="15" t="s">
        <v>27</v>
      </c>
      <c r="V76" s="15" t="s">
        <v>72</v>
      </c>
      <c r="W76" s="26" t="s">
        <v>62</v>
      </c>
      <c r="X76" s="47" t="e">
        <f t="shared" si="21"/>
        <v>#VALUE!</v>
      </c>
      <c r="Y76" s="47" t="e">
        <f t="shared" si="23"/>
        <v>#VALUE!</v>
      </c>
      <c r="Z76" s="47">
        <f t="shared" si="24"/>
        <v>0</v>
      </c>
      <c r="AA76" s="47">
        <f t="shared" si="25"/>
        <v>3.4454792093665389E-3</v>
      </c>
      <c r="AB76" s="26"/>
      <c r="AC76" s="26"/>
      <c r="AD76" s="26"/>
      <c r="AE76" s="26"/>
      <c r="AF76" s="26"/>
      <c r="AG76" s="26"/>
      <c r="AH76" s="26"/>
      <c r="AI76" s="26"/>
    </row>
    <row r="77" spans="1:35">
      <c r="A77" s="21" t="s">
        <v>66</v>
      </c>
      <c r="B77" s="21" t="s">
        <v>47</v>
      </c>
      <c r="C77" s="26" t="s">
        <v>44</v>
      </c>
      <c r="D77" s="27">
        <v>45159</v>
      </c>
      <c r="E77" s="28">
        <v>76</v>
      </c>
      <c r="F77" s="26">
        <v>14</v>
      </c>
      <c r="G77" s="26" t="s">
        <v>26</v>
      </c>
      <c r="H77" s="29">
        <v>0.50165999999999999</v>
      </c>
      <c r="I77" s="26" t="str">
        <f t="shared" si="16"/>
        <v>PASS</v>
      </c>
      <c r="J77" s="30">
        <v>1399.21</v>
      </c>
      <c r="K77" s="26">
        <v>0.48913499999999999</v>
      </c>
      <c r="L77" s="31">
        <f t="shared" si="17"/>
        <v>2.4967109197464435E-2</v>
      </c>
      <c r="M77" s="26" t="str">
        <f t="shared" si="18"/>
        <v>PASS</v>
      </c>
      <c r="N77" s="29">
        <f t="shared" si="19"/>
        <v>0.49539749999999999</v>
      </c>
      <c r="O77" s="29">
        <f t="shared" si="20"/>
        <v>693.165135975</v>
      </c>
      <c r="P77" s="26"/>
      <c r="Q77" s="27">
        <v>45182</v>
      </c>
      <c r="R77" s="26"/>
      <c r="S77" s="26">
        <v>28</v>
      </c>
      <c r="T77" s="26" t="s">
        <v>27</v>
      </c>
      <c r="U77" s="26">
        <v>28</v>
      </c>
      <c r="V77" s="26">
        <v>4.1000000000000002E-2</v>
      </c>
      <c r="W77" s="26">
        <v>2.1000000000000001E-2</v>
      </c>
      <c r="X77" s="47">
        <f t="shared" si="21"/>
        <v>2.0588465317819445E-2</v>
      </c>
      <c r="Y77" s="47">
        <f t="shared" si="23"/>
        <v>2.4270310939573107E-2</v>
      </c>
      <c r="Z77" s="47">
        <f t="shared" si="24"/>
        <v>0</v>
      </c>
      <c r="AA77" s="47">
        <f t="shared" si="25"/>
        <v>3.4671872770818723E-3</v>
      </c>
      <c r="AB77" s="26"/>
      <c r="AC77" s="26"/>
      <c r="AD77" s="26"/>
      <c r="AE77" s="26"/>
      <c r="AF77" s="26"/>
      <c r="AG77" s="26"/>
      <c r="AH77" s="26"/>
      <c r="AI77" s="26"/>
    </row>
    <row r="78" spans="1:35">
      <c r="A78" s="21" t="s">
        <v>73</v>
      </c>
      <c r="B78" s="21" t="s">
        <v>23</v>
      </c>
      <c r="C78" s="26" t="s">
        <v>44</v>
      </c>
      <c r="D78" s="27">
        <v>45166</v>
      </c>
      <c r="E78" s="28">
        <v>77</v>
      </c>
      <c r="F78" s="15">
        <v>1</v>
      </c>
      <c r="G78" s="15" t="s">
        <v>25</v>
      </c>
      <c r="H78" s="15">
        <v>0.50061999999999995</v>
      </c>
      <c r="I78" s="26" t="str">
        <f t="shared" si="16"/>
        <v>PASS</v>
      </c>
      <c r="J78" s="15">
        <v>1437.13</v>
      </c>
      <c r="K78" s="15">
        <v>0.49057000000000001</v>
      </c>
      <c r="L78" s="31">
        <f t="shared" si="17"/>
        <v>2.0075106867484219E-2</v>
      </c>
      <c r="M78" s="26" t="str">
        <f t="shared" si="18"/>
        <v>PASS</v>
      </c>
      <c r="N78" s="29">
        <f t="shared" si="19"/>
        <v>0.49559500000000001</v>
      </c>
      <c r="O78" s="29">
        <f t="shared" si="20"/>
        <v>712.23444235000011</v>
      </c>
      <c r="P78" s="15"/>
      <c r="Q78" s="27">
        <v>45182</v>
      </c>
      <c r="R78" s="15"/>
      <c r="S78" s="26">
        <v>20</v>
      </c>
      <c r="T78" s="26" t="s">
        <v>27</v>
      </c>
      <c r="U78" s="15">
        <v>20</v>
      </c>
      <c r="V78" s="26">
        <v>2.8000000000000001E-2</v>
      </c>
      <c r="W78" s="15">
        <v>1.4E-2</v>
      </c>
      <c r="X78" s="47">
        <f t="shared" si="21"/>
        <v>1.4312308172067004E-2</v>
      </c>
      <c r="Y78" s="47">
        <f t="shared" si="23"/>
        <v>1.6871785450584972E-2</v>
      </c>
      <c r="Z78" s="47">
        <f t="shared" si="24"/>
        <v>0</v>
      </c>
      <c r="AA78" s="47">
        <f t="shared" si="25"/>
        <v>3.3743570901169934E-3</v>
      </c>
      <c r="AB78" s="26"/>
      <c r="AC78" s="26"/>
      <c r="AD78" s="26"/>
      <c r="AE78" s="26"/>
      <c r="AF78" s="26"/>
      <c r="AG78" s="26"/>
      <c r="AH78" s="26"/>
      <c r="AI78" s="26"/>
    </row>
    <row r="79" spans="1:35">
      <c r="A79" s="21" t="s">
        <v>73</v>
      </c>
      <c r="B79" s="21" t="s">
        <v>23</v>
      </c>
      <c r="C79" s="26" t="s">
        <v>44</v>
      </c>
      <c r="D79" s="27">
        <v>45166</v>
      </c>
      <c r="E79" s="28">
        <v>78</v>
      </c>
      <c r="F79" s="26">
        <v>3</v>
      </c>
      <c r="G79" s="26" t="s">
        <v>26</v>
      </c>
      <c r="H79" s="29">
        <v>0.50368999999999997</v>
      </c>
      <c r="I79" s="26" t="str">
        <f t="shared" si="16"/>
        <v>PASS</v>
      </c>
      <c r="J79" s="30">
        <v>1437</v>
      </c>
      <c r="K79" s="26">
        <v>0.49025000000000002</v>
      </c>
      <c r="L79" s="31">
        <f t="shared" si="17"/>
        <v>2.6683078877881142E-2</v>
      </c>
      <c r="M79" s="26" t="str">
        <f t="shared" si="18"/>
        <v>PASS</v>
      </c>
      <c r="N79" s="29">
        <f t="shared" si="19"/>
        <v>0.49697000000000002</v>
      </c>
      <c r="O79" s="29">
        <f t="shared" si="20"/>
        <v>714.14589000000001</v>
      </c>
      <c r="P79" s="26"/>
      <c r="Q79" s="27">
        <v>45182</v>
      </c>
      <c r="R79" s="26"/>
      <c r="S79" s="26">
        <v>31</v>
      </c>
      <c r="T79" s="26" t="s">
        <v>27</v>
      </c>
      <c r="U79" s="26">
        <v>31</v>
      </c>
      <c r="V79" s="26">
        <v>4.3999999999999997E-2</v>
      </c>
      <c r="W79" s="26">
        <v>2.1999999999999999E-2</v>
      </c>
      <c r="X79" s="47">
        <f t="shared" si="21"/>
        <v>2.2124700859083447E-2</v>
      </c>
      <c r="Y79" s="47">
        <f t="shared" si="23"/>
        <v>2.60812722563756E-2</v>
      </c>
      <c r="Z79" s="47">
        <f t="shared" si="24"/>
        <v>0</v>
      </c>
      <c r="AA79" s="47">
        <f t="shared" si="25"/>
        <v>3.3653254524355601E-3</v>
      </c>
      <c r="AB79" s="26"/>
      <c r="AC79" s="26"/>
      <c r="AD79" s="26"/>
      <c r="AE79" s="26"/>
      <c r="AF79" s="26"/>
      <c r="AG79" s="26"/>
      <c r="AH79" s="26"/>
      <c r="AI79" s="26"/>
    </row>
    <row r="80" spans="1:35">
      <c r="A80" s="21" t="s">
        <v>74</v>
      </c>
      <c r="B80" s="21" t="s">
        <v>23</v>
      </c>
      <c r="C80" s="26" t="s">
        <v>24</v>
      </c>
      <c r="D80" s="27">
        <v>45162</v>
      </c>
      <c r="E80" s="28">
        <v>79</v>
      </c>
      <c r="F80" s="26">
        <v>6</v>
      </c>
      <c r="G80" s="26" t="s">
        <v>26</v>
      </c>
      <c r="H80" s="29">
        <v>0.50178</v>
      </c>
      <c r="I80" s="26" t="str">
        <f t="shared" si="16"/>
        <v>PASS</v>
      </c>
      <c r="J80" s="30">
        <v>1438.12</v>
      </c>
      <c r="K80" s="26">
        <v>0.49214999999999998</v>
      </c>
      <c r="L80" s="31">
        <f t="shared" si="17"/>
        <v>1.9191677627645638E-2</v>
      </c>
      <c r="M80" s="26" t="str">
        <f t="shared" si="18"/>
        <v>PASS</v>
      </c>
      <c r="N80" s="29">
        <f t="shared" si="19"/>
        <v>0.49696499999999999</v>
      </c>
      <c r="O80" s="29">
        <f t="shared" si="20"/>
        <v>714.69530579999991</v>
      </c>
      <c r="P80" s="26"/>
      <c r="Q80" s="27">
        <v>45182</v>
      </c>
      <c r="R80" s="26"/>
      <c r="S80" s="26">
        <v>31</v>
      </c>
      <c r="T80" s="26" t="s">
        <v>27</v>
      </c>
      <c r="U80" s="26">
        <v>31</v>
      </c>
      <c r="V80" s="26">
        <v>4.2999999999999997E-2</v>
      </c>
      <c r="W80" s="26">
        <v>2.1999999999999999E-2</v>
      </c>
      <c r="X80" s="47">
        <f t="shared" si="21"/>
        <v>2.2107692687736012E-2</v>
      </c>
      <c r="Y80" s="47">
        <f t="shared" si="23"/>
        <v>2.6061222505180278E-2</v>
      </c>
      <c r="Z80" s="47">
        <f t="shared" si="24"/>
        <v>0</v>
      </c>
      <c r="AA80" s="47">
        <f t="shared" si="25"/>
        <v>3.3627383877651968E-3</v>
      </c>
      <c r="AB80" s="15"/>
      <c r="AC80" s="15"/>
      <c r="AD80" s="15"/>
      <c r="AE80" s="15"/>
      <c r="AF80" s="15"/>
      <c r="AG80" s="15"/>
      <c r="AH80" s="15"/>
      <c r="AI80" s="15"/>
    </row>
    <row r="81" spans="1:35">
      <c r="A81" s="21" t="s">
        <v>74</v>
      </c>
      <c r="B81" s="21" t="s">
        <v>23</v>
      </c>
      <c r="C81" s="26" t="s">
        <v>24</v>
      </c>
      <c r="D81" s="27">
        <v>45162</v>
      </c>
      <c r="E81" s="28">
        <v>80</v>
      </c>
      <c r="F81" s="26">
        <v>7</v>
      </c>
      <c r="G81" s="26" t="s">
        <v>25</v>
      </c>
      <c r="H81" s="29">
        <v>0.50470999999999999</v>
      </c>
      <c r="I81" s="26" t="str">
        <f t="shared" si="16"/>
        <v>PASS</v>
      </c>
      <c r="J81" s="30">
        <v>1431.73</v>
      </c>
      <c r="K81" s="26">
        <v>0.49329000000000001</v>
      </c>
      <c r="L81" s="31">
        <f t="shared" si="17"/>
        <v>2.2626855025658272E-2</v>
      </c>
      <c r="M81" s="26" t="str">
        <f t="shared" si="18"/>
        <v>PASS</v>
      </c>
      <c r="N81" s="29">
        <f t="shared" si="19"/>
        <v>0.499</v>
      </c>
      <c r="O81" s="29">
        <f t="shared" si="20"/>
        <v>714.43326999999999</v>
      </c>
      <c r="P81" s="26"/>
      <c r="Q81" s="27">
        <v>45182</v>
      </c>
      <c r="R81" s="26"/>
      <c r="S81" s="26" t="s">
        <v>27</v>
      </c>
      <c r="T81" s="26" t="s">
        <v>27</v>
      </c>
      <c r="U81" s="26" t="s">
        <v>27</v>
      </c>
      <c r="V81" s="26" t="s">
        <v>68</v>
      </c>
      <c r="W81" s="26" t="s">
        <v>60</v>
      </c>
      <c r="X81" s="47" t="e">
        <f t="shared" si="21"/>
        <v>#VALUE!</v>
      </c>
      <c r="Y81" s="47" t="e">
        <f t="shared" si="23"/>
        <v>#VALUE!</v>
      </c>
      <c r="Z81" s="47">
        <f t="shared" si="24"/>
        <v>0</v>
      </c>
      <c r="AA81" s="47">
        <f t="shared" si="25"/>
        <v>3.3639717539599547E-3</v>
      </c>
      <c r="AB81" s="26"/>
      <c r="AC81" s="26"/>
      <c r="AD81" s="26"/>
      <c r="AE81" s="26"/>
      <c r="AF81" s="26"/>
      <c r="AG81" s="26"/>
      <c r="AH81" s="26"/>
      <c r="AI81" s="26"/>
    </row>
    <row r="82" spans="1:35">
      <c r="A82" s="21" t="s">
        <v>56</v>
      </c>
      <c r="B82" s="21" t="s">
        <v>47</v>
      </c>
      <c r="C82" s="26" t="s">
        <v>44</v>
      </c>
      <c r="D82" s="27">
        <v>45166</v>
      </c>
      <c r="E82" s="28">
        <v>81</v>
      </c>
      <c r="F82" s="26">
        <v>5</v>
      </c>
      <c r="G82" s="26" t="s">
        <v>25</v>
      </c>
      <c r="H82" s="29">
        <v>0.50212000000000001</v>
      </c>
      <c r="I82" s="26" t="str">
        <f t="shared" si="16"/>
        <v>PASS</v>
      </c>
      <c r="J82" s="30">
        <v>1420.76</v>
      </c>
      <c r="K82" s="26">
        <v>0.48442000000000002</v>
      </c>
      <c r="L82" s="31">
        <f t="shared" si="17"/>
        <v>3.52505377200669E-2</v>
      </c>
      <c r="M82" s="26" t="str">
        <f t="shared" si="18"/>
        <v>PASS</v>
      </c>
      <c r="N82" s="29">
        <f t="shared" si="19"/>
        <v>0.49326999999999999</v>
      </c>
      <c r="O82" s="29">
        <f t="shared" si="20"/>
        <v>700.81828519999999</v>
      </c>
      <c r="P82" s="26"/>
      <c r="Q82" s="27">
        <v>45182</v>
      </c>
      <c r="R82" s="26"/>
      <c r="S82" s="26">
        <v>6.6</v>
      </c>
      <c r="T82" s="26" t="s">
        <v>27</v>
      </c>
      <c r="U82" s="26">
        <v>6.6</v>
      </c>
      <c r="V82" s="26">
        <v>9.4000000000000004E-3</v>
      </c>
      <c r="W82" s="26">
        <v>4.7999999999999996E-3</v>
      </c>
      <c r="X82" s="47">
        <f t="shared" si="21"/>
        <v>4.7999992078292478E-3</v>
      </c>
      <c r="Y82" s="47">
        <f t="shared" si="23"/>
        <v>5.6583854835887716E-3</v>
      </c>
      <c r="Z82" s="47">
        <f t="shared" si="24"/>
        <v>0</v>
      </c>
      <c r="AA82" s="47">
        <f t="shared" si="25"/>
        <v>3.4293245355083465E-3</v>
      </c>
      <c r="AB82" s="26"/>
      <c r="AC82" s="26"/>
      <c r="AD82" s="26"/>
      <c r="AE82" s="26"/>
      <c r="AF82" s="26"/>
      <c r="AG82" s="26"/>
      <c r="AH82" s="26"/>
      <c r="AI82" s="26"/>
    </row>
    <row r="83" spans="1:35">
      <c r="A83" s="21" t="s">
        <v>56</v>
      </c>
      <c r="B83" s="21" t="s">
        <v>47</v>
      </c>
      <c r="C83" s="26" t="s">
        <v>44</v>
      </c>
      <c r="D83" s="27">
        <v>45166</v>
      </c>
      <c r="E83" s="28">
        <v>82</v>
      </c>
      <c r="F83" s="26">
        <v>11</v>
      </c>
      <c r="G83" s="26" t="s">
        <v>26</v>
      </c>
      <c r="H83" s="29">
        <v>0.50205</v>
      </c>
      <c r="I83" s="26" t="str">
        <f t="shared" si="16"/>
        <v>PASS</v>
      </c>
      <c r="J83" s="30">
        <v>1382.23</v>
      </c>
      <c r="K83" s="26">
        <v>0.48209999999999997</v>
      </c>
      <c r="L83" s="31">
        <f t="shared" si="17"/>
        <v>3.9737077980280894E-2</v>
      </c>
      <c r="M83" s="26" t="str">
        <f t="shared" si="18"/>
        <v>PASS</v>
      </c>
      <c r="N83" s="29">
        <f t="shared" si="19"/>
        <v>0.49207499999999998</v>
      </c>
      <c r="O83" s="29">
        <f t="shared" si="20"/>
        <v>680.16082725000001</v>
      </c>
      <c r="P83" s="26"/>
      <c r="Q83" s="27">
        <v>45182</v>
      </c>
      <c r="R83" s="26"/>
      <c r="S83" s="26">
        <v>29</v>
      </c>
      <c r="T83" s="26">
        <v>4.2</v>
      </c>
      <c r="U83" s="26">
        <v>34</v>
      </c>
      <c r="V83" s="26">
        <v>4.9000000000000002E-2</v>
      </c>
      <c r="W83" s="26">
        <v>2.5000000000000001E-2</v>
      </c>
      <c r="X83" s="47">
        <f t="shared" si="21"/>
        <v>2.5478271191403622E-2</v>
      </c>
      <c r="Y83" s="47">
        <f t="shared" si="23"/>
        <v>3.0034563260183098E-2</v>
      </c>
      <c r="Z83" s="47">
        <f t="shared" si="24"/>
        <v>0</v>
      </c>
      <c r="AA83" s="47">
        <f t="shared" si="25"/>
        <v>3.5334780306097756E-3</v>
      </c>
      <c r="AB83" s="26"/>
      <c r="AC83" s="26"/>
      <c r="AD83" s="26"/>
      <c r="AE83" s="26"/>
      <c r="AF83" s="26"/>
      <c r="AG83" s="26"/>
      <c r="AH83" s="26"/>
      <c r="AI83" s="26"/>
    </row>
    <row r="84" spans="1:35">
      <c r="A84" s="21" t="s">
        <v>75</v>
      </c>
      <c r="B84" s="21" t="s">
        <v>47</v>
      </c>
      <c r="C84" s="26" t="s">
        <v>44</v>
      </c>
      <c r="D84" s="27">
        <v>45166</v>
      </c>
      <c r="E84" s="28">
        <v>83</v>
      </c>
      <c r="F84" s="26">
        <v>13</v>
      </c>
      <c r="G84" s="26" t="s">
        <v>25</v>
      </c>
      <c r="H84" s="29">
        <v>0.50043000000000004</v>
      </c>
      <c r="I84" s="26" t="str">
        <f t="shared" si="16"/>
        <v>PASS</v>
      </c>
      <c r="J84" s="30">
        <v>1435</v>
      </c>
      <c r="K84" s="26">
        <v>0.48493000000000003</v>
      </c>
      <c r="L84" s="31">
        <f t="shared" si="17"/>
        <v>3.0973362907899232E-2</v>
      </c>
      <c r="M84" s="26" t="str">
        <f t="shared" si="18"/>
        <v>PASS</v>
      </c>
      <c r="N84" s="29">
        <f t="shared" si="19"/>
        <v>0.49268000000000001</v>
      </c>
      <c r="O84" s="29">
        <f t="shared" si="20"/>
        <v>706.99580000000003</v>
      </c>
      <c r="P84" s="26"/>
      <c r="Q84" s="27">
        <v>45182</v>
      </c>
      <c r="R84" s="26"/>
      <c r="S84" s="26">
        <v>22</v>
      </c>
      <c r="T84" s="26" t="s">
        <v>27</v>
      </c>
      <c r="U84" s="26">
        <v>22</v>
      </c>
      <c r="V84" s="26">
        <v>3.1E-2</v>
      </c>
      <c r="W84" s="26">
        <v>1.6E-2</v>
      </c>
      <c r="X84" s="47">
        <f t="shared" si="21"/>
        <v>1.586019423685521E-2</v>
      </c>
      <c r="Y84" s="47">
        <f t="shared" si="23"/>
        <v>1.8696480759901053E-2</v>
      </c>
      <c r="Z84" s="47">
        <f t="shared" si="24"/>
        <v>0</v>
      </c>
      <c r="AA84" s="47">
        <f t="shared" si="25"/>
        <v>3.3993601381638277E-3</v>
      </c>
      <c r="AB84" s="26"/>
      <c r="AC84" s="26"/>
      <c r="AD84" s="26"/>
      <c r="AE84" s="26"/>
      <c r="AF84" s="26"/>
      <c r="AG84" s="26"/>
      <c r="AH84" s="26"/>
      <c r="AI84" s="26"/>
    </row>
    <row r="85" spans="1:35">
      <c r="A85" s="21" t="s">
        <v>75</v>
      </c>
      <c r="B85" s="21" t="s">
        <v>47</v>
      </c>
      <c r="C85" s="26" t="s">
        <v>44</v>
      </c>
      <c r="D85" s="27">
        <v>45166</v>
      </c>
      <c r="E85" s="28">
        <v>84</v>
      </c>
      <c r="F85" s="26">
        <v>14</v>
      </c>
      <c r="G85" s="26" t="s">
        <v>26</v>
      </c>
      <c r="H85" s="29">
        <v>0.50063999999999997</v>
      </c>
      <c r="I85" s="26" t="str">
        <f t="shared" si="16"/>
        <v>PASS</v>
      </c>
      <c r="J85" s="30">
        <v>1433.44</v>
      </c>
      <c r="K85" s="26">
        <v>0.49057000000000001</v>
      </c>
      <c r="L85" s="31">
        <f t="shared" si="17"/>
        <v>2.0114253755193288E-2</v>
      </c>
      <c r="M85" s="26" t="str">
        <f t="shared" si="18"/>
        <v>PASS</v>
      </c>
      <c r="N85" s="29">
        <f t="shared" si="19"/>
        <v>0.49560499999999996</v>
      </c>
      <c r="O85" s="29">
        <f t="shared" si="20"/>
        <v>710.42003119999993</v>
      </c>
      <c r="P85" s="26"/>
      <c r="Q85" s="27">
        <v>45182</v>
      </c>
      <c r="R85" s="26"/>
      <c r="S85" s="26">
        <v>24</v>
      </c>
      <c r="T85" s="26" t="s">
        <v>27</v>
      </c>
      <c r="U85" s="26">
        <v>24</v>
      </c>
      <c r="V85" s="26">
        <v>3.3000000000000002E-2</v>
      </c>
      <c r="W85" s="26">
        <v>1.7000000000000001E-2</v>
      </c>
      <c r="X85" s="47">
        <f t="shared" si="21"/>
        <v>1.72186341296512E-2</v>
      </c>
      <c r="Y85" s="47">
        <f t="shared" si="23"/>
        <v>2.0297851142876779E-2</v>
      </c>
      <c r="Z85" s="47">
        <f t="shared" si="24"/>
        <v>0</v>
      </c>
      <c r="AA85" s="47">
        <f t="shared" si="25"/>
        <v>3.3829751904794632E-3</v>
      </c>
      <c r="AB85" s="26"/>
      <c r="AC85" s="26"/>
      <c r="AD85" s="26"/>
      <c r="AE85" s="26"/>
      <c r="AF85" s="26"/>
      <c r="AG85" s="26"/>
      <c r="AH85" s="26"/>
      <c r="AI85" s="26"/>
    </row>
    <row r="86" spans="1:35">
      <c r="A86" s="21" t="s">
        <v>58</v>
      </c>
      <c r="B86" s="21"/>
      <c r="C86" s="26"/>
      <c r="D86" s="27">
        <v>45166</v>
      </c>
      <c r="E86" s="28">
        <v>85</v>
      </c>
      <c r="F86" s="26"/>
      <c r="G86" s="26"/>
      <c r="H86" s="29"/>
      <c r="I86" s="26"/>
      <c r="J86" s="30"/>
      <c r="K86" s="26"/>
      <c r="L86" s="31"/>
      <c r="M86" s="26"/>
      <c r="N86" s="29"/>
      <c r="O86" s="29"/>
      <c r="P86" s="26"/>
      <c r="Q86" s="27">
        <v>45182</v>
      </c>
      <c r="R86" s="26"/>
      <c r="S86" s="26" t="s">
        <v>27</v>
      </c>
      <c r="T86" s="26" t="s">
        <v>27</v>
      </c>
      <c r="U86" s="26" t="s">
        <v>27</v>
      </c>
      <c r="V86" s="26" t="s">
        <v>59</v>
      </c>
      <c r="W86" s="26" t="s">
        <v>60</v>
      </c>
      <c r="X86" s="47" t="e">
        <f t="shared" si="21"/>
        <v>#VALUE!</v>
      </c>
      <c r="Y86" s="47" t="e">
        <f t="shared" si="23"/>
        <v>#VALUE!</v>
      </c>
      <c r="Z86" s="47" t="e">
        <f t="shared" si="24"/>
        <v>#DIV/0!</v>
      </c>
      <c r="AA86" s="47" t="e">
        <f t="shared" si="25"/>
        <v>#DIV/0!</v>
      </c>
      <c r="AB86" s="26"/>
      <c r="AC86" s="26"/>
      <c r="AD86" s="26"/>
      <c r="AE86" s="26"/>
      <c r="AF86" s="26"/>
      <c r="AG86" s="26"/>
      <c r="AH86" s="26"/>
      <c r="AI86" s="26"/>
    </row>
    <row r="87" spans="1:35">
      <c r="A87" s="21" t="s">
        <v>76</v>
      </c>
      <c r="B87" s="21" t="s">
        <v>23</v>
      </c>
      <c r="C87" s="26" t="s">
        <v>24</v>
      </c>
      <c r="D87" s="27">
        <v>45169</v>
      </c>
      <c r="E87" s="28">
        <v>86</v>
      </c>
      <c r="F87" s="26">
        <v>4</v>
      </c>
      <c r="G87" s="26" t="s">
        <v>25</v>
      </c>
      <c r="H87" s="29">
        <v>0.50039999999999996</v>
      </c>
      <c r="I87" s="26" t="str">
        <f t="shared" ref="I87:I94" si="26">IF(ABS(H87-0.5)&lt;=0.005, "PASS", "FAIL")</f>
        <v>PASS</v>
      </c>
      <c r="J87" s="30">
        <v>1391.23</v>
      </c>
      <c r="K87" s="26">
        <v>0.49092000000000002</v>
      </c>
      <c r="L87" s="31">
        <f t="shared" ref="L87:L94" si="27">ABS(K87-H87)/H87</f>
        <v>1.8944844124700107E-2</v>
      </c>
      <c r="M87" s="26" t="str">
        <f t="shared" ref="M87:M94" si="28">IF(((ABS(K87-H87)/H87))&lt;=0.05, "PASS", "FAIL")</f>
        <v>PASS</v>
      </c>
      <c r="N87" s="29">
        <f t="shared" ref="N87:N94" si="29">AVERAGE(H87,K87)</f>
        <v>0.49565999999999999</v>
      </c>
      <c r="O87" s="29">
        <f t="shared" ref="O87:O94" si="30">J87*N87</f>
        <v>689.57706180000002</v>
      </c>
      <c r="P87" s="26"/>
      <c r="Q87" s="27">
        <v>45182</v>
      </c>
      <c r="R87" s="26"/>
      <c r="S87" s="26" t="s">
        <v>27</v>
      </c>
      <c r="T87" s="26" t="s">
        <v>27</v>
      </c>
      <c r="U87" s="26" t="s">
        <v>27</v>
      </c>
      <c r="V87" s="26" t="s">
        <v>61</v>
      </c>
      <c r="W87" s="26" t="s">
        <v>62</v>
      </c>
      <c r="X87" s="47" t="e">
        <f t="shared" si="21"/>
        <v>#VALUE!</v>
      </c>
      <c r="Y87" s="47" t="e">
        <f t="shared" si="23"/>
        <v>#VALUE!</v>
      </c>
      <c r="Z87" s="47">
        <f t="shared" si="24"/>
        <v>0</v>
      </c>
      <c r="AA87" s="47">
        <f t="shared" si="25"/>
        <v>3.4852280818271934E-3</v>
      </c>
      <c r="AB87" s="26"/>
      <c r="AC87" s="26"/>
      <c r="AD87" s="26"/>
      <c r="AE87" s="26"/>
      <c r="AF87" s="26"/>
      <c r="AG87" s="26"/>
      <c r="AH87" s="26"/>
      <c r="AI87" s="26"/>
    </row>
    <row r="88" spans="1:35">
      <c r="A88" s="21" t="s">
        <v>76</v>
      </c>
      <c r="B88" s="21" t="s">
        <v>23</v>
      </c>
      <c r="C88" s="26" t="s">
        <v>24</v>
      </c>
      <c r="D88" s="27">
        <v>45169</v>
      </c>
      <c r="E88" s="28">
        <v>87</v>
      </c>
      <c r="F88" s="26">
        <v>8</v>
      </c>
      <c r="G88" s="26" t="s">
        <v>26</v>
      </c>
      <c r="H88" s="29">
        <v>0.50336000000000003</v>
      </c>
      <c r="I88" s="26" t="str">
        <f t="shared" si="26"/>
        <v>PASS</v>
      </c>
      <c r="J88" s="30">
        <v>1382.11</v>
      </c>
      <c r="K88" s="26">
        <v>0.48497000000000001</v>
      </c>
      <c r="L88" s="31">
        <f t="shared" si="27"/>
        <v>3.6534488239033727E-2</v>
      </c>
      <c r="M88" s="26" t="str">
        <f t="shared" si="28"/>
        <v>PASS</v>
      </c>
      <c r="N88" s="29">
        <f t="shared" si="29"/>
        <v>0.49416500000000002</v>
      </c>
      <c r="O88" s="29">
        <f t="shared" si="30"/>
        <v>682.99038814999994</v>
      </c>
      <c r="P88" s="26"/>
      <c r="Q88" s="27">
        <v>45182</v>
      </c>
      <c r="R88" s="26"/>
      <c r="S88" s="26">
        <v>35</v>
      </c>
      <c r="T88" s="26" t="s">
        <v>27</v>
      </c>
      <c r="U88" s="15">
        <v>35</v>
      </c>
      <c r="V88" s="26">
        <v>5.0999999999999997E-2</v>
      </c>
      <c r="W88" s="26">
        <v>2.5999999999999999E-2</v>
      </c>
      <c r="X88" s="47">
        <f t="shared" si="21"/>
        <v>2.6118973650930449E-2</v>
      </c>
      <c r="Y88" s="47">
        <f t="shared" si="23"/>
        <v>3.0789842863224049E-2</v>
      </c>
      <c r="Z88" s="47">
        <f t="shared" si="24"/>
        <v>0</v>
      </c>
      <c r="AA88" s="47">
        <f t="shared" si="25"/>
        <v>3.5188391843684629E-3</v>
      </c>
      <c r="AB88" s="26"/>
      <c r="AC88" s="26"/>
      <c r="AD88" s="26"/>
      <c r="AE88" s="26"/>
      <c r="AF88" s="26"/>
      <c r="AG88" s="26"/>
      <c r="AH88" s="26"/>
      <c r="AI88" s="26"/>
    </row>
    <row r="89" spans="1:35">
      <c r="A89" s="21" t="s">
        <v>46</v>
      </c>
      <c r="B89" s="21" t="s">
        <v>64</v>
      </c>
      <c r="C89" s="26" t="s">
        <v>44</v>
      </c>
      <c r="D89" s="27">
        <v>45169</v>
      </c>
      <c r="E89" s="28">
        <v>88</v>
      </c>
      <c r="F89" s="26">
        <v>6</v>
      </c>
      <c r="G89" s="26" t="s">
        <v>25</v>
      </c>
      <c r="H89" s="29">
        <v>0.50356999999999996</v>
      </c>
      <c r="I89" s="26" t="str">
        <f t="shared" si="26"/>
        <v>PASS</v>
      </c>
      <c r="J89" s="30">
        <v>1380.91</v>
      </c>
      <c r="K89" s="26">
        <v>0.48598000000000002</v>
      </c>
      <c r="L89" s="31">
        <f t="shared" si="27"/>
        <v>3.493059554778867E-2</v>
      </c>
      <c r="M89" s="26" t="str">
        <f t="shared" si="28"/>
        <v>PASS</v>
      </c>
      <c r="N89" s="29">
        <f t="shared" si="29"/>
        <v>0.49477499999999996</v>
      </c>
      <c r="O89" s="29">
        <f t="shared" si="30"/>
        <v>683.23974524999994</v>
      </c>
      <c r="P89" s="26"/>
      <c r="Q89" s="27">
        <v>45182</v>
      </c>
      <c r="R89" s="26"/>
      <c r="S89" s="26">
        <v>22</v>
      </c>
      <c r="T89" s="26">
        <v>6.4</v>
      </c>
      <c r="U89" s="26">
        <v>28</v>
      </c>
      <c r="V89" s="26">
        <v>4.1000000000000002E-2</v>
      </c>
      <c r="W89" s="26">
        <v>2.1000000000000001E-2</v>
      </c>
      <c r="X89" s="47">
        <f t="shared" si="21"/>
        <v>2.088755295744834E-2</v>
      </c>
      <c r="Y89" s="47">
        <f t="shared" si="23"/>
        <v>2.4622884572426337E-2</v>
      </c>
      <c r="Z89" s="47">
        <f t="shared" si="24"/>
        <v>0</v>
      </c>
      <c r="AA89" s="47">
        <f t="shared" si="25"/>
        <v>3.5175549389180475E-3</v>
      </c>
      <c r="AB89" s="26"/>
      <c r="AC89" s="26"/>
      <c r="AD89" s="26"/>
      <c r="AE89" s="26"/>
      <c r="AF89" s="26"/>
      <c r="AG89" s="26"/>
      <c r="AH89" s="26"/>
      <c r="AI89" s="26"/>
    </row>
    <row r="90" spans="1:35">
      <c r="A90" s="21" t="s">
        <v>46</v>
      </c>
      <c r="B90" s="21" t="s">
        <v>64</v>
      </c>
      <c r="C90" s="26" t="s">
        <v>44</v>
      </c>
      <c r="D90" s="27">
        <v>45169</v>
      </c>
      <c r="E90" s="28">
        <v>89</v>
      </c>
      <c r="F90" s="26">
        <v>7</v>
      </c>
      <c r="G90" s="26" t="s">
        <v>26</v>
      </c>
      <c r="H90" s="29">
        <v>0.50207000000000002</v>
      </c>
      <c r="I90" s="26" t="str">
        <f t="shared" si="26"/>
        <v>PASS</v>
      </c>
      <c r="J90" s="30">
        <v>1361.65</v>
      </c>
      <c r="K90" s="26">
        <v>0.49231000000000003</v>
      </c>
      <c r="L90" s="31">
        <f t="shared" si="27"/>
        <v>1.9439520385603582E-2</v>
      </c>
      <c r="M90" s="26" t="str">
        <f t="shared" si="28"/>
        <v>PASS</v>
      </c>
      <c r="N90" s="29">
        <f t="shared" si="29"/>
        <v>0.49719000000000002</v>
      </c>
      <c r="O90" s="29">
        <f t="shared" si="30"/>
        <v>676.99876350000011</v>
      </c>
      <c r="P90" s="26"/>
      <c r="Q90" s="27">
        <v>45182</v>
      </c>
      <c r="R90" s="26"/>
      <c r="S90" s="26">
        <v>39</v>
      </c>
      <c r="T90" s="26">
        <v>5.8</v>
      </c>
      <c r="U90" s="26">
        <v>45</v>
      </c>
      <c r="V90" s="26">
        <v>6.6000000000000003E-2</v>
      </c>
      <c r="W90" s="26">
        <v>3.4000000000000002E-2</v>
      </c>
      <c r="X90" s="47">
        <f t="shared" si="21"/>
        <v>3.3878743364596044E-2</v>
      </c>
      <c r="Y90" s="47">
        <f t="shared" si="23"/>
        <v>3.9937296102836993E-2</v>
      </c>
      <c r="Z90" s="47">
        <f t="shared" si="24"/>
        <v>0</v>
      </c>
      <c r="AA90" s="47">
        <f t="shared" si="25"/>
        <v>3.5499818758077326E-3</v>
      </c>
      <c r="AB90" s="26"/>
      <c r="AC90" s="26"/>
      <c r="AD90" s="26"/>
      <c r="AE90" s="26"/>
      <c r="AF90" s="26"/>
      <c r="AG90" s="26"/>
      <c r="AH90" s="26"/>
      <c r="AI90" s="26"/>
    </row>
    <row r="91" spans="1:35">
      <c r="A91" s="38" t="s">
        <v>30</v>
      </c>
      <c r="B91" s="39" t="s">
        <v>67</v>
      </c>
      <c r="C91" s="26" t="s">
        <v>24</v>
      </c>
      <c r="D91" s="27">
        <v>45169</v>
      </c>
      <c r="E91" s="28">
        <v>90</v>
      </c>
      <c r="F91" s="26">
        <v>12</v>
      </c>
      <c r="G91" s="26" t="s">
        <v>25</v>
      </c>
      <c r="H91" s="29">
        <v>0.50095999999999996</v>
      </c>
      <c r="I91" s="26" t="str">
        <f t="shared" si="26"/>
        <v>PASS</v>
      </c>
      <c r="J91" s="30">
        <v>1367.32</v>
      </c>
      <c r="K91" s="26">
        <v>0.48849999999999999</v>
      </c>
      <c r="L91" s="31">
        <f t="shared" si="27"/>
        <v>2.4872245289044977E-2</v>
      </c>
      <c r="M91" s="26" t="str">
        <f t="shared" si="28"/>
        <v>PASS</v>
      </c>
      <c r="N91" s="29">
        <f t="shared" si="29"/>
        <v>0.49473</v>
      </c>
      <c r="O91" s="29">
        <f t="shared" si="30"/>
        <v>676.45422359999998</v>
      </c>
      <c r="P91" s="26"/>
      <c r="Q91" s="27">
        <v>45182</v>
      </c>
      <c r="R91" s="26"/>
      <c r="S91" s="26" t="s">
        <v>27</v>
      </c>
      <c r="T91" s="26" t="s">
        <v>27</v>
      </c>
      <c r="U91" s="26" t="s">
        <v>27</v>
      </c>
      <c r="V91" s="26" t="s">
        <v>72</v>
      </c>
      <c r="W91" s="26" t="s">
        <v>62</v>
      </c>
      <c r="X91" s="47" t="e">
        <f t="shared" ref="X91:X94" si="31">U91/(10^6)*(1/$AF$3)*$AF$23*(1/O91)*10^6</f>
        <v>#VALUE!</v>
      </c>
      <c r="Y91" s="47" t="e">
        <f t="shared" si="23"/>
        <v>#VALUE!</v>
      </c>
      <c r="Z91" s="47">
        <f t="shared" si="24"/>
        <v>0</v>
      </c>
      <c r="AA91" s="47">
        <f t="shared" si="25"/>
        <v>3.552839581042193E-3</v>
      </c>
      <c r="AB91" s="26"/>
      <c r="AC91" s="26"/>
      <c r="AD91" s="26"/>
      <c r="AE91" s="26"/>
      <c r="AF91" s="26"/>
      <c r="AG91" s="26"/>
      <c r="AH91" s="26"/>
      <c r="AI91" s="26"/>
    </row>
    <row r="92" spans="1:35">
      <c r="A92" s="38" t="s">
        <v>30</v>
      </c>
      <c r="B92" s="39" t="s">
        <v>67</v>
      </c>
      <c r="C92" s="26" t="s">
        <v>24</v>
      </c>
      <c r="D92" s="27">
        <v>45169</v>
      </c>
      <c r="E92" s="28">
        <v>91</v>
      </c>
      <c r="F92" s="26">
        <v>15</v>
      </c>
      <c r="G92" s="26" t="s">
        <v>26</v>
      </c>
      <c r="H92" s="29">
        <v>0.50158000000000003</v>
      </c>
      <c r="I92" s="26" t="str">
        <f t="shared" si="26"/>
        <v>PASS</v>
      </c>
      <c r="J92" s="30">
        <v>1361.09</v>
      </c>
      <c r="K92" s="26">
        <v>0.48723</v>
      </c>
      <c r="L92" s="31">
        <f t="shared" si="27"/>
        <v>2.8609593683958746E-2</v>
      </c>
      <c r="M92" s="26" t="str">
        <f t="shared" si="28"/>
        <v>PASS</v>
      </c>
      <c r="N92" s="29">
        <f t="shared" si="29"/>
        <v>0.49440499999999998</v>
      </c>
      <c r="O92" s="29">
        <f t="shared" si="30"/>
        <v>672.92970144999992</v>
      </c>
      <c r="P92" s="26"/>
      <c r="Q92" s="27">
        <v>45182</v>
      </c>
      <c r="R92" s="26"/>
      <c r="S92" s="26">
        <v>39</v>
      </c>
      <c r="T92" s="26">
        <v>5.6</v>
      </c>
      <c r="U92" s="26">
        <v>44</v>
      </c>
      <c r="V92" s="15">
        <v>6.5000000000000002E-2</v>
      </c>
      <c r="W92" s="26">
        <v>3.3000000000000002E-2</v>
      </c>
      <c r="X92" s="47">
        <f t="shared" si="31"/>
        <v>3.3326187530374592E-2</v>
      </c>
      <c r="Y92" s="47">
        <f t="shared" si="23"/>
        <v>3.9285926430498046E-2</v>
      </c>
      <c r="Z92" s="47">
        <f t="shared" si="24"/>
        <v>0</v>
      </c>
      <c r="AA92" s="47">
        <f t="shared" si="25"/>
        <v>3.5714478573180036E-3</v>
      </c>
      <c r="AB92" s="26"/>
      <c r="AC92" s="26"/>
      <c r="AD92" s="26"/>
      <c r="AE92" s="26"/>
      <c r="AF92" s="26"/>
      <c r="AG92" s="26"/>
      <c r="AH92" s="26"/>
      <c r="AI92" s="26"/>
    </row>
    <row r="93" spans="1:35">
      <c r="A93" s="21" t="s">
        <v>75</v>
      </c>
      <c r="B93" s="21" t="s">
        <v>23</v>
      </c>
      <c r="C93" s="26" t="s">
        <v>44</v>
      </c>
      <c r="D93" s="27">
        <v>45127</v>
      </c>
      <c r="E93" s="28" t="s">
        <v>77</v>
      </c>
      <c r="F93" s="26">
        <v>6</v>
      </c>
      <c r="G93" s="26" t="s">
        <v>25</v>
      </c>
      <c r="H93" s="29">
        <v>0.50087000000000004</v>
      </c>
      <c r="I93" s="26" t="str">
        <f t="shared" si="26"/>
        <v>PASS</v>
      </c>
      <c r="J93" s="30">
        <v>1453</v>
      </c>
      <c r="K93" s="26">
        <v>0.48376999999999998</v>
      </c>
      <c r="L93" s="31">
        <f t="shared" si="27"/>
        <v>3.4140595364066641E-2</v>
      </c>
      <c r="M93" s="26" t="str">
        <f t="shared" si="28"/>
        <v>PASS</v>
      </c>
      <c r="N93" s="29">
        <f t="shared" si="29"/>
        <v>0.49231999999999998</v>
      </c>
      <c r="O93" s="29">
        <f t="shared" si="30"/>
        <v>715.34096</v>
      </c>
      <c r="P93" s="26"/>
      <c r="Q93" s="27">
        <v>45147</v>
      </c>
      <c r="R93" s="26"/>
      <c r="S93" s="26">
        <v>34</v>
      </c>
      <c r="T93" s="26" t="s">
        <v>27</v>
      </c>
      <c r="U93" s="26">
        <v>34</v>
      </c>
      <c r="V93" s="26">
        <v>4.7E-2</v>
      </c>
      <c r="W93" s="26">
        <v>2.4E-2</v>
      </c>
      <c r="X93" s="47">
        <f t="shared" si="31"/>
        <v>2.4225261769499306E-2</v>
      </c>
      <c r="Y93" s="47">
        <f t="shared" si="23"/>
        <v>2.855747753230654E-2</v>
      </c>
      <c r="Z93" s="47">
        <f t="shared" ref="Z93:Z94" si="32">AF95/O93*10^6</f>
        <v>0</v>
      </c>
      <c r="AA93" s="47">
        <f t="shared" si="25"/>
        <v>3.359703239094887E-3</v>
      </c>
      <c r="AB93" s="26"/>
      <c r="AC93" s="26"/>
      <c r="AD93" s="26"/>
      <c r="AE93" s="26"/>
      <c r="AF93" s="26"/>
      <c r="AG93" s="26"/>
      <c r="AH93" s="26"/>
      <c r="AI93" s="26"/>
    </row>
    <row r="94" spans="1:35">
      <c r="A94" s="21" t="s">
        <v>75</v>
      </c>
      <c r="B94" s="21" t="s">
        <v>23</v>
      </c>
      <c r="C94" s="26" t="s">
        <v>44</v>
      </c>
      <c r="D94" s="27">
        <v>45127</v>
      </c>
      <c r="E94" s="28" t="s">
        <v>78</v>
      </c>
      <c r="F94" s="26">
        <v>7</v>
      </c>
      <c r="G94" s="26" t="s">
        <v>26</v>
      </c>
      <c r="H94" s="29">
        <v>0.50083999999999995</v>
      </c>
      <c r="I94" s="26" t="str">
        <f t="shared" si="26"/>
        <v>PASS</v>
      </c>
      <c r="J94" s="30">
        <v>1436.26</v>
      </c>
      <c r="K94" s="26">
        <v>0.47777999999999998</v>
      </c>
      <c r="L94" s="31">
        <f t="shared" si="27"/>
        <v>4.6042648350770647E-2</v>
      </c>
      <c r="M94" s="26" t="str">
        <f t="shared" si="28"/>
        <v>PASS</v>
      </c>
      <c r="N94" s="29">
        <f t="shared" si="29"/>
        <v>0.48930999999999997</v>
      </c>
      <c r="O94" s="29">
        <f t="shared" si="30"/>
        <v>702.77638059999992</v>
      </c>
      <c r="P94" s="26"/>
      <c r="Q94" s="27">
        <v>45147</v>
      </c>
      <c r="R94" s="26"/>
      <c r="S94" s="26">
        <v>36</v>
      </c>
      <c r="T94" s="26" t="s">
        <v>27</v>
      </c>
      <c r="U94" s="26">
        <v>36</v>
      </c>
      <c r="V94" s="26">
        <v>5.1999999999999998E-2</v>
      </c>
      <c r="W94" s="26">
        <v>2.5999999999999999E-2</v>
      </c>
      <c r="X94" s="47">
        <f t="shared" si="31"/>
        <v>2.6108865351659898E-2</v>
      </c>
      <c r="Y94" s="47">
        <f t="shared" si="23"/>
        <v>3.0777926891704104E-2</v>
      </c>
      <c r="Z94" s="47">
        <f t="shared" si="32"/>
        <v>0</v>
      </c>
      <c r="AA94" s="47">
        <f t="shared" si="25"/>
        <v>3.419769654633789E-3</v>
      </c>
      <c r="AB94" s="26"/>
      <c r="AC94" s="26"/>
      <c r="AD94" s="26"/>
      <c r="AE94" s="26"/>
      <c r="AF94" s="26"/>
      <c r="AG94" s="26"/>
      <c r="AH94" s="26"/>
      <c r="AI94" s="26"/>
    </row>
  </sheetData>
  <conditionalFormatting sqref="M1 I1:I23 M4:M23 I28:I94 M28:M94">
    <cfRule type="cellIs" dxfId="1" priority="2" operator="equal">
      <formula>"FAIL"</formula>
    </cfRule>
  </conditionalFormatting>
  <conditionalFormatting sqref="P79">
    <cfRule type="cellIs" dxfId="0" priority="1" operator="equal">
      <formula>"FAIL"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4EC11-F278-4FD0-9189-D739A373B54A}">
  <dimension ref="A1:S95"/>
  <sheetViews>
    <sheetView workbookViewId="0">
      <selection activeCell="N2" sqref="N2"/>
    </sheetView>
  </sheetViews>
  <sheetFormatPr defaultRowHeight="15"/>
  <cols>
    <col min="15" max="15" width="10.85546875" customWidth="1"/>
  </cols>
  <sheetData>
    <row r="1" spans="1:16">
      <c r="A1" s="9" t="s">
        <v>0</v>
      </c>
      <c r="B1" s="9" t="s">
        <v>1</v>
      </c>
      <c r="C1" s="1" t="s">
        <v>2</v>
      </c>
      <c r="D1" s="4" t="s">
        <v>6</v>
      </c>
      <c r="E1" s="1" t="s">
        <v>20</v>
      </c>
      <c r="F1" s="1" t="s">
        <v>21</v>
      </c>
      <c r="G1" s="8"/>
      <c r="I1" s="9" t="s">
        <v>0</v>
      </c>
      <c r="J1" s="9" t="s">
        <v>1</v>
      </c>
      <c r="K1" s="1" t="s">
        <v>2</v>
      </c>
      <c r="L1" s="4" t="s">
        <v>6</v>
      </c>
      <c r="M1" s="1" t="s">
        <v>20</v>
      </c>
      <c r="N1" s="1" t="s">
        <v>21</v>
      </c>
      <c r="O1" s="1" t="s">
        <v>79</v>
      </c>
      <c r="P1" s="1" t="s">
        <v>80</v>
      </c>
    </row>
    <row r="2" spans="1:16">
      <c r="A2" s="21" t="s">
        <v>30</v>
      </c>
      <c r="B2" s="21" t="s">
        <v>23</v>
      </c>
      <c r="C2" s="26" t="s">
        <v>24</v>
      </c>
      <c r="D2" s="26" t="s">
        <v>25</v>
      </c>
      <c r="E2" s="34" t="s">
        <v>29</v>
      </c>
      <c r="F2" s="17">
        <v>5.4753637696160207E-3</v>
      </c>
      <c r="G2" s="26"/>
      <c r="I2" s="21" t="s">
        <v>30</v>
      </c>
      <c r="J2" s="21" t="s">
        <v>23</v>
      </c>
      <c r="K2" s="26" t="s">
        <v>24</v>
      </c>
      <c r="L2" s="26" t="s">
        <v>26</v>
      </c>
      <c r="M2" s="26">
        <v>0.04</v>
      </c>
      <c r="N2" s="17">
        <v>5.5105061312604436E-3</v>
      </c>
      <c r="O2" s="19">
        <f>MAX(E2,F2)</f>
        <v>5.4753637696160207E-3</v>
      </c>
      <c r="P2" s="20">
        <f>O2/M2</f>
        <v>0.13688409424040052</v>
      </c>
    </row>
    <row r="3" spans="1:16">
      <c r="A3" s="21" t="s">
        <v>31</v>
      </c>
      <c r="B3" s="21" t="s">
        <v>23</v>
      </c>
      <c r="C3" s="26" t="s">
        <v>24</v>
      </c>
      <c r="D3" s="26" t="s">
        <v>25</v>
      </c>
      <c r="E3" s="34" t="s">
        <v>29</v>
      </c>
      <c r="F3" s="17">
        <v>5.307764203468018E-3</v>
      </c>
      <c r="G3" s="26"/>
      <c r="I3" s="21" t="s">
        <v>31</v>
      </c>
      <c r="J3" s="21" t="s">
        <v>23</v>
      </c>
      <c r="K3" s="26" t="s">
        <v>24</v>
      </c>
      <c r="L3" s="26" t="s">
        <v>26</v>
      </c>
      <c r="M3" s="26">
        <v>3.7999999999999999E-2</v>
      </c>
      <c r="N3" s="17">
        <v>5.3738682801230554E-3</v>
      </c>
      <c r="O3" s="19">
        <f t="shared" ref="O3:O27" si="0">MAX(E3,F3)</f>
        <v>5.307764203468018E-3</v>
      </c>
      <c r="P3" s="20">
        <f t="shared" ref="P3:P27" si="1">O3/M3</f>
        <v>0.13967800535442154</v>
      </c>
    </row>
    <row r="4" spans="1:16">
      <c r="A4" s="21" t="s">
        <v>22</v>
      </c>
      <c r="B4" s="21" t="s">
        <v>23</v>
      </c>
      <c r="C4" s="26" t="s">
        <v>24</v>
      </c>
      <c r="D4" s="26" t="s">
        <v>25</v>
      </c>
      <c r="E4" s="34" t="s">
        <v>29</v>
      </c>
      <c r="F4" s="17">
        <v>5.2015890150715763E-3</v>
      </c>
      <c r="G4" s="26"/>
      <c r="I4" s="21" t="s">
        <v>22</v>
      </c>
      <c r="J4" s="21" t="s">
        <v>23</v>
      </c>
      <c r="K4" s="26" t="s">
        <v>24</v>
      </c>
      <c r="L4" s="26" t="s">
        <v>26</v>
      </c>
      <c r="M4" s="26">
        <v>3.2000000000000001E-2</v>
      </c>
      <c r="N4" s="17">
        <v>5.2544453106188353E-3</v>
      </c>
      <c r="O4" s="19">
        <f t="shared" si="0"/>
        <v>5.2015890150715763E-3</v>
      </c>
      <c r="P4" s="20">
        <f t="shared" si="1"/>
        <v>0.16254965672098676</v>
      </c>
    </row>
    <row r="5" spans="1:16">
      <c r="A5" s="21" t="s">
        <v>32</v>
      </c>
      <c r="B5" s="21" t="s">
        <v>23</v>
      </c>
      <c r="C5" s="26" t="s">
        <v>24</v>
      </c>
      <c r="D5" s="26" t="s">
        <v>25</v>
      </c>
      <c r="E5" s="34" t="s">
        <v>29</v>
      </c>
      <c r="F5" s="17">
        <v>5.2264155398613872E-3</v>
      </c>
      <c r="G5" s="33"/>
      <c r="I5" s="21" t="s">
        <v>32</v>
      </c>
      <c r="J5" s="21" t="s">
        <v>23</v>
      </c>
      <c r="K5" s="26" t="s">
        <v>24</v>
      </c>
      <c r="L5" s="26" t="s">
        <v>26</v>
      </c>
      <c r="M5" s="33">
        <v>0.02</v>
      </c>
      <c r="N5" s="17">
        <v>5.3119824382400482E-3</v>
      </c>
      <c r="O5" s="19">
        <f t="shared" si="0"/>
        <v>5.2264155398613872E-3</v>
      </c>
      <c r="P5" s="20">
        <f t="shared" si="1"/>
        <v>0.26132077699306938</v>
      </c>
    </row>
    <row r="6" spans="1:16">
      <c r="A6" s="21" t="s">
        <v>33</v>
      </c>
      <c r="B6" s="21" t="s">
        <v>23</v>
      </c>
      <c r="C6" s="26" t="s">
        <v>24</v>
      </c>
      <c r="D6" s="26" t="s">
        <v>25</v>
      </c>
      <c r="E6" s="34" t="s">
        <v>29</v>
      </c>
      <c r="F6" s="17">
        <v>5.4186569894943528E-3</v>
      </c>
      <c r="G6" s="26"/>
      <c r="I6" s="21" t="s">
        <v>33</v>
      </c>
      <c r="J6" s="21" t="s">
        <v>23</v>
      </c>
      <c r="K6" s="26" t="s">
        <v>24</v>
      </c>
      <c r="L6" s="26" t="s">
        <v>26</v>
      </c>
      <c r="M6" s="26">
        <v>3.1E-2</v>
      </c>
      <c r="N6" s="17">
        <v>5.4646262519347328E-3</v>
      </c>
      <c r="O6" s="19">
        <f t="shared" si="0"/>
        <v>5.4186569894943528E-3</v>
      </c>
      <c r="P6" s="20">
        <f t="shared" si="1"/>
        <v>0.17479538675788234</v>
      </c>
    </row>
    <row r="7" spans="1:16">
      <c r="A7" s="21" t="s">
        <v>34</v>
      </c>
      <c r="B7" s="21" t="s">
        <v>23</v>
      </c>
      <c r="C7" s="26" t="s">
        <v>24</v>
      </c>
      <c r="D7" s="26" t="s">
        <v>25</v>
      </c>
      <c r="E7" s="34" t="s">
        <v>35</v>
      </c>
      <c r="F7" s="17">
        <v>4.6141389172755674E-3</v>
      </c>
      <c r="G7" s="26"/>
      <c r="I7" s="21" t="s">
        <v>34</v>
      </c>
      <c r="J7" s="21" t="s">
        <v>23</v>
      </c>
      <c r="K7" s="26" t="s">
        <v>24</v>
      </c>
      <c r="L7" s="26" t="s">
        <v>26</v>
      </c>
      <c r="M7" s="26">
        <v>4.7E-2</v>
      </c>
      <c r="N7" s="17">
        <v>5.4164824862650823E-3</v>
      </c>
      <c r="O7" s="19">
        <f t="shared" si="0"/>
        <v>4.6141389172755674E-3</v>
      </c>
      <c r="P7" s="20">
        <f t="shared" si="1"/>
        <v>9.8173168452671641E-2</v>
      </c>
    </row>
    <row r="8" spans="1:16">
      <c r="A8" s="21" t="s">
        <v>36</v>
      </c>
      <c r="B8" s="21" t="s">
        <v>23</v>
      </c>
      <c r="C8" s="26" t="s">
        <v>24</v>
      </c>
      <c r="D8" s="26" t="s">
        <v>25</v>
      </c>
      <c r="E8" s="34" t="s">
        <v>29</v>
      </c>
      <c r="F8" s="17">
        <v>5.2247976669527255E-3</v>
      </c>
      <c r="G8" s="26"/>
      <c r="I8" s="21" t="s">
        <v>36</v>
      </c>
      <c r="J8" s="21" t="s">
        <v>23</v>
      </c>
      <c r="K8" s="26" t="s">
        <v>24</v>
      </c>
      <c r="L8" s="26" t="s">
        <v>26</v>
      </c>
      <c r="M8" s="26">
        <v>3.3000000000000002E-2</v>
      </c>
      <c r="N8" s="17">
        <v>5.1879166987569194E-3</v>
      </c>
      <c r="O8" s="19">
        <f t="shared" si="0"/>
        <v>5.2247976669527255E-3</v>
      </c>
      <c r="P8" s="20">
        <f t="shared" si="1"/>
        <v>0.15832720202887046</v>
      </c>
    </row>
    <row r="9" spans="1:16">
      <c r="A9" s="21" t="s">
        <v>37</v>
      </c>
      <c r="B9" s="21" t="s">
        <v>23</v>
      </c>
      <c r="C9" s="26" t="s">
        <v>24</v>
      </c>
      <c r="D9" s="26" t="s">
        <v>25</v>
      </c>
      <c r="E9" s="34" t="s">
        <v>29</v>
      </c>
      <c r="F9" s="17">
        <v>5.2789244949420925E-3</v>
      </c>
      <c r="G9" s="26"/>
      <c r="I9" s="21" t="s">
        <v>37</v>
      </c>
      <c r="J9" s="21" t="s">
        <v>23</v>
      </c>
      <c r="K9" s="26" t="s">
        <v>24</v>
      </c>
      <c r="L9" s="26" t="s">
        <v>26</v>
      </c>
      <c r="M9" s="26">
        <v>2.3E-2</v>
      </c>
      <c r="N9" s="17">
        <v>5.3216014410556707E-3</v>
      </c>
      <c r="O9" s="19">
        <f t="shared" si="0"/>
        <v>5.2789244949420925E-3</v>
      </c>
      <c r="P9" s="20">
        <f t="shared" si="1"/>
        <v>0.2295184563018301</v>
      </c>
    </row>
    <row r="10" spans="1:16">
      <c r="A10" s="21" t="s">
        <v>40</v>
      </c>
      <c r="B10" s="21" t="s">
        <v>23</v>
      </c>
      <c r="C10" s="26" t="s">
        <v>24</v>
      </c>
      <c r="D10" s="26" t="s">
        <v>25</v>
      </c>
      <c r="E10" s="34" t="s">
        <v>29</v>
      </c>
      <c r="F10" s="17">
        <v>5.2845936916422215E-3</v>
      </c>
      <c r="G10" s="26"/>
      <c r="I10" s="21" t="s">
        <v>40</v>
      </c>
      <c r="J10" s="21" t="s">
        <v>23</v>
      </c>
      <c r="K10" s="26" t="s">
        <v>24</v>
      </c>
      <c r="L10" s="26" t="s">
        <v>26</v>
      </c>
      <c r="M10" s="26">
        <v>3.7999999999999999E-2</v>
      </c>
      <c r="N10" s="17">
        <v>5.1724429779854602E-3</v>
      </c>
      <c r="O10" s="19">
        <f t="shared" si="0"/>
        <v>5.2845936916422215E-3</v>
      </c>
      <c r="P10" s="20">
        <f t="shared" si="1"/>
        <v>0.13906825504321635</v>
      </c>
    </row>
    <row r="11" spans="1:16">
      <c r="A11" s="21" t="s">
        <v>38</v>
      </c>
      <c r="B11" s="21" t="s">
        <v>23</v>
      </c>
      <c r="C11" s="26" t="s">
        <v>24</v>
      </c>
      <c r="D11" s="26" t="s">
        <v>25</v>
      </c>
      <c r="E11" s="34" t="s">
        <v>29</v>
      </c>
      <c r="F11" s="17">
        <v>5.2288782199586166E-3</v>
      </c>
      <c r="G11" s="26"/>
      <c r="I11" s="21" t="s">
        <v>38</v>
      </c>
      <c r="J11" s="21" t="s">
        <v>23</v>
      </c>
      <c r="K11" s="26" t="s">
        <v>24</v>
      </c>
      <c r="L11" s="26" t="s">
        <v>26</v>
      </c>
      <c r="M11" s="26">
        <v>0.03</v>
      </c>
      <c r="N11" s="17">
        <v>5.2999319073431224E-3</v>
      </c>
      <c r="O11" s="19">
        <f t="shared" si="0"/>
        <v>5.2288782199586166E-3</v>
      </c>
      <c r="P11" s="20">
        <f t="shared" si="1"/>
        <v>0.17429594066528722</v>
      </c>
    </row>
    <row r="12" spans="1:16">
      <c r="A12" s="21" t="s">
        <v>39</v>
      </c>
      <c r="B12" s="21" t="s">
        <v>23</v>
      </c>
      <c r="C12" s="26" t="s">
        <v>24</v>
      </c>
      <c r="D12" s="26" t="s">
        <v>25</v>
      </c>
      <c r="E12" s="26">
        <v>0.01</v>
      </c>
      <c r="F12" s="17">
        <v>5.2403627278640339E-3</v>
      </c>
      <c r="G12" s="26"/>
      <c r="I12" s="21" t="s">
        <v>39</v>
      </c>
      <c r="J12" s="21" t="s">
        <v>23</v>
      </c>
      <c r="K12" s="26" t="s">
        <v>24</v>
      </c>
      <c r="L12" s="26" t="s">
        <v>26</v>
      </c>
      <c r="M12" s="26">
        <v>3.5000000000000003E-2</v>
      </c>
      <c r="N12" s="17">
        <v>5.2371686619984859E-3</v>
      </c>
      <c r="O12" s="19">
        <f t="shared" si="0"/>
        <v>0.01</v>
      </c>
      <c r="P12" s="20">
        <f t="shared" si="1"/>
        <v>0.2857142857142857</v>
      </c>
    </row>
    <row r="13" spans="1:16">
      <c r="A13" s="21" t="s">
        <v>41</v>
      </c>
      <c r="B13" s="21" t="s">
        <v>23</v>
      </c>
      <c r="C13" s="26" t="s">
        <v>24</v>
      </c>
      <c r="D13" s="26" t="s">
        <v>25</v>
      </c>
      <c r="E13" s="34" t="s">
        <v>35</v>
      </c>
      <c r="F13" s="17">
        <v>4.8800064257583679E-3</v>
      </c>
      <c r="G13" s="26"/>
      <c r="I13" s="21" t="s">
        <v>41</v>
      </c>
      <c r="J13" s="21" t="s">
        <v>23</v>
      </c>
      <c r="K13" s="26" t="s">
        <v>24</v>
      </c>
      <c r="L13" s="26" t="s">
        <v>26</v>
      </c>
      <c r="M13" s="26">
        <v>3.9E-2</v>
      </c>
      <c r="N13" s="17">
        <v>4.9248911040747625E-3</v>
      </c>
      <c r="O13" s="19">
        <f t="shared" si="0"/>
        <v>4.8800064257583679E-3</v>
      </c>
      <c r="P13" s="20">
        <f t="shared" si="1"/>
        <v>0.12512836989124021</v>
      </c>
    </row>
    <row r="14" spans="1:16">
      <c r="A14" s="21" t="s">
        <v>42</v>
      </c>
      <c r="B14" s="21" t="s">
        <v>23</v>
      </c>
      <c r="C14" s="26" t="s">
        <v>24</v>
      </c>
      <c r="D14" s="26" t="s">
        <v>25</v>
      </c>
      <c r="E14" s="34" t="s">
        <v>29</v>
      </c>
      <c r="F14" s="17">
        <v>5.2364914269091489E-3</v>
      </c>
      <c r="G14" s="26"/>
      <c r="I14" s="21" t="s">
        <v>42</v>
      </c>
      <c r="J14" s="21" t="s">
        <v>23</v>
      </c>
      <c r="K14" s="26" t="s">
        <v>24</v>
      </c>
      <c r="L14" s="26" t="s">
        <v>26</v>
      </c>
      <c r="M14" s="26">
        <v>3.6999999999999998E-2</v>
      </c>
      <c r="N14" s="17">
        <v>5.26651497037736E-3</v>
      </c>
      <c r="O14" s="19">
        <f t="shared" si="0"/>
        <v>5.2364914269091489E-3</v>
      </c>
      <c r="P14" s="20">
        <f t="shared" si="1"/>
        <v>0.1415267953218689</v>
      </c>
    </row>
    <row r="15" spans="1:16">
      <c r="A15" s="21" t="s">
        <v>36</v>
      </c>
      <c r="B15" s="21" t="s">
        <v>47</v>
      </c>
      <c r="C15" s="26" t="s">
        <v>24</v>
      </c>
      <c r="D15" s="26" t="s">
        <v>25</v>
      </c>
      <c r="E15" s="34" t="s">
        <v>48</v>
      </c>
      <c r="F15" s="17">
        <v>2.5811436197174628E-3</v>
      </c>
      <c r="G15" s="26"/>
      <c r="I15" s="21" t="s">
        <v>36</v>
      </c>
      <c r="J15" s="21" t="s">
        <v>47</v>
      </c>
      <c r="K15" s="26" t="s">
        <v>24</v>
      </c>
      <c r="L15" s="26" t="s">
        <v>26</v>
      </c>
      <c r="M15" s="26">
        <v>3.3000000000000002E-2</v>
      </c>
      <c r="N15" s="17">
        <v>2.5605412944248967E-3</v>
      </c>
      <c r="O15" s="19">
        <f t="shared" si="0"/>
        <v>2.5811436197174628E-3</v>
      </c>
      <c r="P15" s="20">
        <f t="shared" si="1"/>
        <v>7.8216473324771593E-2</v>
      </c>
    </row>
    <row r="16" spans="1:16">
      <c r="A16" s="21" t="s">
        <v>51</v>
      </c>
      <c r="B16" s="21" t="s">
        <v>23</v>
      </c>
      <c r="C16" s="26" t="s">
        <v>24</v>
      </c>
      <c r="D16" s="26" t="s">
        <v>25</v>
      </c>
      <c r="E16" s="34" t="s">
        <v>48</v>
      </c>
      <c r="F16" s="17">
        <v>2.6036838820691845E-3</v>
      </c>
      <c r="G16" s="26"/>
      <c r="I16" s="21" t="s">
        <v>51</v>
      </c>
      <c r="J16" s="21" t="s">
        <v>23</v>
      </c>
      <c r="K16" s="26" t="s">
        <v>24</v>
      </c>
      <c r="L16" s="26" t="s">
        <v>26</v>
      </c>
      <c r="M16" s="26">
        <v>4.1000000000000002E-2</v>
      </c>
      <c r="N16" s="17">
        <v>2.5717174793811735E-3</v>
      </c>
      <c r="O16" s="19">
        <f t="shared" si="0"/>
        <v>2.6036838820691845E-3</v>
      </c>
      <c r="P16" s="20">
        <f t="shared" si="1"/>
        <v>6.3504484928516694E-2</v>
      </c>
    </row>
    <row r="17" spans="1:19">
      <c r="A17" s="21" t="s">
        <v>42</v>
      </c>
      <c r="B17" s="21" t="s">
        <v>47</v>
      </c>
      <c r="C17" s="26" t="s">
        <v>24</v>
      </c>
      <c r="D17" s="26" t="s">
        <v>25</v>
      </c>
      <c r="E17" s="34" t="s">
        <v>48</v>
      </c>
      <c r="F17" s="17">
        <v>2.5847693305110497E-3</v>
      </c>
      <c r="G17" s="26"/>
      <c r="I17" s="21" t="s">
        <v>42</v>
      </c>
      <c r="J17" s="21" t="s">
        <v>47</v>
      </c>
      <c r="K17" s="26" t="s">
        <v>24</v>
      </c>
      <c r="L17" s="26" t="s">
        <v>26</v>
      </c>
      <c r="M17" s="26">
        <v>4.1000000000000002E-2</v>
      </c>
      <c r="N17" s="17">
        <v>2.6121218209083073E-3</v>
      </c>
      <c r="O17" s="19">
        <f t="shared" si="0"/>
        <v>2.5847693305110497E-3</v>
      </c>
      <c r="P17" s="20">
        <f t="shared" si="1"/>
        <v>6.3043154402708523E-2</v>
      </c>
    </row>
    <row r="18" spans="1:19">
      <c r="A18" s="21" t="s">
        <v>63</v>
      </c>
      <c r="B18" s="21" t="s">
        <v>47</v>
      </c>
      <c r="C18" s="26" t="s">
        <v>24</v>
      </c>
      <c r="D18" s="26" t="s">
        <v>25</v>
      </c>
      <c r="E18" s="34" t="s">
        <v>60</v>
      </c>
      <c r="F18" s="17">
        <v>2.6427222018633933E-3</v>
      </c>
      <c r="G18" s="26"/>
      <c r="I18" s="21" t="s">
        <v>63</v>
      </c>
      <c r="J18" s="21" t="s">
        <v>47</v>
      </c>
      <c r="K18" s="26" t="s">
        <v>24</v>
      </c>
      <c r="L18" s="26" t="s">
        <v>26</v>
      </c>
      <c r="M18" s="26">
        <v>3.3000000000000002E-2</v>
      </c>
      <c r="N18" s="17">
        <v>2.7121277690608536E-3</v>
      </c>
      <c r="O18" s="19">
        <f t="shared" si="0"/>
        <v>2.6427222018633933E-3</v>
      </c>
      <c r="P18" s="20">
        <f t="shared" si="1"/>
        <v>8.0082490965557376E-2</v>
      </c>
    </row>
    <row r="19" spans="1:19">
      <c r="A19" s="21" t="s">
        <v>38</v>
      </c>
      <c r="B19" s="21" t="s">
        <v>47</v>
      </c>
      <c r="C19" s="26" t="s">
        <v>24</v>
      </c>
      <c r="D19" s="26" t="s">
        <v>25</v>
      </c>
      <c r="E19" s="34" t="s">
        <v>60</v>
      </c>
      <c r="F19" s="17">
        <v>2.6557343000926767E-3</v>
      </c>
      <c r="G19" s="26"/>
      <c r="I19" s="21" t="s">
        <v>38</v>
      </c>
      <c r="J19" s="21" t="s">
        <v>47</v>
      </c>
      <c r="K19" s="26" t="s">
        <v>24</v>
      </c>
      <c r="L19" s="26" t="s">
        <v>26</v>
      </c>
      <c r="M19" s="26">
        <v>2.8000000000000001E-2</v>
      </c>
      <c r="N19" s="17">
        <v>2.6736794221799676E-3</v>
      </c>
      <c r="O19" s="19">
        <f t="shared" si="0"/>
        <v>2.6557343000926767E-3</v>
      </c>
      <c r="P19" s="20">
        <f t="shared" si="1"/>
        <v>9.4847653574738455E-2</v>
      </c>
    </row>
    <row r="20" spans="1:19">
      <c r="A20" s="21" t="s">
        <v>43</v>
      </c>
      <c r="B20" s="21" t="s">
        <v>47</v>
      </c>
      <c r="C20" s="26" t="s">
        <v>24</v>
      </c>
      <c r="D20" s="26" t="s">
        <v>25</v>
      </c>
      <c r="E20" s="26">
        <v>1.6E-2</v>
      </c>
      <c r="F20" s="17">
        <v>2.6684042187290029E-3</v>
      </c>
      <c r="G20" s="26"/>
      <c r="I20" s="21" t="s">
        <v>43</v>
      </c>
      <c r="J20" s="21" t="s">
        <v>47</v>
      </c>
      <c r="K20" s="26" t="s">
        <v>24</v>
      </c>
      <c r="L20" s="26" t="s">
        <v>26</v>
      </c>
      <c r="M20" s="26">
        <v>0.03</v>
      </c>
      <c r="N20" s="17">
        <v>2.6676394803045061E-3</v>
      </c>
      <c r="O20" s="19">
        <f t="shared" si="0"/>
        <v>1.6E-2</v>
      </c>
      <c r="P20" s="20">
        <f t="shared" si="1"/>
        <v>0.53333333333333333</v>
      </c>
    </row>
    <row r="21" spans="1:19">
      <c r="A21" s="21" t="s">
        <v>42</v>
      </c>
      <c r="B21" s="21" t="s">
        <v>64</v>
      </c>
      <c r="C21" s="26" t="s">
        <v>24</v>
      </c>
      <c r="D21" s="26" t="s">
        <v>25</v>
      </c>
      <c r="E21" s="34" t="s">
        <v>60</v>
      </c>
      <c r="F21" s="17">
        <v>2.6220559540394038E-3</v>
      </c>
      <c r="G21" s="26"/>
      <c r="I21" s="21" t="s">
        <v>42</v>
      </c>
      <c r="J21" s="21" t="s">
        <v>64</v>
      </c>
      <c r="K21" s="26" t="s">
        <v>24</v>
      </c>
      <c r="L21" s="26" t="s">
        <v>26</v>
      </c>
      <c r="M21" s="26">
        <v>3.3000000000000002E-2</v>
      </c>
      <c r="N21" s="17">
        <v>2.6789353531748803E-3</v>
      </c>
      <c r="O21" s="19">
        <f t="shared" si="0"/>
        <v>2.6220559540394038E-3</v>
      </c>
      <c r="P21" s="20">
        <f t="shared" si="1"/>
        <v>7.945624103149708E-2</v>
      </c>
    </row>
    <row r="22" spans="1:19">
      <c r="A22" s="21" t="s">
        <v>69</v>
      </c>
      <c r="B22" s="21" t="s">
        <v>47</v>
      </c>
      <c r="C22" s="26" t="s">
        <v>24</v>
      </c>
      <c r="D22" s="26" t="s">
        <v>25</v>
      </c>
      <c r="E22" s="34" t="s">
        <v>60</v>
      </c>
      <c r="F22" s="17">
        <v>2.6575631148077084E-3</v>
      </c>
      <c r="G22" s="26"/>
      <c r="I22" s="21" t="s">
        <v>69</v>
      </c>
      <c r="J22" s="21" t="s">
        <v>47</v>
      </c>
      <c r="K22" s="26" t="s">
        <v>24</v>
      </c>
      <c r="L22" s="26" t="s">
        <v>26</v>
      </c>
      <c r="M22" s="26">
        <v>3.2000000000000001E-2</v>
      </c>
      <c r="N22" s="17">
        <v>2.6850296586296489E-3</v>
      </c>
      <c r="O22" s="19">
        <f t="shared" si="0"/>
        <v>2.6575631148077084E-3</v>
      </c>
      <c r="P22" s="20">
        <f t="shared" si="1"/>
        <v>8.3048847337740886E-2</v>
      </c>
    </row>
    <row r="23" spans="1:19">
      <c r="A23" s="21" t="s">
        <v>32</v>
      </c>
      <c r="B23" s="21" t="s">
        <v>47</v>
      </c>
      <c r="C23" s="26" t="s">
        <v>24</v>
      </c>
      <c r="D23" s="26" t="s">
        <v>25</v>
      </c>
      <c r="E23" s="18" t="s">
        <v>60</v>
      </c>
      <c r="F23" s="17">
        <v>2.6521879317461788E-3</v>
      </c>
      <c r="G23" s="26"/>
      <c r="I23" s="21" t="s">
        <v>32</v>
      </c>
      <c r="J23" s="21" t="s">
        <v>47</v>
      </c>
      <c r="K23" s="26" t="s">
        <v>24</v>
      </c>
      <c r="L23" s="26" t="s">
        <v>26</v>
      </c>
      <c r="M23" s="26">
        <v>1.7999999999999999E-2</v>
      </c>
      <c r="N23" s="17">
        <v>2.6494707782423036E-3</v>
      </c>
      <c r="O23" s="19">
        <f t="shared" si="0"/>
        <v>2.6521879317461788E-3</v>
      </c>
      <c r="P23" s="20">
        <f t="shared" si="1"/>
        <v>0.14734377398589882</v>
      </c>
    </row>
    <row r="24" spans="1:19">
      <c r="A24" s="21" t="s">
        <v>71</v>
      </c>
      <c r="B24" s="21" t="s">
        <v>23</v>
      </c>
      <c r="C24" s="26" t="s">
        <v>24</v>
      </c>
      <c r="D24" s="26" t="s">
        <v>25</v>
      </c>
      <c r="E24" s="34" t="s">
        <v>60</v>
      </c>
      <c r="F24" s="17">
        <v>2.6562583604329043E-3</v>
      </c>
      <c r="G24" s="26"/>
      <c r="I24" s="21" t="s">
        <v>71</v>
      </c>
      <c r="J24" s="21" t="s">
        <v>23</v>
      </c>
      <c r="K24" s="26" t="s">
        <v>24</v>
      </c>
      <c r="L24" s="26" t="s">
        <v>26</v>
      </c>
      <c r="M24" s="26">
        <v>0.02</v>
      </c>
      <c r="N24" s="17">
        <v>2.6518964963131151E-3</v>
      </c>
      <c r="O24" s="19">
        <f t="shared" si="0"/>
        <v>2.6562583604329043E-3</v>
      </c>
      <c r="P24" s="20">
        <f t="shared" si="1"/>
        <v>0.13281291802164522</v>
      </c>
    </row>
    <row r="25" spans="1:19">
      <c r="A25" s="21" t="s">
        <v>74</v>
      </c>
      <c r="B25" s="21" t="s">
        <v>23</v>
      </c>
      <c r="C25" s="26" t="s">
        <v>24</v>
      </c>
      <c r="D25" s="26" t="s">
        <v>25</v>
      </c>
      <c r="E25" s="34" t="s">
        <v>60</v>
      </c>
      <c r="F25" s="17">
        <v>2.614426583651869E-3</v>
      </c>
      <c r="G25" s="26"/>
      <c r="I25" s="21" t="s">
        <v>74</v>
      </c>
      <c r="J25" s="21" t="s">
        <v>23</v>
      </c>
      <c r="K25" s="26" t="s">
        <v>24</v>
      </c>
      <c r="L25" s="26" t="s">
        <v>26</v>
      </c>
      <c r="M25" s="26">
        <v>2.1999999999999999E-2</v>
      </c>
      <c r="N25" s="17">
        <v>2.6134680306071959E-3</v>
      </c>
      <c r="O25" s="19">
        <f t="shared" si="0"/>
        <v>2.614426583651869E-3</v>
      </c>
      <c r="P25" s="20">
        <f t="shared" si="1"/>
        <v>0.11883757198417587</v>
      </c>
    </row>
    <row r="26" spans="1:19">
      <c r="A26" s="21" t="s">
        <v>76</v>
      </c>
      <c r="B26" s="21" t="s">
        <v>23</v>
      </c>
      <c r="C26" s="26" t="s">
        <v>24</v>
      </c>
      <c r="D26" s="26" t="s">
        <v>25</v>
      </c>
      <c r="E26" s="34" t="s">
        <v>62</v>
      </c>
      <c r="F26" s="17">
        <v>2.708665117800955E-3</v>
      </c>
      <c r="G26" s="26"/>
      <c r="I26" s="21" t="s">
        <v>76</v>
      </c>
      <c r="J26" s="21" t="s">
        <v>23</v>
      </c>
      <c r="K26" s="26" t="s">
        <v>24</v>
      </c>
      <c r="L26" s="26" t="s">
        <v>26</v>
      </c>
      <c r="M26" s="26">
        <v>2.5999999999999999E-2</v>
      </c>
      <c r="N26" s="17">
        <v>2.7347871445053415E-3</v>
      </c>
      <c r="O26" s="19">
        <f t="shared" si="0"/>
        <v>2.708665117800955E-3</v>
      </c>
      <c r="P26" s="20">
        <f t="shared" si="1"/>
        <v>0.10417942760772904</v>
      </c>
    </row>
    <row r="27" spans="1:19">
      <c r="A27" s="21" t="s">
        <v>69</v>
      </c>
      <c r="B27" s="21" t="s">
        <v>64</v>
      </c>
      <c r="C27" s="26" t="s">
        <v>24</v>
      </c>
      <c r="D27" s="26" t="s">
        <v>25</v>
      </c>
      <c r="E27" s="34" t="s">
        <v>62</v>
      </c>
      <c r="F27" s="17">
        <v>2.7612117245613028E-3</v>
      </c>
      <c r="G27" s="26"/>
      <c r="I27" s="21" t="s">
        <v>69</v>
      </c>
      <c r="J27" s="21" t="s">
        <v>64</v>
      </c>
      <c r="K27" s="26" t="s">
        <v>24</v>
      </c>
      <c r="L27" s="26" t="s">
        <v>26</v>
      </c>
      <c r="M27" s="26">
        <v>3.3000000000000002E-2</v>
      </c>
      <c r="N27" s="17">
        <v>2.7756737877799222E-3</v>
      </c>
      <c r="O27" s="19">
        <f t="shared" si="0"/>
        <v>2.7612117245613028E-3</v>
      </c>
      <c r="P27" s="20">
        <f t="shared" si="1"/>
        <v>8.3673082562463724E-2</v>
      </c>
    </row>
    <row r="28" spans="1:19">
      <c r="A28" s="21"/>
      <c r="B28" s="21"/>
      <c r="C28" s="26"/>
      <c r="D28" s="26"/>
      <c r="E28" s="26"/>
      <c r="F28" s="17"/>
    </row>
    <row r="29" spans="1:19">
      <c r="A29" s="21"/>
      <c r="B29" s="21"/>
      <c r="C29" s="26"/>
      <c r="D29" s="26"/>
      <c r="E29" s="26">
        <f>AVERAGE(E2:E27)</f>
        <v>1.3000000000000001E-2</v>
      </c>
      <c r="F29" s="17"/>
      <c r="O29" t="s">
        <v>81</v>
      </c>
      <c r="P29" s="20">
        <f>AVERAGE(P2:P27)</f>
        <v>0.14959076332872337</v>
      </c>
      <c r="S29" t="s">
        <v>82</v>
      </c>
    </row>
    <row r="30" spans="1:19">
      <c r="A30" s="21"/>
      <c r="B30" s="21"/>
      <c r="C30" s="26"/>
      <c r="D30" s="26"/>
      <c r="E30" s="26"/>
      <c r="F30" s="17"/>
    </row>
    <row r="31" spans="1:19">
      <c r="A31" s="21"/>
      <c r="B31" s="21"/>
      <c r="C31" s="26"/>
      <c r="D31" s="26"/>
      <c r="E31" s="33"/>
      <c r="F31" s="17"/>
      <c r="O31" t="s">
        <v>83</v>
      </c>
      <c r="P31" s="20">
        <f>EvaporativeCooler!P22-Central!P29</f>
        <v>0.43749804604815756</v>
      </c>
    </row>
    <row r="32" spans="1:19">
      <c r="A32" s="21"/>
      <c r="B32" s="21"/>
      <c r="C32" s="26"/>
      <c r="D32" s="26"/>
      <c r="E32" s="26"/>
      <c r="F32" s="17"/>
      <c r="O32" t="s">
        <v>84</v>
      </c>
      <c r="P32">
        <f>P29/EvaporativeCooler!P22</f>
        <v>0.25480091076424144</v>
      </c>
    </row>
    <row r="33" spans="1:16">
      <c r="A33" s="21"/>
      <c r="B33" s="21"/>
      <c r="C33" s="26"/>
      <c r="D33" s="26"/>
      <c r="E33" s="26"/>
      <c r="F33" s="17"/>
      <c r="O33" t="s">
        <v>85</v>
      </c>
      <c r="P33">
        <f>1/P32</f>
        <v>3.9246327534726348</v>
      </c>
    </row>
    <row r="34" spans="1:16">
      <c r="A34" s="21"/>
      <c r="B34" s="21"/>
      <c r="C34" s="26"/>
      <c r="D34" s="26"/>
      <c r="E34" s="26"/>
      <c r="F34" s="17"/>
    </row>
    <row r="35" spans="1:16">
      <c r="A35" s="21"/>
      <c r="B35" s="21"/>
      <c r="C35" s="26"/>
      <c r="D35" s="26"/>
      <c r="E35" s="26"/>
      <c r="F35" s="17"/>
    </row>
    <row r="36" spans="1:16">
      <c r="A36" s="21"/>
      <c r="B36" s="21"/>
      <c r="C36" s="26"/>
      <c r="D36" s="26"/>
      <c r="E36" s="26"/>
      <c r="F36" s="17"/>
    </row>
    <row r="37" spans="1:16">
      <c r="A37" s="21"/>
      <c r="B37" s="21"/>
      <c r="C37" s="26"/>
      <c r="D37" s="26"/>
      <c r="E37" s="26"/>
      <c r="F37" s="17"/>
    </row>
    <row r="38" spans="1:16">
      <c r="A38" s="21"/>
      <c r="B38" s="21"/>
      <c r="C38" s="26"/>
      <c r="D38" s="26"/>
      <c r="E38" s="26"/>
      <c r="F38" s="17"/>
    </row>
    <row r="39" spans="1:16">
      <c r="A39" s="21"/>
      <c r="B39" s="21"/>
      <c r="C39" s="26"/>
      <c r="D39" s="26"/>
      <c r="E39" s="26"/>
      <c r="F39" s="17"/>
    </row>
    <row r="40" spans="1:16">
      <c r="A40" s="21"/>
      <c r="B40" s="21"/>
      <c r="C40" s="26"/>
      <c r="D40" s="26"/>
      <c r="E40" s="26"/>
      <c r="F40" s="17"/>
    </row>
    <row r="41" spans="1:16">
      <c r="A41" s="21"/>
      <c r="B41" s="21"/>
      <c r="C41" s="26"/>
      <c r="D41" s="26"/>
      <c r="E41" s="26"/>
      <c r="F41" s="17"/>
    </row>
    <row r="42" spans="1:16">
      <c r="A42" s="21"/>
      <c r="B42" s="21"/>
      <c r="C42" s="26"/>
      <c r="D42" s="26"/>
      <c r="E42" s="26"/>
      <c r="F42" s="17"/>
    </row>
    <row r="43" spans="1:16">
      <c r="A43" s="21"/>
      <c r="B43" s="21"/>
      <c r="C43" s="26"/>
      <c r="D43" s="26"/>
      <c r="E43" s="26"/>
      <c r="F43" s="17"/>
    </row>
    <row r="44" spans="1:16">
      <c r="A44" s="21"/>
      <c r="B44" s="21"/>
      <c r="C44" s="26"/>
      <c r="D44" s="26"/>
      <c r="E44" s="26"/>
      <c r="F44" s="17"/>
    </row>
    <row r="45" spans="1:16">
      <c r="A45" s="21"/>
      <c r="B45" s="21"/>
      <c r="C45" s="26"/>
      <c r="D45" s="26"/>
      <c r="E45" s="26"/>
      <c r="F45" s="17"/>
    </row>
    <row r="46" spans="1:16">
      <c r="A46" s="21"/>
      <c r="B46" s="21"/>
      <c r="C46" s="26"/>
      <c r="D46" s="26"/>
      <c r="E46" s="26"/>
      <c r="F46" s="17"/>
    </row>
    <row r="47" spans="1:16">
      <c r="A47" s="21"/>
      <c r="B47" s="21"/>
      <c r="C47" s="26"/>
      <c r="D47" s="26"/>
      <c r="E47" s="26"/>
      <c r="F47" s="17"/>
    </row>
    <row r="48" spans="1:16">
      <c r="A48" s="21"/>
      <c r="B48" s="21"/>
      <c r="C48" s="26"/>
      <c r="D48" s="26"/>
      <c r="E48" s="26"/>
      <c r="F48" s="17"/>
    </row>
    <row r="49" spans="1:6">
      <c r="A49" s="21"/>
      <c r="B49" s="21"/>
      <c r="C49" s="26"/>
      <c r="D49" s="26"/>
      <c r="E49" s="26"/>
      <c r="F49" s="17"/>
    </row>
    <row r="50" spans="1:6">
      <c r="A50" s="21"/>
      <c r="B50" s="21"/>
      <c r="C50" s="26"/>
      <c r="D50" s="26"/>
      <c r="E50" s="26"/>
      <c r="F50" s="17"/>
    </row>
    <row r="51" spans="1:6">
      <c r="A51" s="21"/>
      <c r="B51" s="21"/>
      <c r="C51" s="26"/>
      <c r="D51" s="26"/>
      <c r="E51" s="26"/>
      <c r="F51" s="17"/>
    </row>
    <row r="52" spans="1:6">
      <c r="A52" s="21"/>
      <c r="B52" s="21"/>
      <c r="C52" s="26"/>
      <c r="D52" s="26"/>
      <c r="E52" s="26"/>
      <c r="F52" s="17"/>
    </row>
    <row r="53" spans="1:6">
      <c r="A53" s="21"/>
      <c r="B53" s="21"/>
      <c r="C53" s="26"/>
      <c r="D53" s="26"/>
      <c r="E53" s="26"/>
      <c r="F53" s="17"/>
    </row>
    <row r="54" spans="1:6">
      <c r="A54" s="21"/>
      <c r="B54" s="21"/>
      <c r="C54" s="26"/>
      <c r="D54" s="26"/>
      <c r="E54" s="26"/>
      <c r="F54" s="17"/>
    </row>
    <row r="55" spans="1:6">
      <c r="A55" s="21"/>
      <c r="B55" s="21"/>
      <c r="C55" s="26"/>
      <c r="D55" s="26"/>
      <c r="E55" s="26"/>
      <c r="F55" s="17"/>
    </row>
    <row r="56" spans="1:6">
      <c r="A56" s="21"/>
      <c r="B56" s="21"/>
      <c r="C56" s="26"/>
      <c r="D56" s="26"/>
      <c r="E56" s="26"/>
      <c r="F56" s="17"/>
    </row>
    <row r="57" spans="1:6">
      <c r="A57" s="21"/>
      <c r="B57" s="21"/>
      <c r="C57" s="26"/>
      <c r="D57" s="26"/>
      <c r="E57" s="26"/>
      <c r="F57" s="17"/>
    </row>
    <row r="58" spans="1:6">
      <c r="A58" s="21"/>
      <c r="B58" s="21"/>
      <c r="C58" s="26"/>
      <c r="D58" s="26"/>
      <c r="E58" s="26"/>
      <c r="F58" s="17"/>
    </row>
    <row r="59" spans="1:6">
      <c r="A59" s="21"/>
      <c r="B59" s="21"/>
      <c r="C59" s="26"/>
      <c r="D59" s="26"/>
      <c r="E59" s="26"/>
      <c r="F59" s="17"/>
    </row>
    <row r="60" spans="1:6">
      <c r="A60" s="21"/>
      <c r="B60" s="21"/>
      <c r="C60" s="26"/>
      <c r="D60" s="26"/>
      <c r="E60" s="26"/>
      <c r="F60" s="17"/>
    </row>
    <row r="61" spans="1:6">
      <c r="A61" s="21"/>
      <c r="B61" s="21"/>
      <c r="C61" s="26"/>
      <c r="D61" s="26"/>
      <c r="E61" s="26"/>
      <c r="F61" s="17"/>
    </row>
    <row r="62" spans="1:6">
      <c r="A62" s="21"/>
      <c r="B62" s="21"/>
      <c r="C62" s="26"/>
      <c r="D62" s="26"/>
      <c r="E62" s="26"/>
      <c r="F62" s="17"/>
    </row>
    <row r="63" spans="1:6">
      <c r="A63" s="21"/>
      <c r="B63" s="21"/>
      <c r="C63" s="26"/>
      <c r="D63" s="26"/>
      <c r="E63" s="26"/>
      <c r="F63" s="17"/>
    </row>
    <row r="64" spans="1:6">
      <c r="A64" s="21"/>
      <c r="B64" s="21"/>
      <c r="C64" s="26"/>
      <c r="D64" s="26"/>
      <c r="E64" s="26"/>
      <c r="F64" s="17"/>
    </row>
    <row r="65" spans="1:6">
      <c r="A65" s="21"/>
      <c r="B65" s="21"/>
      <c r="C65" s="26"/>
      <c r="D65" s="26"/>
      <c r="E65" s="26"/>
      <c r="F65" s="17"/>
    </row>
    <row r="66" spans="1:6">
      <c r="A66" s="21"/>
      <c r="B66" s="21"/>
      <c r="C66" s="26"/>
      <c r="D66" s="26"/>
      <c r="E66" s="26"/>
      <c r="F66" s="17"/>
    </row>
    <row r="67" spans="1:6">
      <c r="A67" s="21"/>
      <c r="B67" s="21"/>
      <c r="C67" s="26"/>
      <c r="D67" s="26"/>
      <c r="E67" s="26"/>
      <c r="F67" s="17"/>
    </row>
    <row r="68" spans="1:6">
      <c r="A68" s="21"/>
      <c r="B68" s="21"/>
      <c r="C68" s="26"/>
      <c r="D68" s="12"/>
      <c r="E68" s="12"/>
      <c r="F68" s="17"/>
    </row>
    <row r="69" spans="1:6">
      <c r="A69" s="21"/>
      <c r="B69" s="21"/>
      <c r="C69" s="26"/>
      <c r="D69" s="26"/>
      <c r="E69" s="26"/>
      <c r="F69" s="17"/>
    </row>
    <row r="70" spans="1:6">
      <c r="A70" s="21"/>
      <c r="B70" s="21"/>
      <c r="C70" s="26"/>
      <c r="D70" s="26"/>
      <c r="E70" s="26"/>
      <c r="F70" s="17"/>
    </row>
    <row r="71" spans="1:6">
      <c r="A71" s="21"/>
      <c r="B71" s="21"/>
      <c r="C71" s="26"/>
      <c r="D71" s="26"/>
      <c r="E71" s="26"/>
      <c r="F71" s="17"/>
    </row>
    <row r="72" spans="1:6">
      <c r="A72" s="21"/>
      <c r="B72" s="21"/>
      <c r="C72" s="26"/>
      <c r="D72" s="26"/>
      <c r="E72" s="26"/>
      <c r="F72" s="17"/>
    </row>
    <row r="73" spans="1:6">
      <c r="A73" s="21"/>
      <c r="B73" s="21"/>
      <c r="C73" s="26"/>
      <c r="D73" s="26"/>
      <c r="E73" s="26"/>
      <c r="F73" s="17"/>
    </row>
    <row r="74" spans="1:6">
      <c r="A74" s="21"/>
      <c r="B74" s="21"/>
      <c r="C74" s="26"/>
      <c r="D74" s="26"/>
      <c r="E74" s="15"/>
      <c r="F74" s="17"/>
    </row>
    <row r="75" spans="1:6">
      <c r="A75" s="21"/>
      <c r="B75" s="21"/>
      <c r="C75" s="26"/>
      <c r="D75" s="26"/>
      <c r="E75" s="26"/>
      <c r="F75" s="17"/>
    </row>
    <row r="76" spans="1:6">
      <c r="A76" s="21"/>
      <c r="B76" s="21"/>
      <c r="C76" s="26"/>
      <c r="D76" s="26"/>
      <c r="E76" s="26"/>
      <c r="F76" s="17"/>
    </row>
    <row r="77" spans="1:6">
      <c r="A77" s="21"/>
      <c r="B77" s="21"/>
      <c r="C77" s="26"/>
      <c r="D77" s="26"/>
      <c r="E77" s="26"/>
      <c r="F77" s="17"/>
    </row>
    <row r="78" spans="1:6">
      <c r="A78" s="21"/>
      <c r="B78" s="21"/>
      <c r="C78" s="26"/>
      <c r="D78" s="26"/>
      <c r="E78" s="26"/>
      <c r="F78" s="17"/>
    </row>
    <row r="79" spans="1:6">
      <c r="A79" s="21"/>
      <c r="B79" s="21"/>
      <c r="C79" s="26"/>
      <c r="D79" s="26"/>
      <c r="E79" s="26"/>
      <c r="F79" s="17"/>
    </row>
    <row r="80" spans="1:6">
      <c r="A80" s="21"/>
      <c r="B80" s="21"/>
      <c r="C80" s="26"/>
      <c r="D80" s="15"/>
      <c r="E80" s="15"/>
      <c r="F80" s="17"/>
    </row>
    <row r="81" spans="1:6">
      <c r="A81" s="21"/>
      <c r="B81" s="21"/>
      <c r="C81" s="26"/>
      <c r="D81" s="26"/>
      <c r="E81" s="26"/>
      <c r="F81" s="17"/>
    </row>
    <row r="82" spans="1:6">
      <c r="A82" s="21"/>
      <c r="B82" s="21"/>
      <c r="C82" s="26"/>
      <c r="D82" s="26"/>
      <c r="E82" s="26"/>
      <c r="F82" s="17"/>
    </row>
    <row r="83" spans="1:6">
      <c r="A83" s="21"/>
      <c r="B83" s="21"/>
      <c r="C83" s="26"/>
      <c r="D83" s="26"/>
      <c r="E83" s="26"/>
      <c r="F83" s="17"/>
    </row>
    <row r="84" spans="1:6">
      <c r="A84" s="21"/>
      <c r="B84" s="21"/>
      <c r="C84" s="26"/>
      <c r="D84" s="26"/>
      <c r="E84" s="26"/>
      <c r="F84" s="17"/>
    </row>
    <row r="85" spans="1:6">
      <c r="A85" s="21"/>
      <c r="B85" s="21"/>
      <c r="C85" s="26"/>
      <c r="D85" s="26"/>
      <c r="E85" s="26"/>
      <c r="F85" s="17"/>
    </row>
    <row r="86" spans="1:6">
      <c r="A86" s="21"/>
      <c r="B86" s="21"/>
      <c r="C86" s="26"/>
      <c r="D86" s="26"/>
      <c r="E86" s="26"/>
      <c r="F86" s="17"/>
    </row>
    <row r="87" spans="1:6">
      <c r="A87" s="21"/>
      <c r="B87" s="21"/>
      <c r="C87" s="26"/>
      <c r="D87" s="26"/>
      <c r="E87" s="26"/>
      <c r="F87" s="17"/>
    </row>
    <row r="88" spans="1:6">
      <c r="A88" s="21"/>
      <c r="B88" s="21"/>
      <c r="C88" s="26"/>
      <c r="D88" s="26"/>
      <c r="E88" s="26"/>
      <c r="F88" s="17"/>
    </row>
    <row r="89" spans="1:6">
      <c r="A89" s="21"/>
      <c r="B89" s="21"/>
      <c r="C89" s="26"/>
      <c r="D89" s="26"/>
      <c r="E89" s="26"/>
      <c r="F89" s="17"/>
    </row>
    <row r="90" spans="1:6">
      <c r="A90" s="21"/>
      <c r="B90" s="21"/>
      <c r="C90" s="26"/>
      <c r="D90" s="26"/>
      <c r="E90" s="26"/>
      <c r="F90" s="17"/>
    </row>
    <row r="91" spans="1:6">
      <c r="A91" s="21"/>
      <c r="B91" s="21"/>
      <c r="C91" s="26"/>
      <c r="D91" s="26"/>
      <c r="E91" s="26"/>
      <c r="F91" s="17"/>
    </row>
    <row r="92" spans="1:6">
      <c r="A92" s="21"/>
      <c r="B92" s="21"/>
      <c r="C92" s="26"/>
      <c r="D92" s="26"/>
      <c r="E92" s="26"/>
      <c r="F92" s="17"/>
    </row>
    <row r="93" spans="1:6">
      <c r="A93" s="21"/>
      <c r="B93" s="21"/>
      <c r="C93" s="26"/>
      <c r="D93" s="26"/>
      <c r="E93" s="26"/>
      <c r="F93" s="17"/>
    </row>
    <row r="94" spans="1:6">
      <c r="A94" s="21"/>
      <c r="B94" s="21"/>
      <c r="C94" s="26"/>
      <c r="D94" s="26"/>
      <c r="E94" s="26"/>
      <c r="F94" s="17"/>
    </row>
    <row r="95" spans="1:6">
      <c r="A95" s="21"/>
      <c r="B95" s="21"/>
      <c r="C95" s="26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3459E-48DB-45E5-9ED8-8C0427828DDB}">
  <dimension ref="A1:P94"/>
  <sheetViews>
    <sheetView workbookViewId="0">
      <selection activeCell="N2" sqref="N2"/>
    </sheetView>
  </sheetViews>
  <sheetFormatPr defaultRowHeight="15"/>
  <sheetData>
    <row r="1" spans="1:16">
      <c r="A1" s="9" t="s">
        <v>0</v>
      </c>
      <c r="B1" s="9" t="s">
        <v>1</v>
      </c>
      <c r="C1" s="1" t="s">
        <v>2</v>
      </c>
      <c r="D1" s="4" t="s">
        <v>6</v>
      </c>
      <c r="E1" s="1" t="s">
        <v>20</v>
      </c>
      <c r="F1" s="1" t="s">
        <v>21</v>
      </c>
      <c r="I1" s="9" t="s">
        <v>0</v>
      </c>
      <c r="J1" s="9" t="s">
        <v>1</v>
      </c>
      <c r="K1" s="1" t="s">
        <v>2</v>
      </c>
      <c r="L1" s="4" t="s">
        <v>6</v>
      </c>
      <c r="M1" s="1" t="s">
        <v>20</v>
      </c>
      <c r="N1" s="1" t="s">
        <v>21</v>
      </c>
      <c r="O1" s="1" t="s">
        <v>79</v>
      </c>
      <c r="P1" s="1" t="s">
        <v>80</v>
      </c>
    </row>
    <row r="2" spans="1:16">
      <c r="A2" s="21" t="s">
        <v>43</v>
      </c>
      <c r="B2" s="21" t="s">
        <v>23</v>
      </c>
      <c r="C2" s="26" t="s">
        <v>44</v>
      </c>
      <c r="D2" s="26" t="s">
        <v>25</v>
      </c>
      <c r="E2" s="26">
        <v>2.1000000000000001E-2</v>
      </c>
      <c r="F2" s="17">
        <v>2.6565015464087866E-3</v>
      </c>
      <c r="I2" s="21" t="s">
        <v>43</v>
      </c>
      <c r="J2" s="21" t="s">
        <v>23</v>
      </c>
      <c r="K2" s="26" t="s">
        <v>44</v>
      </c>
      <c r="L2" s="26" t="s">
        <v>26</v>
      </c>
      <c r="M2" s="26">
        <v>3.6999999999999998E-2</v>
      </c>
      <c r="N2" s="17">
        <v>2.7034189010942096E-3</v>
      </c>
      <c r="O2" s="19">
        <f>MAX(E2,F2)</f>
        <v>2.1000000000000001E-2</v>
      </c>
      <c r="P2" s="20">
        <f>O2/M2</f>
        <v>0.56756756756756765</v>
      </c>
    </row>
    <row r="3" spans="1:16">
      <c r="A3" s="21" t="s">
        <v>45</v>
      </c>
      <c r="B3" s="21" t="s">
        <v>23</v>
      </c>
      <c r="C3" s="26" t="s">
        <v>44</v>
      </c>
      <c r="D3" s="26" t="s">
        <v>25</v>
      </c>
      <c r="E3" s="26">
        <v>2.1000000000000001E-2</v>
      </c>
      <c r="F3" s="17">
        <v>2.7100936890683794E-3</v>
      </c>
      <c r="I3" s="21" t="s">
        <v>45</v>
      </c>
      <c r="J3" s="21" t="s">
        <v>23</v>
      </c>
      <c r="K3" s="26" t="s">
        <v>44</v>
      </c>
      <c r="L3" s="26" t="s">
        <v>26</v>
      </c>
      <c r="M3" s="33">
        <v>0.04</v>
      </c>
      <c r="N3" s="17">
        <v>2.6524933723493407E-3</v>
      </c>
      <c r="O3" s="19">
        <f t="shared" ref="O3:O20" si="0">MAX(E3,F3)</f>
        <v>2.1000000000000001E-2</v>
      </c>
      <c r="P3" s="20">
        <f t="shared" ref="P3:P20" si="1">O3/M3</f>
        <v>0.52500000000000002</v>
      </c>
    </row>
    <row r="4" spans="1:16">
      <c r="A4" s="21" t="s">
        <v>46</v>
      </c>
      <c r="B4" s="21" t="s">
        <v>23</v>
      </c>
      <c r="C4" s="26" t="s">
        <v>44</v>
      </c>
      <c r="D4" s="26" t="s">
        <v>25</v>
      </c>
      <c r="E4" s="26">
        <v>2.5999999999999999E-2</v>
      </c>
      <c r="F4" s="17">
        <v>2.6742912592278706E-3</v>
      </c>
      <c r="I4" s="21" t="s">
        <v>46</v>
      </c>
      <c r="J4" s="21" t="s">
        <v>23</v>
      </c>
      <c r="K4" s="26" t="s">
        <v>44</v>
      </c>
      <c r="L4" s="26" t="s">
        <v>26</v>
      </c>
      <c r="M4" s="26">
        <v>3.9E-2</v>
      </c>
      <c r="N4" s="17">
        <v>2.6661133179045138E-3</v>
      </c>
      <c r="O4" s="19">
        <f t="shared" si="0"/>
        <v>2.5999999999999999E-2</v>
      </c>
      <c r="P4" s="20">
        <f t="shared" si="1"/>
        <v>0.66666666666666663</v>
      </c>
    </row>
    <row r="5" spans="1:16">
      <c r="A5" s="21" t="s">
        <v>49</v>
      </c>
      <c r="B5" s="21" t="s">
        <v>23</v>
      </c>
      <c r="C5" s="26" t="s">
        <v>44</v>
      </c>
      <c r="D5" s="26" t="s">
        <v>25</v>
      </c>
      <c r="E5" s="26">
        <v>1.0999999999999999E-2</v>
      </c>
      <c r="F5" s="17">
        <v>2.640770737689722E-3</v>
      </c>
      <c r="I5" s="21" t="s">
        <v>49</v>
      </c>
      <c r="J5" s="21" t="s">
        <v>23</v>
      </c>
      <c r="K5" s="26" t="s">
        <v>44</v>
      </c>
      <c r="L5" s="26" t="s">
        <v>26</v>
      </c>
      <c r="M5" s="26">
        <v>2.7E-2</v>
      </c>
      <c r="N5" s="17">
        <v>2.6603730532557455E-3</v>
      </c>
      <c r="O5" s="19">
        <f t="shared" si="0"/>
        <v>1.0999999999999999E-2</v>
      </c>
      <c r="P5" s="20">
        <f t="shared" si="1"/>
        <v>0.40740740740740738</v>
      </c>
    </row>
    <row r="6" spans="1:16">
      <c r="A6" s="21" t="s">
        <v>50</v>
      </c>
      <c r="B6" s="21" t="s">
        <v>23</v>
      </c>
      <c r="C6" s="26" t="s">
        <v>44</v>
      </c>
      <c r="D6" s="26" t="s">
        <v>25</v>
      </c>
      <c r="E6" s="26">
        <v>2.4E-2</v>
      </c>
      <c r="F6" s="17">
        <v>2.6452972279956454E-3</v>
      </c>
      <c r="I6" s="21" t="s">
        <v>50</v>
      </c>
      <c r="J6" s="21" t="s">
        <v>23</v>
      </c>
      <c r="K6" s="26" t="s">
        <v>44</v>
      </c>
      <c r="L6" s="26" t="s">
        <v>26</v>
      </c>
      <c r="M6" s="26">
        <v>3.4000000000000002E-2</v>
      </c>
      <c r="N6" s="17">
        <v>2.6665699839343569E-3</v>
      </c>
      <c r="O6" s="19">
        <f t="shared" si="0"/>
        <v>2.4E-2</v>
      </c>
      <c r="P6" s="20">
        <f t="shared" si="1"/>
        <v>0.70588235294117641</v>
      </c>
    </row>
    <row r="7" spans="1:16">
      <c r="A7" s="21" t="s">
        <v>52</v>
      </c>
      <c r="B7" s="21" t="s">
        <v>23</v>
      </c>
      <c r="C7" s="26" t="s">
        <v>44</v>
      </c>
      <c r="D7" s="26" t="s">
        <v>25</v>
      </c>
      <c r="E7" s="26">
        <v>1.4999999999999999E-2</v>
      </c>
      <c r="F7" s="17">
        <v>2.6324144933552668E-3</v>
      </c>
      <c r="I7" s="21" t="s">
        <v>52</v>
      </c>
      <c r="J7" s="21" t="s">
        <v>23</v>
      </c>
      <c r="K7" s="26" t="s">
        <v>44</v>
      </c>
      <c r="L7" s="26" t="s">
        <v>26</v>
      </c>
      <c r="M7" s="26">
        <v>2.8000000000000001E-2</v>
      </c>
      <c r="N7" s="17">
        <v>2.6333122293342374E-3</v>
      </c>
      <c r="O7" s="19">
        <f t="shared" si="0"/>
        <v>1.4999999999999999E-2</v>
      </c>
      <c r="P7" s="20">
        <f t="shared" si="1"/>
        <v>0.5357142857142857</v>
      </c>
    </row>
    <row r="8" spans="1:16">
      <c r="A8" s="21" t="s">
        <v>53</v>
      </c>
      <c r="B8" s="21" t="s">
        <v>23</v>
      </c>
      <c r="C8" s="26" t="s">
        <v>44</v>
      </c>
      <c r="D8" s="26" t="s">
        <v>25</v>
      </c>
      <c r="E8" s="26">
        <v>2.4E-2</v>
      </c>
      <c r="F8" s="17">
        <v>2.6061838680526634E-3</v>
      </c>
      <c r="I8" s="21" t="s">
        <v>53</v>
      </c>
      <c r="J8" s="21" t="s">
        <v>23</v>
      </c>
      <c r="K8" s="26" t="s">
        <v>44</v>
      </c>
      <c r="L8" s="26" t="s">
        <v>26</v>
      </c>
      <c r="M8" s="26">
        <v>3.3000000000000002E-2</v>
      </c>
      <c r="N8" s="17">
        <v>2.5945145050060687E-3</v>
      </c>
      <c r="O8" s="19">
        <f t="shared" si="0"/>
        <v>2.4E-2</v>
      </c>
      <c r="P8" s="20">
        <f t="shared" si="1"/>
        <v>0.72727272727272729</v>
      </c>
    </row>
    <row r="9" spans="1:16">
      <c r="A9" s="21" t="s">
        <v>54</v>
      </c>
      <c r="B9" s="21" t="s">
        <v>23</v>
      </c>
      <c r="C9" s="26" t="s">
        <v>44</v>
      </c>
      <c r="D9" s="26" t="s">
        <v>25</v>
      </c>
      <c r="E9" s="26">
        <v>2.1999999999999999E-2</v>
      </c>
      <c r="F9" s="17">
        <v>2.7325863988723218E-3</v>
      </c>
      <c r="I9" s="21" t="s">
        <v>54</v>
      </c>
      <c r="J9" s="21" t="s">
        <v>23</v>
      </c>
      <c r="K9" s="26" t="s">
        <v>44</v>
      </c>
      <c r="L9" s="26" t="s">
        <v>26</v>
      </c>
      <c r="M9" s="26">
        <v>0.03</v>
      </c>
      <c r="N9" s="17">
        <v>2.7965271008370575E-3</v>
      </c>
      <c r="O9" s="19">
        <f t="shared" si="0"/>
        <v>2.1999999999999999E-2</v>
      </c>
      <c r="P9" s="20">
        <f t="shared" si="1"/>
        <v>0.73333333333333328</v>
      </c>
    </row>
    <row r="10" spans="1:16">
      <c r="A10" s="21" t="s">
        <v>55</v>
      </c>
      <c r="B10" s="21" t="s">
        <v>23</v>
      </c>
      <c r="C10" s="26" t="s">
        <v>44</v>
      </c>
      <c r="D10" s="26" t="s">
        <v>25</v>
      </c>
      <c r="E10" s="26">
        <v>1.9E-2</v>
      </c>
      <c r="F10" s="17">
        <v>2.6960980592732214E-3</v>
      </c>
      <c r="I10" s="21" t="s">
        <v>55</v>
      </c>
      <c r="J10" s="21" t="s">
        <v>23</v>
      </c>
      <c r="K10" s="26" t="s">
        <v>44</v>
      </c>
      <c r="L10" s="26" t="s">
        <v>26</v>
      </c>
      <c r="M10" s="26">
        <v>0.03</v>
      </c>
      <c r="N10" s="17">
        <v>2.7572841971686764E-3</v>
      </c>
      <c r="O10" s="19">
        <f t="shared" si="0"/>
        <v>1.9E-2</v>
      </c>
      <c r="P10" s="20">
        <f t="shared" si="1"/>
        <v>0.6333333333333333</v>
      </c>
    </row>
    <row r="11" spans="1:16">
      <c r="A11" s="21" t="s">
        <v>56</v>
      </c>
      <c r="B11" s="21" t="s">
        <v>23</v>
      </c>
      <c r="C11" s="26" t="s">
        <v>44</v>
      </c>
      <c r="D11" s="26" t="s">
        <v>25</v>
      </c>
      <c r="E11" s="26">
        <v>1.7999999999999999E-2</v>
      </c>
      <c r="F11" s="17">
        <v>2.6841272586522079E-3</v>
      </c>
      <c r="I11" s="21" t="s">
        <v>56</v>
      </c>
      <c r="J11" s="21" t="s">
        <v>23</v>
      </c>
      <c r="K11" s="26" t="s">
        <v>44</v>
      </c>
      <c r="L11" s="26" t="s">
        <v>26</v>
      </c>
      <c r="M11" s="26">
        <v>2.5000000000000001E-2</v>
      </c>
      <c r="N11" s="17">
        <v>2.740332721253712E-3</v>
      </c>
      <c r="O11" s="19">
        <f t="shared" si="0"/>
        <v>1.7999999999999999E-2</v>
      </c>
      <c r="P11" s="20">
        <f t="shared" si="1"/>
        <v>0.71999999999999986</v>
      </c>
    </row>
    <row r="12" spans="1:16">
      <c r="A12" s="21" t="s">
        <v>75</v>
      </c>
      <c r="B12" s="21" t="s">
        <v>23</v>
      </c>
      <c r="C12" s="26" t="s">
        <v>44</v>
      </c>
      <c r="D12" s="26" t="s">
        <v>25</v>
      </c>
      <c r="E12" s="26">
        <v>2.4E-2</v>
      </c>
      <c r="F12" s="17">
        <v>2.6111091602154775E-3</v>
      </c>
      <c r="I12" s="21" t="s">
        <v>75</v>
      </c>
      <c r="J12" s="21" t="s">
        <v>23</v>
      </c>
      <c r="K12" s="26" t="s">
        <v>44</v>
      </c>
      <c r="L12" s="26" t="s">
        <v>26</v>
      </c>
      <c r="M12" s="26">
        <v>2.5999999999999999E-2</v>
      </c>
      <c r="N12" s="17">
        <v>2.6577918451651129E-3</v>
      </c>
      <c r="O12" s="19">
        <f t="shared" si="0"/>
        <v>2.4E-2</v>
      </c>
      <c r="P12" s="20">
        <f t="shared" si="1"/>
        <v>0.92307692307692313</v>
      </c>
    </row>
    <row r="13" spans="1:16">
      <c r="A13" s="21" t="s">
        <v>57</v>
      </c>
      <c r="B13" s="21" t="s">
        <v>23</v>
      </c>
      <c r="C13" s="26" t="s">
        <v>44</v>
      </c>
      <c r="D13" s="26" t="s">
        <v>25</v>
      </c>
      <c r="E13" s="26">
        <v>1.9E-2</v>
      </c>
      <c r="F13" s="17">
        <v>2.7088512942770411E-3</v>
      </c>
      <c r="I13" s="21" t="s">
        <v>57</v>
      </c>
      <c r="J13" s="21" t="s">
        <v>23</v>
      </c>
      <c r="K13" s="26" t="s">
        <v>44</v>
      </c>
      <c r="L13" s="26" t="s">
        <v>26</v>
      </c>
      <c r="M13" s="26">
        <v>0.03</v>
      </c>
      <c r="N13" s="17">
        <v>2.76453083850964E-3</v>
      </c>
      <c r="O13" s="19">
        <f t="shared" si="0"/>
        <v>1.9E-2</v>
      </c>
      <c r="P13" s="20">
        <f t="shared" si="1"/>
        <v>0.6333333333333333</v>
      </c>
    </row>
    <row r="14" spans="1:16">
      <c r="A14" s="21" t="s">
        <v>65</v>
      </c>
      <c r="B14" s="21" t="s">
        <v>23</v>
      </c>
      <c r="C14" s="26" t="s">
        <v>44</v>
      </c>
      <c r="D14" s="26" t="s">
        <v>25</v>
      </c>
      <c r="E14" s="26">
        <v>1.7999999999999999E-2</v>
      </c>
      <c r="F14" s="17">
        <v>2.6743008804475791E-3</v>
      </c>
      <c r="I14" s="21" t="s">
        <v>65</v>
      </c>
      <c r="J14" s="21" t="s">
        <v>23</v>
      </c>
      <c r="K14" s="26" t="s">
        <v>44</v>
      </c>
      <c r="L14" s="26" t="s">
        <v>26</v>
      </c>
      <c r="M14" s="26">
        <v>2.5000000000000001E-2</v>
      </c>
      <c r="N14" s="17">
        <v>2.7472953716184117E-3</v>
      </c>
      <c r="O14" s="19">
        <f t="shared" si="0"/>
        <v>1.7999999999999999E-2</v>
      </c>
      <c r="P14" s="20">
        <f t="shared" si="1"/>
        <v>0.71999999999999986</v>
      </c>
    </row>
    <row r="15" spans="1:16">
      <c r="A15" s="21" t="s">
        <v>66</v>
      </c>
      <c r="B15" s="21" t="s">
        <v>23</v>
      </c>
      <c r="C15" s="26" t="s">
        <v>44</v>
      </c>
      <c r="D15" s="12" t="s">
        <v>25</v>
      </c>
      <c r="E15" s="35" t="s">
        <v>60</v>
      </c>
      <c r="F15" s="17">
        <v>2.6865864329478021E-3</v>
      </c>
      <c r="I15" s="21" t="s">
        <v>66</v>
      </c>
      <c r="J15" s="21" t="s">
        <v>23</v>
      </c>
      <c r="K15" s="26" t="s">
        <v>44</v>
      </c>
      <c r="L15" s="26" t="s">
        <v>26</v>
      </c>
      <c r="M15" s="26">
        <v>1.9E-2</v>
      </c>
      <c r="N15" s="17">
        <v>2.7204402894831468E-3</v>
      </c>
      <c r="O15" s="19">
        <f t="shared" si="0"/>
        <v>2.6865864329478021E-3</v>
      </c>
      <c r="P15" s="20">
        <f t="shared" si="1"/>
        <v>0.14139928594462117</v>
      </c>
    </row>
    <row r="16" spans="1:16">
      <c r="A16" s="21" t="s">
        <v>66</v>
      </c>
      <c r="B16" s="21" t="s">
        <v>47</v>
      </c>
      <c r="C16" s="26" t="s">
        <v>44</v>
      </c>
      <c r="D16" s="26" t="s">
        <v>25</v>
      </c>
      <c r="E16" s="34" t="s">
        <v>62</v>
      </c>
      <c r="F16" s="17">
        <v>2.6777729116731859E-3</v>
      </c>
      <c r="I16" s="21" t="s">
        <v>66</v>
      </c>
      <c r="J16" s="21" t="s">
        <v>47</v>
      </c>
      <c r="K16" s="26" t="s">
        <v>44</v>
      </c>
      <c r="L16" s="26" t="s">
        <v>26</v>
      </c>
      <c r="M16" s="26">
        <v>2.1000000000000001E-2</v>
      </c>
      <c r="N16" s="17">
        <v>2.6946440846394495E-3</v>
      </c>
      <c r="O16" s="19">
        <f t="shared" si="0"/>
        <v>2.6777729116731859E-3</v>
      </c>
      <c r="P16" s="20">
        <f t="shared" si="1"/>
        <v>0.12751299579396122</v>
      </c>
    </row>
    <row r="17" spans="1:16">
      <c r="A17" s="21" t="s">
        <v>73</v>
      </c>
      <c r="B17" s="21" t="s">
        <v>23</v>
      </c>
      <c r="C17" s="26" t="s">
        <v>44</v>
      </c>
      <c r="D17" s="15" t="s">
        <v>25</v>
      </c>
      <c r="E17" s="15">
        <v>1.4E-2</v>
      </c>
      <c r="F17" s="17">
        <v>2.6224979055638801E-3</v>
      </c>
      <c r="I17" s="21" t="s">
        <v>73</v>
      </c>
      <c r="J17" s="21" t="s">
        <v>23</v>
      </c>
      <c r="K17" s="26" t="s">
        <v>44</v>
      </c>
      <c r="L17" s="26" t="s">
        <v>26</v>
      </c>
      <c r="M17" s="26">
        <v>2.1999999999999999E-2</v>
      </c>
      <c r="N17" s="17">
        <v>2.6154786570757038E-3</v>
      </c>
      <c r="O17" s="19">
        <f t="shared" si="0"/>
        <v>1.4E-2</v>
      </c>
      <c r="P17" s="20">
        <f t="shared" si="1"/>
        <v>0.63636363636363646</v>
      </c>
    </row>
    <row r="18" spans="1:16">
      <c r="A18" s="21" t="s">
        <v>56</v>
      </c>
      <c r="B18" s="21" t="s">
        <v>47</v>
      </c>
      <c r="C18" s="26" t="s">
        <v>44</v>
      </c>
      <c r="D18" s="26" t="s">
        <v>25</v>
      </c>
      <c r="E18" s="26">
        <v>4.7999999999999996E-3</v>
      </c>
      <c r="F18" s="17">
        <v>2.6652177501337452E-3</v>
      </c>
      <c r="I18" s="21" t="s">
        <v>56</v>
      </c>
      <c r="J18" s="21" t="s">
        <v>47</v>
      </c>
      <c r="K18" s="26" t="s">
        <v>44</v>
      </c>
      <c r="L18" s="26" t="s">
        <v>26</v>
      </c>
      <c r="M18" s="26">
        <v>2.5000000000000001E-2</v>
      </c>
      <c r="N18" s="17">
        <v>2.7461642283712292E-3</v>
      </c>
      <c r="O18" s="19">
        <f t="shared" si="0"/>
        <v>4.7999999999999996E-3</v>
      </c>
      <c r="P18" s="20">
        <f t="shared" si="1"/>
        <v>0.19199999999999998</v>
      </c>
    </row>
    <row r="19" spans="1:16">
      <c r="A19" s="21" t="s">
        <v>75</v>
      </c>
      <c r="B19" s="21" t="s">
        <v>47</v>
      </c>
      <c r="C19" s="26" t="s">
        <v>44</v>
      </c>
      <c r="D19" s="26" t="s">
        <v>25</v>
      </c>
      <c r="E19" s="26">
        <v>1.6E-2</v>
      </c>
      <c r="F19" s="17">
        <v>2.6419298860521283E-3</v>
      </c>
      <c r="I19" s="21" t="s">
        <v>75</v>
      </c>
      <c r="J19" s="21" t="s">
        <v>47</v>
      </c>
      <c r="K19" s="26" t="s">
        <v>44</v>
      </c>
      <c r="L19" s="26" t="s">
        <v>26</v>
      </c>
      <c r="M19" s="26">
        <v>1.7000000000000001E-2</v>
      </c>
      <c r="N19" s="17">
        <v>2.6291957592725797E-3</v>
      </c>
      <c r="O19" s="19">
        <f t="shared" si="0"/>
        <v>1.6E-2</v>
      </c>
      <c r="P19" s="20">
        <f t="shared" si="1"/>
        <v>0.94117647058823528</v>
      </c>
    </row>
    <row r="20" spans="1:16">
      <c r="A20" s="21" t="s">
        <v>46</v>
      </c>
      <c r="B20" s="21" t="s">
        <v>47</v>
      </c>
      <c r="C20" s="26" t="s">
        <v>44</v>
      </c>
      <c r="D20" s="26" t="s">
        <v>25</v>
      </c>
      <c r="E20" s="26">
        <v>2.1000000000000001E-2</v>
      </c>
      <c r="F20" s="17">
        <v>2.7337890488936447E-3</v>
      </c>
      <c r="I20" s="21" t="s">
        <v>46</v>
      </c>
      <c r="J20" s="21" t="s">
        <v>47</v>
      </c>
      <c r="K20" s="26" t="s">
        <v>44</v>
      </c>
      <c r="L20" s="26" t="s">
        <v>26</v>
      </c>
      <c r="M20" s="26">
        <v>3.4000000000000002E-2</v>
      </c>
      <c r="N20" s="17">
        <v>2.7589907604511203E-3</v>
      </c>
      <c r="O20" s="19">
        <f t="shared" si="0"/>
        <v>2.1000000000000001E-2</v>
      </c>
      <c r="P20" s="20">
        <f t="shared" si="1"/>
        <v>0.61764705882352944</v>
      </c>
    </row>
    <row r="21" spans="1:16">
      <c r="A21" s="21"/>
      <c r="B21" s="21"/>
      <c r="C21" s="26"/>
      <c r="D21" s="26"/>
      <c r="E21" s="26"/>
      <c r="F21" s="17"/>
      <c r="O21" s="19"/>
      <c r="P21" s="20"/>
    </row>
    <row r="22" spans="1:16">
      <c r="A22" s="21"/>
      <c r="B22" s="21"/>
      <c r="C22" s="26"/>
      <c r="D22" s="26" t="s">
        <v>86</v>
      </c>
      <c r="E22" s="33">
        <f>AVERAGE(E2:E20)</f>
        <v>1.8694117647058826E-2</v>
      </c>
      <c r="F22" s="17"/>
      <c r="O22" s="19" t="s">
        <v>86</v>
      </c>
      <c r="P22" s="20">
        <f>AVERAGE(P2:P20)</f>
        <v>0.5870888093768809</v>
      </c>
    </row>
    <row r="23" spans="1:16">
      <c r="A23" s="21"/>
      <c r="B23" s="21"/>
      <c r="C23" s="26"/>
      <c r="D23" s="26" t="s">
        <v>87</v>
      </c>
      <c r="E23">
        <f>_xlfn.STDEV.S(E2:E20)</f>
        <v>5.3680152976024664E-3</v>
      </c>
      <c r="F23" s="17"/>
      <c r="O23" s="26" t="s">
        <v>87</v>
      </c>
      <c r="P23">
        <f>_xlfn.STDEV.S(P2:P20)</f>
        <v>0.22947093834005411</v>
      </c>
    </row>
    <row r="24" spans="1:16">
      <c r="A24" s="21"/>
      <c r="B24" s="21"/>
      <c r="C24" s="26"/>
      <c r="D24" s="26" t="s">
        <v>88</v>
      </c>
      <c r="E24" s="26">
        <f>COUNT(E2:E20)</f>
        <v>17</v>
      </c>
      <c r="F24" s="17"/>
      <c r="O24" s="26" t="s">
        <v>88</v>
      </c>
      <c r="P24" s="26">
        <f>COUNT(P2:P20)</f>
        <v>19</v>
      </c>
    </row>
    <row r="25" spans="1:16">
      <c r="A25" s="21"/>
      <c r="B25" s="21"/>
      <c r="C25" s="26"/>
      <c r="D25" s="26" t="s">
        <v>89</v>
      </c>
      <c r="E25" s="26">
        <f>_xlfn.CONFIDENCE.T(0.05,E23,E24)</f>
        <v>2.7599787900130504E-3</v>
      </c>
      <c r="F25" s="17"/>
      <c r="O25" s="26" t="s">
        <v>89</v>
      </c>
      <c r="P25" s="26">
        <f>_xlfn.CONFIDENCE.T(0.05,P23,P24)</f>
        <v>0.11060145192579486</v>
      </c>
    </row>
    <row r="26" spans="1:16">
      <c r="A26" s="21"/>
      <c r="B26" s="21"/>
      <c r="C26" s="26"/>
      <c r="D26" s="26" t="s">
        <v>90</v>
      </c>
      <c r="E26" s="33">
        <f>E22-E25</f>
        <v>1.5934138857045775E-2</v>
      </c>
      <c r="F26" s="17"/>
      <c r="O26" s="26" t="s">
        <v>90</v>
      </c>
      <c r="P26" s="33">
        <f>P22-P25</f>
        <v>0.47648735745108606</v>
      </c>
    </row>
    <row r="27" spans="1:16">
      <c r="A27" s="21"/>
      <c r="B27" s="21"/>
      <c r="C27" s="26"/>
      <c r="D27" s="26">
        <v>97.5</v>
      </c>
      <c r="E27" s="33">
        <f>E22+E25</f>
        <v>2.1454096437071878E-2</v>
      </c>
      <c r="F27" s="17"/>
      <c r="O27" s="26">
        <v>97.5</v>
      </c>
      <c r="P27" s="33">
        <f>P22+P25</f>
        <v>0.69769026130267575</v>
      </c>
    </row>
    <row r="28" spans="1:16">
      <c r="A28" s="21"/>
      <c r="B28" s="21"/>
      <c r="C28" s="26"/>
      <c r="E28" s="26"/>
      <c r="F28" s="17"/>
    </row>
    <row r="29" spans="1:16">
      <c r="A29" s="21"/>
      <c r="B29" s="21"/>
      <c r="C29" s="26"/>
      <c r="D29" s="26"/>
      <c r="E29" s="26"/>
      <c r="F29" s="17"/>
    </row>
    <row r="30" spans="1:16">
      <c r="A30" s="21"/>
      <c r="B30" s="21"/>
      <c r="C30" s="26"/>
      <c r="D30" s="26"/>
      <c r="E30" s="26"/>
      <c r="F30" s="17"/>
    </row>
    <row r="31" spans="1:16">
      <c r="A31" s="21"/>
      <c r="B31" s="21"/>
      <c r="C31" s="26"/>
      <c r="D31" s="26"/>
      <c r="E31" s="33"/>
      <c r="F31" s="17"/>
    </row>
    <row r="32" spans="1:16">
      <c r="A32" s="21"/>
      <c r="B32" s="21"/>
      <c r="C32" s="26"/>
      <c r="D32" s="26"/>
      <c r="E32" s="26"/>
      <c r="F32" s="17"/>
    </row>
    <row r="33" spans="1:6">
      <c r="A33" s="21"/>
      <c r="B33" s="21"/>
      <c r="C33" s="26"/>
      <c r="D33" s="26"/>
      <c r="E33" s="26"/>
      <c r="F33" s="17"/>
    </row>
    <row r="34" spans="1:6">
      <c r="A34" s="21"/>
      <c r="B34" s="21"/>
      <c r="C34" s="26"/>
      <c r="D34" s="26"/>
      <c r="E34" s="26"/>
      <c r="F34" s="17"/>
    </row>
    <row r="35" spans="1:6">
      <c r="A35" s="21"/>
      <c r="B35" s="21"/>
      <c r="C35" s="26"/>
      <c r="D35" s="26"/>
      <c r="E35" s="26"/>
      <c r="F35" s="17"/>
    </row>
    <row r="36" spans="1:6">
      <c r="A36" s="21"/>
      <c r="B36" s="21"/>
      <c r="C36" s="26"/>
      <c r="D36" s="26"/>
      <c r="E36" s="26"/>
      <c r="F36" s="17"/>
    </row>
    <row r="37" spans="1:6">
      <c r="A37" s="21"/>
      <c r="B37" s="21"/>
      <c r="C37" s="26"/>
      <c r="D37" s="26"/>
      <c r="E37" s="26"/>
      <c r="F37" s="17"/>
    </row>
    <row r="38" spans="1:6">
      <c r="A38" s="21"/>
      <c r="B38" s="21"/>
      <c r="C38" s="26"/>
      <c r="D38" s="26"/>
      <c r="E38" s="26"/>
      <c r="F38" s="17"/>
    </row>
    <row r="39" spans="1:6">
      <c r="A39" s="21"/>
      <c r="B39" s="21"/>
      <c r="C39" s="26"/>
      <c r="D39" s="26"/>
      <c r="E39" s="26"/>
      <c r="F39" s="17"/>
    </row>
    <row r="40" spans="1:6">
      <c r="A40" s="21"/>
      <c r="B40" s="21"/>
      <c r="C40" s="26"/>
      <c r="D40" s="26"/>
      <c r="E40" s="26"/>
      <c r="F40" s="17"/>
    </row>
    <row r="41" spans="1:6">
      <c r="A41" s="21"/>
      <c r="B41" s="21"/>
      <c r="C41" s="26"/>
      <c r="D41" s="26"/>
      <c r="E41" s="26"/>
      <c r="F41" s="17"/>
    </row>
    <row r="42" spans="1:6">
      <c r="A42" s="21"/>
      <c r="B42" s="21"/>
      <c r="C42" s="26"/>
      <c r="D42" s="26"/>
      <c r="E42" s="26"/>
      <c r="F42" s="17"/>
    </row>
    <row r="43" spans="1:6">
      <c r="A43" s="21"/>
      <c r="B43" s="21"/>
      <c r="C43" s="26"/>
      <c r="D43" s="26"/>
      <c r="E43" s="26"/>
      <c r="F43" s="17"/>
    </row>
    <row r="44" spans="1:6">
      <c r="A44" s="21"/>
      <c r="B44" s="21"/>
      <c r="C44" s="26"/>
      <c r="D44" s="26"/>
      <c r="E44" s="26"/>
      <c r="F44" s="17"/>
    </row>
    <row r="45" spans="1:6">
      <c r="A45" s="21"/>
      <c r="B45" s="21"/>
      <c r="C45" s="26"/>
      <c r="D45" s="26"/>
      <c r="E45" s="26"/>
      <c r="F45" s="17"/>
    </row>
    <row r="46" spans="1:6">
      <c r="A46" s="21"/>
      <c r="B46" s="21"/>
      <c r="C46" s="26"/>
      <c r="D46" s="26"/>
      <c r="E46" s="26"/>
      <c r="F46" s="17"/>
    </row>
    <row r="47" spans="1:6">
      <c r="A47" s="21"/>
      <c r="B47" s="21"/>
      <c r="C47" s="26"/>
      <c r="D47" s="26"/>
      <c r="E47" s="26"/>
      <c r="F47" s="17"/>
    </row>
    <row r="48" spans="1:6">
      <c r="A48" s="21"/>
      <c r="B48" s="21"/>
      <c r="C48" s="26"/>
      <c r="D48" s="26"/>
      <c r="E48" s="26"/>
      <c r="F48" s="17"/>
    </row>
    <row r="49" spans="1:6">
      <c r="A49" s="21"/>
      <c r="B49" s="21"/>
      <c r="C49" s="26"/>
      <c r="D49" s="26"/>
      <c r="E49" s="26"/>
      <c r="F49" s="17"/>
    </row>
    <row r="50" spans="1:6">
      <c r="A50" s="21"/>
      <c r="B50" s="21"/>
      <c r="C50" s="26"/>
      <c r="D50" s="26"/>
      <c r="E50" s="26"/>
      <c r="F50" s="17"/>
    </row>
    <row r="51" spans="1:6">
      <c r="A51" s="21"/>
      <c r="B51" s="21"/>
      <c r="C51" s="26"/>
      <c r="D51" s="26"/>
      <c r="E51" s="26"/>
      <c r="F51" s="17"/>
    </row>
    <row r="52" spans="1:6">
      <c r="A52" s="21"/>
      <c r="B52" s="21"/>
      <c r="C52" s="26"/>
      <c r="D52" s="26"/>
      <c r="E52" s="26"/>
      <c r="F52" s="17"/>
    </row>
    <row r="53" spans="1:6">
      <c r="A53" s="21"/>
      <c r="B53" s="21"/>
      <c r="C53" s="26"/>
      <c r="D53" s="26"/>
      <c r="E53" s="26"/>
      <c r="F53" s="17"/>
    </row>
    <row r="54" spans="1:6">
      <c r="A54" s="21"/>
      <c r="B54" s="21"/>
      <c r="C54" s="26"/>
      <c r="D54" s="26"/>
      <c r="E54" s="26"/>
      <c r="F54" s="17"/>
    </row>
    <row r="55" spans="1:6">
      <c r="A55" s="21"/>
      <c r="B55" s="21"/>
      <c r="C55" s="26"/>
      <c r="D55" s="26"/>
      <c r="E55" s="26"/>
      <c r="F55" s="17"/>
    </row>
    <row r="56" spans="1:6">
      <c r="A56" s="21"/>
      <c r="B56" s="21"/>
      <c r="C56" s="26"/>
      <c r="D56" s="26"/>
      <c r="E56" s="26"/>
      <c r="F56" s="17"/>
    </row>
    <row r="57" spans="1:6">
      <c r="A57" s="21"/>
      <c r="B57" s="21"/>
      <c r="C57" s="26"/>
      <c r="D57" s="26"/>
      <c r="E57" s="26"/>
      <c r="F57" s="17"/>
    </row>
    <row r="58" spans="1:6">
      <c r="A58" s="21"/>
      <c r="B58" s="21"/>
      <c r="C58" s="26"/>
      <c r="D58" s="26"/>
      <c r="E58" s="26"/>
      <c r="F58" s="17"/>
    </row>
    <row r="59" spans="1:6">
      <c r="A59" s="21"/>
      <c r="B59" s="21"/>
      <c r="C59" s="26"/>
      <c r="D59" s="26"/>
      <c r="E59" s="26"/>
      <c r="F59" s="17"/>
    </row>
    <row r="60" spans="1:6">
      <c r="A60" s="21"/>
      <c r="B60" s="21"/>
      <c r="C60" s="26"/>
      <c r="D60" s="26"/>
      <c r="E60" s="26"/>
      <c r="F60" s="17"/>
    </row>
    <row r="61" spans="1:6">
      <c r="A61" s="21"/>
      <c r="B61" s="21"/>
      <c r="C61" s="26"/>
      <c r="D61" s="26"/>
      <c r="E61" s="26"/>
      <c r="F61" s="17"/>
    </row>
    <row r="62" spans="1:6">
      <c r="A62" s="21"/>
      <c r="B62" s="21"/>
      <c r="C62" s="26"/>
      <c r="D62" s="26"/>
      <c r="E62" s="26"/>
      <c r="F62" s="17"/>
    </row>
    <row r="63" spans="1:6">
      <c r="A63" s="21"/>
      <c r="B63" s="21"/>
      <c r="C63" s="26"/>
      <c r="D63" s="26"/>
      <c r="E63" s="26"/>
      <c r="F63" s="17"/>
    </row>
    <row r="64" spans="1:6">
      <c r="A64" s="21"/>
      <c r="B64" s="21"/>
      <c r="C64" s="26"/>
      <c r="D64" s="26"/>
      <c r="E64" s="26"/>
      <c r="F64" s="17"/>
    </row>
    <row r="65" spans="1:6">
      <c r="A65" s="21"/>
      <c r="B65" s="21"/>
      <c r="C65" s="26"/>
      <c r="D65" s="26"/>
      <c r="E65" s="26"/>
      <c r="F65" s="17"/>
    </row>
    <row r="66" spans="1:6">
      <c r="A66" s="21"/>
      <c r="B66" s="21"/>
      <c r="C66" s="26"/>
      <c r="D66" s="26"/>
      <c r="E66" s="26"/>
      <c r="F66" s="17"/>
    </row>
    <row r="67" spans="1:6">
      <c r="A67" s="21"/>
      <c r="B67" s="21"/>
      <c r="C67" s="26"/>
      <c r="D67" s="26"/>
      <c r="E67" s="26"/>
      <c r="F67" s="17"/>
    </row>
    <row r="68" spans="1:6">
      <c r="A68" s="21"/>
      <c r="B68" s="21"/>
      <c r="C68" s="26"/>
      <c r="D68" s="12"/>
      <c r="E68" s="12"/>
      <c r="F68" s="17"/>
    </row>
    <row r="69" spans="1:6">
      <c r="A69" s="21"/>
      <c r="B69" s="21"/>
      <c r="C69" s="26"/>
      <c r="D69" s="26"/>
      <c r="E69" s="26"/>
      <c r="F69" s="17"/>
    </row>
    <row r="70" spans="1:6">
      <c r="A70" s="21"/>
      <c r="B70" s="21"/>
      <c r="C70" s="26"/>
      <c r="D70" s="26"/>
      <c r="E70" s="26"/>
      <c r="F70" s="17"/>
    </row>
    <row r="71" spans="1:6">
      <c r="A71" s="21"/>
      <c r="B71" s="21"/>
      <c r="C71" s="26"/>
      <c r="D71" s="26"/>
      <c r="E71" s="26"/>
      <c r="F71" s="17"/>
    </row>
    <row r="72" spans="1:6">
      <c r="A72" s="21"/>
      <c r="B72" s="21"/>
      <c r="C72" s="26"/>
      <c r="D72" s="26"/>
      <c r="E72" s="26"/>
      <c r="F72" s="17"/>
    </row>
    <row r="73" spans="1:6">
      <c r="A73" s="21"/>
      <c r="B73" s="21"/>
      <c r="C73" s="26"/>
      <c r="D73" s="26"/>
      <c r="E73" s="26"/>
      <c r="F73" s="17"/>
    </row>
    <row r="74" spans="1:6">
      <c r="A74" s="21"/>
      <c r="B74" s="21"/>
      <c r="C74" s="26"/>
      <c r="D74" s="26"/>
      <c r="E74" s="15"/>
      <c r="F74" s="17"/>
    </row>
    <row r="75" spans="1:6">
      <c r="A75" s="21"/>
      <c r="B75" s="21"/>
      <c r="C75" s="26"/>
      <c r="D75" s="26"/>
      <c r="E75" s="26"/>
      <c r="F75" s="17"/>
    </row>
    <row r="76" spans="1:6">
      <c r="A76" s="21"/>
      <c r="B76" s="21"/>
      <c r="C76" s="26"/>
      <c r="D76" s="26"/>
      <c r="E76" s="26"/>
      <c r="F76" s="17"/>
    </row>
    <row r="77" spans="1:6">
      <c r="A77" s="21"/>
      <c r="B77" s="21"/>
      <c r="C77" s="26"/>
      <c r="D77" s="26"/>
      <c r="E77" s="26"/>
      <c r="F77" s="17"/>
    </row>
    <row r="78" spans="1:6">
      <c r="A78" s="21"/>
      <c r="B78" s="21"/>
      <c r="C78" s="26"/>
      <c r="D78" s="26"/>
      <c r="E78" s="26"/>
      <c r="F78" s="17"/>
    </row>
    <row r="79" spans="1:6">
      <c r="A79" s="21"/>
      <c r="B79" s="21"/>
      <c r="C79" s="26"/>
      <c r="D79" s="26"/>
      <c r="E79" s="26"/>
      <c r="F79" s="17"/>
    </row>
    <row r="80" spans="1:6">
      <c r="A80" s="21"/>
      <c r="B80" s="21"/>
      <c r="C80" s="26"/>
      <c r="D80" s="15"/>
      <c r="E80" s="15"/>
      <c r="F80" s="17"/>
    </row>
    <row r="81" spans="1:6">
      <c r="A81" s="21"/>
      <c r="B81" s="21"/>
      <c r="C81" s="26"/>
      <c r="D81" s="26"/>
      <c r="E81" s="26"/>
      <c r="F81" s="17"/>
    </row>
    <row r="82" spans="1:6">
      <c r="A82" s="21"/>
      <c r="B82" s="21"/>
      <c r="C82" s="26"/>
      <c r="D82" s="26"/>
      <c r="E82" s="26"/>
      <c r="F82" s="17"/>
    </row>
    <row r="83" spans="1:6">
      <c r="A83" s="21"/>
      <c r="B83" s="21"/>
      <c r="C83" s="26"/>
      <c r="D83" s="26"/>
      <c r="E83" s="26"/>
      <c r="F83" s="17"/>
    </row>
    <row r="84" spans="1:6">
      <c r="A84" s="21"/>
      <c r="B84" s="21"/>
      <c r="C84" s="26"/>
      <c r="D84" s="26"/>
      <c r="E84" s="26"/>
      <c r="F84" s="17"/>
    </row>
    <row r="85" spans="1:6">
      <c r="A85" s="21"/>
      <c r="B85" s="21"/>
      <c r="C85" s="26"/>
      <c r="D85" s="26"/>
      <c r="E85" s="26"/>
      <c r="F85" s="17"/>
    </row>
    <row r="86" spans="1:6">
      <c r="A86" s="21"/>
      <c r="B86" s="21"/>
      <c r="C86" s="26"/>
      <c r="D86" s="26"/>
      <c r="E86" s="26"/>
      <c r="F86" s="17"/>
    </row>
    <row r="87" spans="1:6">
      <c r="A87" s="21"/>
      <c r="B87" s="21"/>
      <c r="C87" s="26"/>
      <c r="D87" s="26"/>
      <c r="E87" s="26"/>
      <c r="F87" s="17"/>
    </row>
    <row r="88" spans="1:6">
      <c r="A88" s="21"/>
      <c r="B88" s="21"/>
      <c r="C88" s="26"/>
      <c r="D88" s="26"/>
      <c r="E88" s="26"/>
      <c r="F88" s="17"/>
    </row>
    <row r="89" spans="1:6">
      <c r="A89" s="21"/>
      <c r="B89" s="21"/>
      <c r="C89" s="26"/>
      <c r="D89" s="26"/>
      <c r="E89" s="26"/>
      <c r="F89" s="17"/>
    </row>
    <row r="90" spans="1:6">
      <c r="A90" s="21"/>
      <c r="B90" s="21"/>
      <c r="C90" s="26"/>
      <c r="D90" s="26"/>
      <c r="E90" s="26"/>
      <c r="F90" s="17"/>
    </row>
    <row r="91" spans="1:6">
      <c r="A91" s="21"/>
      <c r="B91" s="21"/>
      <c r="C91" s="26"/>
      <c r="D91" s="26"/>
      <c r="E91" s="26"/>
      <c r="F91" s="17"/>
    </row>
    <row r="92" spans="1:6">
      <c r="A92" s="21"/>
      <c r="B92" s="21"/>
      <c r="C92" s="26"/>
      <c r="D92" s="26"/>
      <c r="E92" s="26"/>
      <c r="F92" s="17"/>
    </row>
    <row r="93" spans="1:6">
      <c r="A93" s="21"/>
      <c r="B93" s="21"/>
      <c r="C93" s="26"/>
      <c r="D93" s="26"/>
      <c r="E93" s="26"/>
      <c r="F93" s="17"/>
    </row>
    <row r="94" spans="1:6">
      <c r="A94" s="21"/>
      <c r="B94" s="21"/>
      <c r="C94" s="26"/>
      <c r="D94" s="26"/>
      <c r="E94" s="26"/>
      <c r="F94" s="17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A35BF-9BB0-49EA-AF9A-26DC58E52944}">
  <dimension ref="A1:F68"/>
  <sheetViews>
    <sheetView zoomScale="57" workbookViewId="0">
      <selection activeCell="I75" sqref="I75"/>
    </sheetView>
  </sheetViews>
  <sheetFormatPr defaultRowHeight="15"/>
  <cols>
    <col min="1" max="1" width="14.5703125" bestFit="1" customWidth="1"/>
    <col min="2" max="2" width="17.42578125" bestFit="1" customWidth="1"/>
    <col min="3" max="3" width="24.85546875" bestFit="1" customWidth="1"/>
    <col min="4" max="4" width="8.5703125" bestFit="1" customWidth="1"/>
    <col min="5" max="5" width="16.85546875" bestFit="1" customWidth="1"/>
  </cols>
  <sheetData>
    <row r="1" spans="1:6">
      <c r="A1" s="11" t="s">
        <v>0</v>
      </c>
      <c r="B1" s="11" t="s">
        <v>91</v>
      </c>
      <c r="C1" s="11" t="s">
        <v>92</v>
      </c>
      <c r="D1" s="11" t="s">
        <v>93</v>
      </c>
      <c r="F1" s="10"/>
    </row>
    <row r="2" spans="1:6">
      <c r="A2" s="10">
        <v>2</v>
      </c>
      <c r="B2" s="10" t="s">
        <v>94</v>
      </c>
      <c r="C2" s="10">
        <v>3.7999999999999999E-2</v>
      </c>
      <c r="D2" s="16">
        <v>6.0000000000000001E-3</v>
      </c>
      <c r="F2" s="10"/>
    </row>
    <row r="3" spans="1:6">
      <c r="A3" s="10">
        <v>2.2000000000000002</v>
      </c>
      <c r="B3" s="10"/>
      <c r="C3" s="36">
        <v>3.2000000000000001E-2</v>
      </c>
      <c r="D3" s="16">
        <v>6.0000000000000001E-3</v>
      </c>
      <c r="F3" s="10"/>
    </row>
    <row r="4" spans="1:6">
      <c r="A4" s="10">
        <v>2.2999999999999998</v>
      </c>
      <c r="B4" s="10"/>
      <c r="C4" s="36">
        <v>3.3000000000000002E-2</v>
      </c>
      <c r="D4" s="16">
        <v>6.0000000000000001E-3</v>
      </c>
      <c r="F4" s="10"/>
    </row>
    <row r="5" spans="1:6">
      <c r="A5" s="10">
        <v>3</v>
      </c>
      <c r="B5" s="10" t="s">
        <v>94</v>
      </c>
      <c r="C5" s="10">
        <v>3.2000000000000001E-2</v>
      </c>
      <c r="D5" s="16">
        <v>6.0000000000000001E-3</v>
      </c>
      <c r="F5" s="10"/>
    </row>
    <row r="6" spans="1:6">
      <c r="A6">
        <v>3.2</v>
      </c>
      <c r="C6">
        <v>3.3000000000000002E-2</v>
      </c>
      <c r="D6" s="16">
        <v>6.0000000000000001E-3</v>
      </c>
      <c r="F6" s="10"/>
    </row>
    <row r="7" spans="1:6">
      <c r="A7" s="10">
        <v>4</v>
      </c>
      <c r="B7" s="10" t="s">
        <v>94</v>
      </c>
      <c r="C7" s="10">
        <v>0.04</v>
      </c>
      <c r="D7" s="16">
        <v>6.0000000000000001E-3</v>
      </c>
      <c r="F7" s="10"/>
    </row>
    <row r="8" spans="1:6">
      <c r="A8" s="10">
        <v>5</v>
      </c>
      <c r="B8" s="10" t="s">
        <v>94</v>
      </c>
      <c r="C8" s="10">
        <v>0.02</v>
      </c>
      <c r="D8" s="16">
        <v>6.0000000000000001E-3</v>
      </c>
      <c r="F8" s="10"/>
    </row>
    <row r="9" spans="1:6">
      <c r="A9" s="10">
        <v>5.2</v>
      </c>
      <c r="B9" s="10"/>
      <c r="C9" s="36">
        <v>1.7999999999999999E-2</v>
      </c>
      <c r="D9" s="16">
        <v>6.0000000000000001E-3</v>
      </c>
      <c r="F9" s="10"/>
    </row>
    <row r="10" spans="1:6">
      <c r="A10" s="10">
        <v>6</v>
      </c>
      <c r="B10" s="10" t="s">
        <v>94</v>
      </c>
      <c r="C10" s="10">
        <v>3.1E-2</v>
      </c>
      <c r="D10" s="16">
        <v>6.0000000000000001E-3</v>
      </c>
      <c r="F10" s="10"/>
    </row>
    <row r="11" spans="1:6">
      <c r="A11" s="10">
        <v>7</v>
      </c>
      <c r="B11" s="10" t="s">
        <v>94</v>
      </c>
      <c r="C11" s="10">
        <v>4.7E-2</v>
      </c>
      <c r="D11" s="16">
        <v>6.0000000000000001E-3</v>
      </c>
      <c r="F11" s="10"/>
    </row>
    <row r="12" spans="1:6">
      <c r="A12" s="10">
        <v>8</v>
      </c>
      <c r="B12" s="10" t="s">
        <v>94</v>
      </c>
      <c r="C12" s="10">
        <v>3.3000000000000002E-2</v>
      </c>
      <c r="D12" s="16">
        <v>6.0000000000000001E-3</v>
      </c>
      <c r="F12" s="10"/>
    </row>
    <row r="13" spans="1:6">
      <c r="A13" s="10">
        <v>8.1999999999999993</v>
      </c>
      <c r="B13" s="10" t="s">
        <v>94</v>
      </c>
      <c r="C13" s="10">
        <v>3.3000000000000002E-2</v>
      </c>
      <c r="D13" s="16">
        <v>6.0000000000000001E-3</v>
      </c>
      <c r="F13" s="10"/>
    </row>
    <row r="14" spans="1:6">
      <c r="A14" s="10">
        <v>9</v>
      </c>
      <c r="B14" s="10" t="s">
        <v>94</v>
      </c>
      <c r="C14" s="10">
        <v>2.3E-2</v>
      </c>
      <c r="D14" s="16">
        <v>6.0000000000000001E-3</v>
      </c>
      <c r="F14" s="10"/>
    </row>
    <row r="15" spans="1:6">
      <c r="A15" s="10">
        <v>10</v>
      </c>
      <c r="B15" s="10" t="s">
        <v>94</v>
      </c>
      <c r="C15" s="10">
        <v>0.03</v>
      </c>
      <c r="D15" s="16">
        <v>6.0000000000000001E-3</v>
      </c>
      <c r="F15" s="10"/>
    </row>
    <row r="16" spans="1:6">
      <c r="A16" s="10">
        <v>10.199999999999999</v>
      </c>
      <c r="B16" s="10"/>
      <c r="C16" s="10">
        <v>2.8000000000000001E-2</v>
      </c>
      <c r="D16" s="16">
        <v>6.0000000000000001E-3</v>
      </c>
      <c r="F16" s="10"/>
    </row>
    <row r="17" spans="1:6">
      <c r="A17" s="10">
        <v>11</v>
      </c>
      <c r="B17" s="10" t="s">
        <v>94</v>
      </c>
      <c r="C17" s="10">
        <v>3.9E-2</v>
      </c>
      <c r="D17" s="16">
        <v>6.0000000000000001E-3</v>
      </c>
      <c r="F17" s="10"/>
    </row>
    <row r="18" spans="1:6">
      <c r="A18" s="10">
        <v>12</v>
      </c>
      <c r="B18" s="10">
        <v>0.01</v>
      </c>
      <c r="C18" s="10">
        <v>3.5000000000000003E-2</v>
      </c>
      <c r="D18" s="16">
        <v>6.0000000000000001E-3</v>
      </c>
      <c r="F18" s="10"/>
    </row>
    <row r="19" spans="1:6">
      <c r="A19" s="10">
        <v>13</v>
      </c>
      <c r="B19" s="10" t="s">
        <v>94</v>
      </c>
      <c r="C19" s="10">
        <v>3.7999999999999999E-2</v>
      </c>
      <c r="D19" s="16">
        <v>6.0000000000000001E-3</v>
      </c>
      <c r="F19" s="10"/>
    </row>
    <row r="20" spans="1:6">
      <c r="A20" s="10">
        <v>14</v>
      </c>
      <c r="B20" s="10" t="s">
        <v>94</v>
      </c>
      <c r="C20" s="10">
        <v>4.1000000000000002E-2</v>
      </c>
      <c r="D20" s="16">
        <v>6.0000000000000001E-3</v>
      </c>
      <c r="F20" s="10"/>
    </row>
    <row r="21" spans="1:6">
      <c r="A21" s="10">
        <v>15</v>
      </c>
      <c r="B21" s="10"/>
      <c r="C21" s="10">
        <v>0.02</v>
      </c>
      <c r="D21" s="16">
        <v>6.0000000000000001E-3</v>
      </c>
      <c r="F21" s="10"/>
    </row>
    <row r="22" spans="1:6">
      <c r="A22" s="10">
        <v>16</v>
      </c>
      <c r="B22" s="10" t="s">
        <v>94</v>
      </c>
      <c r="C22" s="10">
        <v>3.6999999999999998E-2</v>
      </c>
      <c r="D22" s="16">
        <v>6.0000000000000001E-3</v>
      </c>
      <c r="F22" s="10"/>
    </row>
    <row r="23" spans="1:6">
      <c r="A23" s="10">
        <v>16.2</v>
      </c>
      <c r="B23" s="10" t="s">
        <v>94</v>
      </c>
      <c r="C23" s="10">
        <v>4.1000000000000002E-2</v>
      </c>
      <c r="D23" s="16">
        <v>6.0000000000000001E-3</v>
      </c>
      <c r="F23" s="10"/>
    </row>
    <row r="24" spans="1:6">
      <c r="A24" s="10">
        <v>16.3</v>
      </c>
      <c r="B24" s="10"/>
      <c r="C24" s="36">
        <v>3.3000000000000002E-2</v>
      </c>
      <c r="D24" s="16">
        <v>6.0000000000000001E-3</v>
      </c>
      <c r="F24" s="10"/>
    </row>
    <row r="25" spans="1:6">
      <c r="A25">
        <v>29</v>
      </c>
      <c r="C25" s="36">
        <v>1.9E-2</v>
      </c>
      <c r="D25" s="16">
        <v>6.0000000000000001E-3</v>
      </c>
      <c r="F25" s="10"/>
    </row>
    <row r="26" spans="1:6">
      <c r="A26">
        <v>29.2</v>
      </c>
      <c r="C26" s="36">
        <v>2.1000000000000001E-2</v>
      </c>
      <c r="D26" s="16">
        <v>6.0000000000000001E-3</v>
      </c>
      <c r="F26" s="10"/>
    </row>
    <row r="27" spans="1:6">
      <c r="A27">
        <v>31</v>
      </c>
      <c r="C27" s="36">
        <v>2.1999999999999999E-2</v>
      </c>
      <c r="D27" s="16">
        <v>6.0000000000000001E-3</v>
      </c>
      <c r="F27" s="10"/>
    </row>
    <row r="28" spans="1:6">
      <c r="A28">
        <v>33</v>
      </c>
      <c r="C28" s="36">
        <v>2.5999999999999999E-2</v>
      </c>
      <c r="D28" s="16">
        <v>6.0000000000000001E-3</v>
      </c>
      <c r="F28" s="10"/>
    </row>
    <row r="29" spans="1:6">
      <c r="E29" s="10"/>
      <c r="F29" s="10"/>
    </row>
    <row r="30" spans="1:6">
      <c r="E30" s="10"/>
      <c r="F30" s="10"/>
    </row>
    <row r="31" spans="1:6">
      <c r="E31" s="10"/>
      <c r="F31" s="10"/>
    </row>
    <row r="32" spans="1:6">
      <c r="E32" s="10"/>
      <c r="F32" s="10"/>
    </row>
    <row r="33" spans="5:6">
      <c r="E33" s="10"/>
      <c r="F33" s="10"/>
    </row>
    <row r="50" spans="1:4">
      <c r="A50" s="11" t="s">
        <v>0</v>
      </c>
      <c r="B50" s="11" t="s">
        <v>95</v>
      </c>
      <c r="C50" s="11" t="s">
        <v>92</v>
      </c>
      <c r="D50" s="11" t="s">
        <v>93</v>
      </c>
    </row>
    <row r="51" spans="1:4">
      <c r="A51" s="10">
        <v>17</v>
      </c>
      <c r="B51" s="10">
        <v>2.1000000000000001E-2</v>
      </c>
      <c r="C51" s="10">
        <v>3.6999999999999998E-2</v>
      </c>
    </row>
    <row r="52" spans="1:4">
      <c r="A52" s="10">
        <v>17.2</v>
      </c>
      <c r="B52" s="10">
        <v>1.6E-2</v>
      </c>
      <c r="C52" s="10">
        <v>0.03</v>
      </c>
    </row>
    <row r="53" spans="1:4">
      <c r="A53" s="10">
        <v>18</v>
      </c>
      <c r="B53" s="10">
        <v>2.1000000000000001E-2</v>
      </c>
      <c r="C53" s="10">
        <v>0.04</v>
      </c>
    </row>
    <row r="54" spans="1:4">
      <c r="A54" s="10">
        <v>19</v>
      </c>
      <c r="B54" s="10">
        <v>2.5999999999999999E-2</v>
      </c>
      <c r="C54" s="10">
        <v>3.9E-2</v>
      </c>
    </row>
    <row r="55" spans="1:4">
      <c r="A55" s="10">
        <v>19.2</v>
      </c>
      <c r="B55" s="36">
        <v>2.1000000000000001E-2</v>
      </c>
      <c r="C55" s="36">
        <v>3.4000000000000002E-2</v>
      </c>
    </row>
    <row r="56" spans="1:4">
      <c r="A56" s="10">
        <v>20</v>
      </c>
      <c r="B56" s="10">
        <v>1.0999999999999999E-2</v>
      </c>
      <c r="C56" s="10">
        <v>2.7E-2</v>
      </c>
    </row>
    <row r="57" spans="1:4">
      <c r="A57" s="10">
        <v>21</v>
      </c>
      <c r="B57" s="10">
        <v>2.4E-2</v>
      </c>
      <c r="C57" s="10">
        <v>3.4000000000000002E-2</v>
      </c>
    </row>
    <row r="58" spans="1:4">
      <c r="A58" s="10">
        <v>22</v>
      </c>
      <c r="B58" s="10">
        <v>1.4999999999999999E-2</v>
      </c>
      <c r="C58" s="10">
        <v>2.8000000000000001E-2</v>
      </c>
    </row>
    <row r="59" spans="1:4">
      <c r="A59" s="10">
        <v>23</v>
      </c>
      <c r="B59" s="10">
        <v>2.4E-2</v>
      </c>
      <c r="C59" s="10">
        <v>3.3000000000000002E-2</v>
      </c>
    </row>
    <row r="60" spans="1:4">
      <c r="A60">
        <v>24</v>
      </c>
      <c r="B60">
        <v>1.9E-2</v>
      </c>
      <c r="C60">
        <v>0.03</v>
      </c>
    </row>
    <row r="61" spans="1:4">
      <c r="A61">
        <v>25</v>
      </c>
      <c r="B61">
        <v>2.1999999999999999E-2</v>
      </c>
      <c r="C61">
        <v>0.03</v>
      </c>
    </row>
    <row r="62" spans="1:4">
      <c r="A62">
        <v>26</v>
      </c>
      <c r="B62">
        <v>2.4E-2</v>
      </c>
      <c r="C62">
        <v>2.5999999999999999E-2</v>
      </c>
    </row>
    <row r="63" spans="1:4">
      <c r="A63">
        <v>26.2</v>
      </c>
      <c r="B63" s="36">
        <v>1.6E-2</v>
      </c>
      <c r="C63" s="36">
        <v>1.7000000000000001E-2</v>
      </c>
    </row>
    <row r="64" spans="1:4">
      <c r="A64">
        <v>27</v>
      </c>
      <c r="B64">
        <v>1.7999999999999999E-2</v>
      </c>
      <c r="C64">
        <v>2.5000000000000001E-2</v>
      </c>
    </row>
    <row r="65" spans="1:3">
      <c r="A65">
        <v>27.2</v>
      </c>
      <c r="B65" s="36">
        <v>4.7999999999999996E-3</v>
      </c>
      <c r="C65" s="36">
        <v>2.5000000000000001E-2</v>
      </c>
    </row>
    <row r="66" spans="1:3">
      <c r="A66">
        <v>28</v>
      </c>
      <c r="B66">
        <v>1.9E-2</v>
      </c>
      <c r="C66">
        <v>0.03</v>
      </c>
    </row>
    <row r="67" spans="1:3">
      <c r="A67">
        <v>30</v>
      </c>
      <c r="B67" s="36">
        <v>1.7999999999999999E-2</v>
      </c>
      <c r="C67" s="36">
        <v>2.5000000000000001E-2</v>
      </c>
    </row>
    <row r="68" spans="1:3">
      <c r="A68">
        <v>32</v>
      </c>
      <c r="B68">
        <v>1.4E-2</v>
      </c>
      <c r="C68" s="36">
        <v>2.1999999999999999E-2</v>
      </c>
    </row>
  </sheetData>
  <phoneticPr fontId="1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Central</vt:lpstr>
      <vt:lpstr>EvaporativeCooler</vt:lpstr>
      <vt:lpstr>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Seth Van Roosendaal</dc:creator>
  <cp:keywords/>
  <dc:description/>
  <cp:lastModifiedBy>Sonntag</cp:lastModifiedBy>
  <cp:revision/>
  <dcterms:created xsi:type="dcterms:W3CDTF">2022-07-12T15:47:21Z</dcterms:created>
  <dcterms:modified xsi:type="dcterms:W3CDTF">2024-04-19T23:08:57Z</dcterms:modified>
  <cp:category/>
  <cp:contentStatus/>
</cp:coreProperties>
</file>