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Course 3\Week 5\"/>
    </mc:Choice>
  </mc:AlternateContent>
  <xr:revisionPtr revIDLastSave="0" documentId="13_ncr:1_{EF07F3A8-7B67-4099-9CB6-A7C6885F46E2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Projections &amp; Estimates" sheetId="3" r:id="rId1"/>
    <sheet name="Project Costing Model" sheetId="1" r:id="rId2"/>
  </sheets>
  <definedNames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adj" localSheetId="1" hidden="1">'Project Costing Model'!$B$7:$B$9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Model'!$B$9</definedName>
    <definedName name="solver_lhs2" localSheetId="1" hidden="1">'Project Costing Model'!$E$7</definedName>
    <definedName name="solver_lhs3" localSheetId="1" hidden="1">'Project Costing Model'!$E$7</definedName>
    <definedName name="solver_lhs4" localSheetId="1" hidden="1">'Project Costing Model'!$E$7</definedName>
    <definedName name="solver_lhs5" localSheetId="1" hidden="1">'Project Costing Model'!$E$7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'Project Costing Model'!$E$7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hs1" localSheetId="1" hidden="1">5</definedName>
    <definedName name="solver_rhs2" localSheetId="1" hidden="1">24</definedName>
    <definedName name="solver_rhs3" localSheetId="1" hidden="1">24</definedName>
    <definedName name="solver_rhs4" localSheetId="1" hidden="1">24</definedName>
    <definedName name="solver_rhs5" localSheetId="1" hidden="1">24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20</definedName>
    <definedName name="solver_ver" localSheetId="1" hidden="1">3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FD1048550" i="1" l="1"/>
  <c r="XFD1048551" i="1"/>
  <c r="XFD1048552" i="1"/>
  <c r="XFD1048553" i="1"/>
  <c r="XFD1048554" i="1"/>
  <c r="XFD1048555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A26" i="3"/>
  <c r="B15" i="3"/>
  <c r="G6" i="3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<sst xmlns="http://schemas.openxmlformats.org/spreadsheetml/2006/main" count="54" uniqueCount="53">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</sst>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0.0%"/>
    <numFmt numFmtId="168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6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6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6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6" fontId="0" fillId="0" borderId="0" xfId="0" applyNumberFormat="1"/>
    <xf numFmtId="166" fontId="2" fillId="2" borderId="1" xfId="1" applyNumberFormat="1" applyAlignment="1"/>
    <xf numFmtId="0" fontId="4" fillId="18" borderId="0" xfId="33" applyAlignment="1">
      <alignment horizontal="right"/>
    </xf>
    <xf numFmtId="166" fontId="2" fillId="2" borderId="1" xfId="1" applyNumberFormat="1"/>
    <xf numFmtId="0" fontId="0" fillId="0" borderId="0" xfId="0"/>
    <xf numFmtId="167" fontId="1" fillId="19" borderId="0" xfId="34" applyNumberFormat="1"/>
    <xf numFmtId="0" fontId="4" fillId="18" borderId="0" xfId="33"/>
    <xf numFmtId="166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6" fontId="25" fillId="0" borderId="0" xfId="0" applyNumberFormat="1" applyFont="1"/>
    <xf numFmtId="168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746DC3-B5CC-4BF8-845A-39000445ADA9}">
  <we:reference id="wa104100404" version="2.0.0.0" store="en-US" storeType="OMEX"/>
  <we:alternateReferences>
    <we:reference id="WA104100404" version="2.0.0.0" store="WA104100404" storeType="OMEX"/>
  </we:alternateReferences>
  <we:properties>
    <we:property name="UniqueID" value="&quot;2020411588330521738&quot;"/>
    <we:property name="JUJbMCo5QG8OXEoVDjYMVX1bPio2FQAvWQ==" value="&quot;UXUQaH8=&quot;"/>
    <we:property name="JUJbMCo5QG8OXEoVDjYMVX1bPio2FTwiX08EFQcOG1c=" value="&quot;MmJz&quot;"/>
    <we:property name="JUJbMCo5QG8OXEoVDjYMVX1bPio2FQIsS3QICQ==" value="&quot;RA==&quot;"/>
    <we:property name="JUJbMCo5QG8OXEoVDjYMVX1bPio2FRksQVAABTQOBg==" value="&quot;UXIQbWN+dmt1Hx0jQ2FHUXIQbw==&quot;"/>
    <we:property name="JUJbMCo5QG8OXEoVDjYMVX1bPio2FTwiX08EFQcHHUMF" value="&quot;UXIQbQ==&quot;"/>
    <we:property name="JUJbMCo5QG8OXEoVDjYMVX1bPio2FTwiX08EFQcZEFwF" value="&quot;VQwJeg==&quot;"/>
    <we:property name="JUJbMCo5QG8OXEoVDjYMVX1bPio2FTwiX08EFQcZHUMF" value="&quot;RAI=&quot;"/>
    <we:property name="JUJbMCo5QG8OXEoVDjYMVX1bPio2FTwiX08EFQcHHUMG" value="&quot;UXIQYg==&quot;"/>
    <we:property name="JUJbMCo5QG8OXEoVDjYMVX1bPio2FTwiX08EFQcZEFwG" value="&quot;VQwJeg==&quot;"/>
    <we:property name="JUJbMCo5QG8OXEoVDjYMVX1bPio2FTwiX08EFQcZHUMG" value="&quot;TQ==&quot;"/>
    <we:property name="JUJbMCo5QG8OXEoVDjYMVX1bPio2FTwiX08EFQcHHUMH" value="&quot;UXIQYg==&quot;"/>
    <we:property name="JUJbMCo5QG8OXEoVDjYMVX1bPio2FTwiX08EFQcZEFwH" value="&quot;VQ4Jeg==&quot;"/>
    <we:property name="JUJbMCo5QG8OXEoVDjYMVX1bPio2FTwiX08EFQcZHUMH" value="&quot;QA==&quot;"/>
    <we:property name="JUJbMCo5QG8OXEoVDjYMVX1bPio2FTwiX08EFQcHHUMA" value="&quot;UXIQYw==&quot;"/>
    <we:property name="JUJbMCo5QG8OXEoVDjYMVX1bPio2FTwiX08EFQcZEFwA" value="&quot;VQwJeg==&quot;"/>
    <we:property name="JUJbMCo5QG8OXEoVDjYMVX1bPio2FTwiX08EFQcZHUMA" value="&quot;Qw==&quot;"/>
    <we:property name="JUJbMCo5QG8OXEoVDjYMVX1bPio2FTwiX08EFQcHHUMB" value="&quot;UXIQYw==&quot;"/>
    <we:property name="JUJbMCo5QG8OXEoVDjYMVX1bPio2FTwiX08EFQcZEFwB" value="&quot;VQ4Jeg==&quot;"/>
    <we:property name="JUJbMCo5QG8OXEoVDjYMVX1bPio2FTwiX08EFQcZHUMB" value="&quot;QA==&quot;"/>
    <we:property name="JUJbMCo5QG8OXEoVDjYMVX1bPio2FTwiX08EFQcHHUMC" value="&quot;UXUQbQ==&quot;"/>
    <we:property name="JUJbMCo5QG8OXEoVDjYMVX1bPio2FTwiX08EFQcZEFwC" value="&quot;VQwJeg==&quot;"/>
    <we:property name="JUJbMCo5QG8OXEoVDjYMVX1bPio2FTwiX08EFQcZHUMC" value="&quot;RwQ=&quot;"/>
    <we:property name="JUJbMCo5QG8OXEoVDjYMVX1bPio2FTwiX08EFQcFAF0=" value="&quot;Qw==&quot;"/>
    <we:property name="JUJbMCo5QG8OXEoVDjYMVX1bPio2FTwiX08EFQcFEFc=" value="&quot;RA==&quot;"/>
    <we:property name="JUJbMCo5QG8OXEoVDjYMVX1bPio2FTwiX08EFQcbB1U=" value="&quot;RR4Ean9qBH4=&quot;"/>
    <we:property name="JUJbMCo5QG8OXEoVDjYMVX1bPio2FTwiX08EFQcYFlw=" value="&quot;RA==&quot;"/>
    <we:property name="JUJbMCo5QG8OXEoVDjYMVX1bPio2FTwiX08EFQcZGUg=" value="&quot;RA==&quot;"/>
    <we:property name="JUJbMCo5QG8OXEoVDjYMVX1bPio2FTwiX08EFQcfGlw=" value="&quot;RR4Ean9r&quot;"/>
    <we:property name="JUJbMCo5QG8OXEoVDjYMVX1bPio2FTwiX08EFQcIA1c=" value="&quot;RR4Ean9r&quot;"/>
    <we:property name="JUJbMCo5QG8OXEoVDjYMVX1bPio2FTwiX08EFQcGBlw=" value="&quot;RQ==&quot;"/>
    <we:property name="JUJbMCo5QG8OXEoVDjYMVX1bPio2FTwiX08EFQcYBko=" value="&quot;RAAE&quot;"/>
    <we:property name="JUJbMCo5QG8OXEoVDjYMVX1bPio2FTwiX08EFQcZBlQ=" value="&quot;RQ==&quot;"/>
    <we:property name="JUJbMCo5QG8OXEoVDjYMVX1bPio2FTwiX08EFQcGB0Q=" value="&quot;RR4EbXo=&quot;"/>
    <we:property name="JUJbMCo5QG8OXEoVDjYMVX1bPio2FTwiX08EFQcGG1k=" value="&quot;RgA=&quot;"/>
    <we:property name="JUJbMCo5QG8OXEoVDjYMVX1bPio2FTwiX08EFQcZF0Y=" value="&quot;RA==&quot;"/>
    <we:property name="JUJbMCo5QG8OXEoVDjYMVX1bPio2FTwiX08EFQcFAUI=" value="&quot;Rw==&quot;"/>
    <we:property name="JUJbMCo5QG8OXEoVDjYMVX1bPio2FTwiX08EFQcKFlM=" value="&quot;RR4Ean4=&quot;"/>
    <we:property name="JUJbMCo5QG8OXEoVDjYMVX1bPio2FTwiX08EFQcZEEM=" value="&quot;QA==&quot;"/>
    <we:property name="JUJbMCo5QG8OXEoVDjYMVX1bPio2FTwiX08EFQcKB0M=" value="&quot;RA==&quot;"/>
    <we:property name="JUJbMCo5QG8OXEoVDjYMVX1bPio2FTwiX08EFQcYAVE=" value="&quot;RQ==&quot;"/>
    <we:property name="JUJbMCo5QG8OXEoVDjYMVX1bPio2FTwiX08EFQcGEEQ=" value="&quot;Rw==&quot;"/>
    <we:property name="JUJbMCo5QG8OXEoVDjYMVX1bPio2FTwiX08EFQcYGlM=" value="&quot;RQ==&quot;"/>
    <we:property name="JUJbMCo5QG8OXEoVDjYMVX1bPio2FTwiX08EFQcHBUQ=" value="&quot;RQ==&quot;"/>
    <we:property name="JUJbMCo5QG8OXEoVDjYMVX1bPio2FTwiX08EFQcHBUA=" value="&quot;RQ==&quot;"/>
    <we:property name="JUJbMCo5QG8OXEoVDjYMVX1bPio2FTwiX08EFQcMFEA=" value="&quot;RR4Ean9qBH4=&quot;"/>
    <we:property name="JUJbMCo5QG8OXEoVDjYMVX1bPio2FTwiX08EFQcCBUM=" value="&quot;RR4NYw==&quot;"/>
    <we:property name="JUJbMCo5QG8OXEoVDjYMVX1bPio2FTwiX08EFQcNEFE=" value="&quot;RR4Ean9qBH4=&quot;"/>
    <we:property name="JUJbMCo5QG8OXEoVDjYMVX1bPio2FTwiX08EFQcCBVk=" value="&quot;RA==&quot;"/>
    <we:property name="JUJbMCo5QG8OXEoVDjYMVX1bPio2FTwiX08EFQcCBVQ=" value="&quot;Rg==&quot;"/>
  </we:properties>
  <we:bindings>
    <we:binding id="refEdit" type="matrix" appref="{F0C3AECC-0B92-47AA-8879-9BFC58096A52}"/>
    <we:binding id="Worker" type="matrix" appref="{76B00E89-5CE0-4BC3-AEB4-BA8D44297C18}"/>
    <we:binding id="Obj" type="matrix" appref="{BD403537-BDEC-4AC2-9EA6-85BCEC83D773}"/>
    <we:binding id="Var0" type="matrix" appref="{E0F86105-89DA-43E7-A2E1-6E45F41F19C6}"/>
    <we:binding id="Var1" type="matrix" appref="{72C49653-6660-4AB5-8D84-68D72CA35C4E}"/>
    <we:binding id="Var2" type="matrix" appref="{721C074E-8E9C-4505-876D-A5F8D420C1E0}"/>
    <we:binding id="Var3" type="matrix" appref="{74E0DC42-3D8D-4C30-B4B4-DB7DE988D0A6}"/>
    <we:binding id="Var$B$7" type="matrix" appref="{7542DFAC-7A59-4EA3-AC97-BAF9385811D1}"/>
    <we:binding id="Var$B$8" type="matrix" appref="{4EBE52AA-3EF8-4DDC-8D9B-A088BC56A868}"/>
    <we:binding id="Var$B$9" type="matrix" appref="{633F3ECE-E64F-43E4-B6CA-5600CC1A091B}"/>
    <we:binding id="Var$B$5" type="matrix" appref="{31521031-C37E-497B-9082-84B571239C5B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opLeftCell="A16" workbookViewId="0">
      <selection activeCell="A26" sqref="A26:H34"/>
    </sheetView>
  </sheetViews>
  <sheetFormatPr defaultRowHeight="15" x14ac:dyDescent="0.25"/>
  <cols>
    <col min="1" max="1" width="20.5703125" customWidth="1"/>
    <col min="2" max="3" width="18.42578125" customWidth="1"/>
    <col min="4" max="4" width="19.5703125" customWidth="1"/>
    <col min="5" max="5" width="18.42578125" customWidth="1"/>
    <col min="6" max="6" width="17.42578125" customWidth="1"/>
    <col min="7" max="7" width="20.85546875" bestFit="1" customWidth="1"/>
    <col min="8" max="8" width="17.42578125" customWidth="1"/>
  </cols>
  <sheetData>
    <row r="1" spans="1:8" s="35" customFormat="1" ht="40.700000000000003" customHeight="1" x14ac:dyDescent="0.2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3.95" customHeight="1" x14ac:dyDescent="0.25">
      <c r="A2" s="19"/>
      <c r="B2" s="24"/>
      <c r="C2" s="24"/>
      <c r="D2" s="24"/>
      <c r="E2" s="20"/>
      <c r="F2" s="20"/>
      <c r="G2" s="20"/>
      <c r="H2" s="20"/>
    </row>
    <row r="4" spans="1:8" x14ac:dyDescent="0.2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2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2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SUMPRODUCT(B6:D6,$B$4:$D$4)/SUM($B$4:$D$4)</f>
        <v>40.000000000000021</v>
      </c>
      <c r="G6" s="48">
        <f>SUMPRODUCT(1*(E6:E11 &gt;= 100))</f>
        <v>3</v>
      </c>
    </row>
    <row r="7" spans="1:8" x14ac:dyDescent="0.2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SUMPRODUCT(B7:D7,$B$4:$D$4)/SUM($B$4:$D$4)</f>
        <v>120</v>
      </c>
      <c r="F7" s="35"/>
    </row>
    <row r="8" spans="1:8" x14ac:dyDescent="0.2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2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2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2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.75" thickBot="1" x14ac:dyDescent="0.3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.75" thickTop="1" x14ac:dyDescent="0.25">
      <c r="A13" s="35"/>
      <c r="B13" s="25"/>
      <c r="C13" s="25"/>
      <c r="D13" s="25"/>
      <c r="E13" s="35"/>
      <c r="F13" s="31"/>
    </row>
    <row r="14" spans="1:8" x14ac:dyDescent="0.25">
      <c r="C14" s="31"/>
      <c r="D14" s="31"/>
      <c r="E14" s="31"/>
      <c r="F14" s="31"/>
    </row>
    <row r="15" spans="1:8" x14ac:dyDescent="0.25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25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25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25">
      <c r="A18" s="36">
        <v>0.08</v>
      </c>
      <c r="B18" s="31">
        <v>99360</v>
      </c>
      <c r="C18" s="31"/>
      <c r="F18" s="31"/>
    </row>
    <row r="19" spans="1:8" x14ac:dyDescent="0.25">
      <c r="A19" s="36">
        <v>9.5000000000000001E-2</v>
      </c>
      <c r="B19" s="31">
        <v>100740</v>
      </c>
      <c r="C19" s="31"/>
      <c r="F19" s="31"/>
    </row>
    <row r="20" spans="1:8" s="35" customFormat="1" x14ac:dyDescent="0.25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25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25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25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2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25">
      <c r="A26" s="32">
        <f>E21*E22*(E23+1)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25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25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25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25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25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25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25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25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4857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40.5703125" style="1" customWidth="1"/>
    <col min="2" max="2" width="12.5703125" style="1" customWidth="1"/>
    <col min="3" max="3" width="7.140625" style="1" customWidth="1"/>
    <col min="4" max="4" width="40.5703125" style="1" customWidth="1"/>
    <col min="5" max="5" width="12.5703125" style="1" customWidth="1"/>
    <col min="6" max="16384" width="8.85546875" style="1"/>
  </cols>
  <sheetData>
    <row r="1" spans="1:6" s="16" customFormat="1" ht="40.700000000000003" customHeight="1" x14ac:dyDescent="0.25">
      <c r="A1" s="13" t="s">
        <v>23</v>
      </c>
      <c r="B1" s="14"/>
      <c r="C1" s="14"/>
      <c r="D1" s="14"/>
      <c r="E1" s="14"/>
      <c r="F1" s="15"/>
    </row>
    <row r="2" spans="1:6" s="18" customFormat="1" ht="3.95" customHeight="1" x14ac:dyDescent="0.25">
      <c r="A2" s="19"/>
      <c r="B2" s="20"/>
      <c r="C2" s="20"/>
      <c r="D2" s="20"/>
      <c r="E2" s="20"/>
      <c r="F2" s="17"/>
    </row>
    <row r="3" spans="1:6" x14ac:dyDescent="0.25">
      <c r="A3" s="4"/>
      <c r="B3" s="4"/>
      <c r="C3" s="4"/>
      <c r="D3" s="4"/>
      <c r="E3" s="4"/>
      <c r="F3" s="4"/>
    </row>
    <row r="4" spans="1:6" ht="15.75" x14ac:dyDescent="0.25">
      <c r="A4" s="5" t="s">
        <v>21</v>
      </c>
      <c r="B4" s="4"/>
      <c r="C4" s="4"/>
      <c r="D4" s="5" t="s">
        <v>22</v>
      </c>
      <c r="E4" s="4"/>
      <c r="F4" s="4"/>
    </row>
    <row r="5" spans="1:6" x14ac:dyDescent="0.25">
      <c r="A5" s="4" t="s">
        <v>49</v>
      </c>
      <c r="B5" s="10">
        <v>10.079988185874756</v>
      </c>
      <c r="C5" s="4"/>
      <c r="D5" s="4" t="s">
        <v>0</v>
      </c>
      <c r="E5" s="4">
        <f>B5*B6</f>
        <v>10079.988185874756</v>
      </c>
      <c r="F5" s="4"/>
    </row>
    <row r="6" spans="1:6" x14ac:dyDescent="0.25">
      <c r="A6" s="4" t="s">
        <v>35</v>
      </c>
      <c r="B6" s="10">
        <v>1000</v>
      </c>
      <c r="C6" s="4"/>
      <c r="D6" s="4" t="s">
        <v>4</v>
      </c>
      <c r="E6" s="6">
        <f>B7*B8*B9</f>
        <v>420.00000038870394</v>
      </c>
      <c r="F6" s="4"/>
    </row>
    <row r="7" spans="1:6" x14ac:dyDescent="0.25">
      <c r="A7" s="4" t="s">
        <v>1</v>
      </c>
      <c r="B7" s="11">
        <v>12</v>
      </c>
      <c r="C7" s="4"/>
      <c r="D7" s="4" t="s">
        <v>5</v>
      </c>
      <c r="E7" s="21">
        <f>E5/E6</f>
        <v>23.999971848918744</v>
      </c>
      <c r="F7" s="4"/>
    </row>
    <row r="8" spans="1:6" x14ac:dyDescent="0.25">
      <c r="A8" s="4" t="s">
        <v>2</v>
      </c>
      <c r="B8" s="11">
        <v>6.9111254260083026</v>
      </c>
      <c r="C8" s="4"/>
      <c r="D8" s="4"/>
      <c r="E8" s="4"/>
      <c r="F8" s="4"/>
    </row>
    <row r="9" spans="1:6" ht="15.75" x14ac:dyDescent="0.25">
      <c r="A9" s="4" t="s">
        <v>3</v>
      </c>
      <c r="B9" s="11">
        <v>5.0642981967420528</v>
      </c>
      <c r="C9" s="4"/>
      <c r="D9" s="5" t="s">
        <v>6</v>
      </c>
      <c r="E9" s="4"/>
      <c r="F9" s="4"/>
    </row>
    <row r="10" spans="1:6" x14ac:dyDescent="0.25">
      <c r="A10" s="4" t="s">
        <v>16</v>
      </c>
      <c r="B10" s="10">
        <v>35</v>
      </c>
      <c r="C10" s="4"/>
      <c r="D10" s="4" t="s">
        <v>7</v>
      </c>
      <c r="E10" s="4">
        <f>B8*B9</f>
        <v>35.000000032392002</v>
      </c>
      <c r="F10" s="4"/>
    </row>
    <row r="11" spans="1:6" x14ac:dyDescent="0.25">
      <c r="A11" s="4" t="s">
        <v>14</v>
      </c>
      <c r="B11" s="10">
        <v>50</v>
      </c>
      <c r="C11" s="4"/>
      <c r="D11" s="4" t="s">
        <v>8</v>
      </c>
      <c r="E11" s="7">
        <f>E10*B11</f>
        <v>1750.0000016196002</v>
      </c>
      <c r="F11" s="4"/>
    </row>
    <row r="12" spans="1:6" x14ac:dyDescent="0.2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2.4294001477187521E-6</v>
      </c>
      <c r="F12" s="4"/>
    </row>
    <row r="13" spans="1:6" x14ac:dyDescent="0.25">
      <c r="C13" s="4"/>
      <c r="D13" s="4"/>
      <c r="E13" s="4"/>
      <c r="F13" s="4"/>
    </row>
    <row r="14" spans="1:6" ht="15.75" x14ac:dyDescent="0.25">
      <c r="A14" s="5" t="s">
        <v>10</v>
      </c>
      <c r="C14" s="4"/>
      <c r="D14" s="5" t="s">
        <v>17</v>
      </c>
      <c r="F14" s="4"/>
    </row>
    <row r="15" spans="1:6" x14ac:dyDescent="0.25">
      <c r="A15" s="4" t="s">
        <v>11</v>
      </c>
      <c r="B15" s="7">
        <f>E11+E12</f>
        <v>1750.0000040490004</v>
      </c>
      <c r="C15" s="4"/>
      <c r="D15" s="9" t="s">
        <v>38</v>
      </c>
      <c r="E15" s="45">
        <v>30</v>
      </c>
      <c r="F15" s="4"/>
    </row>
    <row r="16" spans="1:6" x14ac:dyDescent="0.25">
      <c r="A16" s="4" t="s">
        <v>12</v>
      </c>
      <c r="B16" s="7">
        <f>B15*B7</f>
        <v>21000.000048588005</v>
      </c>
      <c r="C16" s="4"/>
      <c r="D16" s="9" t="s">
        <v>48</v>
      </c>
      <c r="E16" s="46">
        <v>2091.85</v>
      </c>
      <c r="F16" s="4"/>
    </row>
    <row r="17" spans="1:6" x14ac:dyDescent="0.25">
      <c r="A17" s="4" t="s">
        <v>13</v>
      </c>
      <c r="B17" s="7">
        <f>B16*E7</f>
        <v>503999.40999340435</v>
      </c>
      <c r="C17" s="4"/>
      <c r="D17" s="9" t="s">
        <v>47</v>
      </c>
      <c r="E17" s="7">
        <f>E15*E16</f>
        <v>62755.5</v>
      </c>
      <c r="F17" s="4"/>
    </row>
    <row r="18" spans="1:6" x14ac:dyDescent="0.25">
      <c r="A18" s="4" t="s">
        <v>24</v>
      </c>
      <c r="B18" s="12">
        <v>100000</v>
      </c>
      <c r="C18" s="4"/>
      <c r="D18" s="9" t="s">
        <v>18</v>
      </c>
      <c r="E18" s="7">
        <f>E17*B5</f>
        <v>632574.69859866321</v>
      </c>
      <c r="F18" s="4"/>
    </row>
    <row r="19" spans="1:6" x14ac:dyDescent="0.25">
      <c r="A19" s="4"/>
      <c r="B19" s="8"/>
      <c r="C19" s="4"/>
      <c r="D19" s="4"/>
      <c r="E19" s="4"/>
      <c r="F19" s="4"/>
    </row>
    <row r="20" spans="1:6" ht="15.75" thickBot="1" x14ac:dyDescent="0.3">
      <c r="A20" s="2" t="s">
        <v>19</v>
      </c>
      <c r="B20" s="3">
        <f>B17+B18</f>
        <v>603999.40999340429</v>
      </c>
      <c r="C20" s="4"/>
      <c r="D20" s="2" t="s">
        <v>20</v>
      </c>
      <c r="E20" s="3">
        <f>E18-B20</f>
        <v>28575.288605258917</v>
      </c>
      <c r="F20" s="4"/>
    </row>
    <row r="21" spans="1:6" ht="15.75" thickTop="1" x14ac:dyDescent="0.25">
      <c r="C21" s="4"/>
      <c r="D21" s="4"/>
      <c r="E21" s="4"/>
      <c r="F21" s="4"/>
    </row>
    <row r="22" spans="1:6" x14ac:dyDescent="0.25">
      <c r="C22" s="4"/>
      <c r="D22" s="4"/>
      <c r="E22" s="4"/>
      <c r="F22" s="4"/>
    </row>
    <row r="23" spans="1:6" x14ac:dyDescent="0.25">
      <c r="C23" s="4"/>
      <c r="D23" s="4"/>
      <c r="E23" s="4"/>
      <c r="F23" s="4"/>
    </row>
    <row r="24" spans="1:6" x14ac:dyDescent="0.25">
      <c r="C24" s="4"/>
      <c r="D24" s="4"/>
      <c r="E24" s="4"/>
      <c r="F24" s="4"/>
    </row>
    <row r="25" spans="1:6" x14ac:dyDescent="0.25"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1048550" spans="16384:16384" x14ac:dyDescent="0.25">
      <c r="XFD1048550" s="1">
        <f>solver_pre</f>
        <v>9.9999999999999995E-7</v>
      </c>
    </row>
    <row r="1048551" spans="16384:16384" x14ac:dyDescent="0.25">
      <c r="XFD1048551" s="1">
        <f>solver_scl</f>
        <v>1</v>
      </c>
    </row>
    <row r="1048552" spans="16384:16384" x14ac:dyDescent="0.25">
      <c r="XFD1048552" s="1">
        <f>solver_rlx</f>
        <v>2</v>
      </c>
    </row>
    <row r="1048553" spans="16384:16384" x14ac:dyDescent="0.25">
      <c r="XFD1048553" s="1">
        <f>solver_tol</f>
        <v>0.01</v>
      </c>
    </row>
    <row r="1048554" spans="16384:16384" x14ac:dyDescent="0.25">
      <c r="XFD1048554" s="1">
        <f>solver_cvg</f>
        <v>1E-4</v>
      </c>
    </row>
    <row r="1048555" spans="16384:16384" x14ac:dyDescent="0.25">
      <c r="XFD1048555" s="1">
        <f>solver_msl</f>
        <v>2</v>
      </c>
    </row>
    <row r="1048556" spans="16384:16384" x14ac:dyDescent="0.25">
      <c r="XFD1048556" s="1">
        <f>solver_ssz</f>
        <v>100</v>
      </c>
    </row>
    <row r="1048557" spans="16384:16384" x14ac:dyDescent="0.25">
      <c r="XFD1048557" s="1">
        <f>solver_rsd</f>
        <v>0</v>
      </c>
    </row>
    <row r="1048558" spans="16384:16384" x14ac:dyDescent="0.25">
      <c r="XFD1048558" s="1">
        <f>solver_mrt</f>
        <v>7.4999999999999997E-2</v>
      </c>
    </row>
    <row r="1048559" spans="16384:16384" x14ac:dyDescent="0.25">
      <c r="XFD1048559" s="1">
        <f>solver_mni</f>
        <v>30</v>
      </c>
    </row>
    <row r="1048560" spans="16384:16384" x14ac:dyDescent="0.25">
      <c r="XFD1048560" s="1">
        <f>solver_rbv</f>
        <v>1</v>
      </c>
    </row>
    <row r="1048561" spans="16384:16384" x14ac:dyDescent="0.25">
      <c r="XFD1048561" s="1">
        <f>solver_neg</f>
        <v>1</v>
      </c>
    </row>
    <row r="1048562" spans="16384:16384" x14ac:dyDescent="0.25">
      <c r="XFD1048562" s="1" t="e">
        <f>solver_ntr</f>
        <v>#NAME?</v>
      </c>
    </row>
    <row r="1048563" spans="16384:16384" x14ac:dyDescent="0.25">
      <c r="XFD1048563" s="1" t="e">
        <f>solver_acc</f>
        <v>#NAME?</v>
      </c>
    </row>
    <row r="1048564" spans="16384:16384" x14ac:dyDescent="0.25">
      <c r="XFD1048564" s="1" t="e">
        <f>solver_res</f>
        <v>#NAME?</v>
      </c>
    </row>
    <row r="1048565" spans="16384:16384" x14ac:dyDescent="0.25">
      <c r="XFD1048565" s="1" t="e">
        <f>solver_ars</f>
        <v>#NAME?</v>
      </c>
    </row>
    <row r="1048566" spans="16384:16384" x14ac:dyDescent="0.25">
      <c r="XFD1048566" s="1" t="e">
        <f>solver_sta</f>
        <v>#NAME?</v>
      </c>
    </row>
    <row r="1048567" spans="16384:16384" x14ac:dyDescent="0.25">
      <c r="XFD1048567" s="1" t="e">
        <f>solver_met</f>
        <v>#NAME?</v>
      </c>
    </row>
    <row r="1048568" spans="16384:16384" x14ac:dyDescent="0.25">
      <c r="XFD1048568" s="1" t="e">
        <f>solver_soc</f>
        <v>#NAME?</v>
      </c>
    </row>
    <row r="1048569" spans="16384:16384" x14ac:dyDescent="0.25">
      <c r="XFD1048569" s="1" t="e">
        <f>solver_lpt</f>
        <v>#NAME?</v>
      </c>
    </row>
    <row r="1048570" spans="16384:16384" x14ac:dyDescent="0.25">
      <c r="XFD1048570" s="1" t="e">
        <f>solver_lpp</f>
        <v>#NAME?</v>
      </c>
    </row>
    <row r="1048571" spans="16384:16384" x14ac:dyDescent="0.25">
      <c r="XFD1048571" s="1" t="e">
        <f>solver_gap</f>
        <v>#NAME?</v>
      </c>
    </row>
    <row r="1048572" spans="16384:16384" x14ac:dyDescent="0.25">
      <c r="XFD1048572" s="1" t="e">
        <f>solver_ips</f>
        <v>#NAME?</v>
      </c>
    </row>
    <row r="1048573" spans="16384:16384" x14ac:dyDescent="0.25">
      <c r="XFD1048573" s="1" t="e">
        <f>solver_fea</f>
        <v>#NAME?</v>
      </c>
    </row>
    <row r="1048574" spans="16384:16384" x14ac:dyDescent="0.25">
      <c r="XFD1048574" s="1" t="e">
        <f>solver_ipi</f>
        <v>#NAME?</v>
      </c>
    </row>
    <row r="1048575" spans="16384:16384" x14ac:dyDescent="0.25">
      <c r="XFD1048575" s="1" t="e">
        <f>solver_ipd</f>
        <v>#NAME?</v>
      </c>
    </row>
  </sheetData>
  <scenarios current="0">
    <scenario name="20 weeks" count="3" user="Windows User" comment="Created by Windows User on 5/1/2020">
      <inputCells r="B7" val="12.7519029190495" numFmtId="1"/>
      <inputCells r="B8" val="7.34416670781936" numFmtId="1"/>
      <inputCells r="B9" val="5.38161991316433" numFmtId="1"/>
    </scenario>
  </scenario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0C3AECC-0B92-47AA-8879-9BFC58096A52}">
          <xm:f>'Project Costing Model'!1:1048576</xm:f>
        </x15:webExtension>
        <x15:webExtension appRef="{76B00E89-5CE0-4BC3-AEB4-BA8D44297C18}">
          <xm:f>'Project Costing Model'!XFD1048550:XFD1048575</xm:f>
        </x15:webExtension>
        <x15:webExtension appRef="{BD403537-BDEC-4AC2-9EA6-85BCEC83D773}">
          <xm:f>'Project Costing Model'!$E$20</xm:f>
        </x15:webExtension>
        <x15:webExtension appRef="{E0F86105-89DA-43E7-A2E1-6E45F41F19C6}">
          <xm:f>'Project Costing Model'!$B$7</xm:f>
        </x15:webExtension>
        <x15:webExtension appRef="{72C49653-6660-4AB5-8D84-68D72CA35C4E}">
          <xm:f>'Project Costing Model'!$B$8</xm:f>
        </x15:webExtension>
        <x15:webExtension appRef="{721C074E-8E9C-4505-876D-A5F8D420C1E0}">
          <xm:f>'Project Costing Model'!$B$9</xm:f>
        </x15:webExtension>
        <x15:webExtension appRef="{74E0DC42-3D8D-4C30-B4B4-DB7DE988D0A6}">
          <xm:f>'Project Costing Model'!$B$5</xm:f>
        </x15:webExtension>
        <x15:webExtension appRef="{7542DFAC-7A59-4EA3-AC97-BAF9385811D1}">
          <xm:f>'Project Costing Model'!$B$7</xm:f>
        </x15:webExtension>
        <x15:webExtension appRef="{4EBE52AA-3EF8-4DDC-8D9B-A088BC56A868}">
          <xm:f>'Project Costing Model'!$B$8</xm:f>
        </x15:webExtension>
        <x15:webExtension appRef="{633F3ECE-E64F-43E4-B6CA-5600CC1A091B}">
          <xm:f>'Project Costing Model'!$B$9</xm:f>
        </x15:webExtension>
        <x15:webExtension appRef="{31521031-C37E-497B-9082-84B571239C5B}">
          <xm:f>'Project Costing Model'!$B$5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Projections &amp; Estimates</vt:lpstr>
      <vt:lpstr>Project Costing Model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dcterms:created xsi:type="dcterms:W3CDTF">2017-08-25T02:34:34Z</dcterms:created>
  <dcterms:modified xsi:type="dcterms:W3CDTF">2020-05-01T11:04:32Z</dcterms:modified>
</cp:coreProperties>
</file>