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darren/Documents/GitHub/data-projects/retail-power-compare/data/"/>
    </mc:Choice>
  </mc:AlternateContent>
  <xr:revisionPtr revIDLastSave="0" documentId="13_ncr:1_{D0FEFC3C-833D-354F-8F0C-6F943F6D6396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" i="1" l="1"/>
  <c r="B4" i="1"/>
  <c r="B3" i="1"/>
  <c r="E23" i="1"/>
  <c r="F23" i="1"/>
  <c r="I23" i="1" s="1"/>
  <c r="E22" i="1"/>
  <c r="F22" i="1" s="1"/>
  <c r="E21" i="1"/>
  <c r="F21" i="1"/>
  <c r="I21" i="1" s="1"/>
  <c r="E20" i="1"/>
  <c r="F20" i="1" s="1"/>
  <c r="E19" i="1"/>
  <c r="F19" i="1"/>
  <c r="I19" i="1" s="1"/>
  <c r="E18" i="1"/>
  <c r="F18" i="1" s="1"/>
  <c r="E17" i="1"/>
  <c r="F17" i="1"/>
  <c r="G17" i="1" s="1"/>
  <c r="E16" i="1"/>
  <c r="F16" i="1" s="1"/>
  <c r="E15" i="1"/>
  <c r="F15" i="1"/>
  <c r="G15" i="1" s="1"/>
  <c r="E14" i="1"/>
  <c r="F14" i="1" s="1"/>
  <c r="E13" i="1"/>
  <c r="F13" i="1"/>
  <c r="G13" i="1" s="1"/>
  <c r="E12" i="1"/>
  <c r="F12" i="1" s="1"/>
  <c r="E11" i="1"/>
  <c r="F11" i="1"/>
  <c r="H11" i="1" s="1"/>
  <c r="E10" i="1"/>
  <c r="F10" i="1" s="1"/>
  <c r="E9" i="1"/>
  <c r="F9" i="1"/>
  <c r="H9" i="1" s="1"/>
  <c r="E8" i="1"/>
  <c r="F8" i="1" s="1"/>
  <c r="E7" i="1"/>
  <c r="F7" i="1"/>
  <c r="G7" i="1" s="1"/>
  <c r="E6" i="1"/>
  <c r="F6" i="1" s="1"/>
  <c r="E5" i="1"/>
  <c r="F5" i="1"/>
  <c r="G5" i="1" s="1"/>
  <c r="E4" i="1"/>
  <c r="F4" i="1" s="1"/>
  <c r="E3" i="1"/>
  <c r="F3" i="1"/>
  <c r="G3" i="1" s="1"/>
  <c r="E2" i="1"/>
  <c r="F2" i="1"/>
  <c r="H2" i="1" s="1"/>
  <c r="A23" i="1"/>
  <c r="A22" i="1"/>
  <c r="A21" i="1"/>
  <c r="A20" i="1"/>
  <c r="A19" i="1"/>
  <c r="A18" i="1"/>
  <c r="G21" i="1"/>
  <c r="A17" i="1"/>
  <c r="A16" i="1"/>
  <c r="A15" i="1"/>
  <c r="A14" i="1"/>
  <c r="A13" i="1"/>
  <c r="A12" i="1"/>
  <c r="A11" i="1"/>
  <c r="A10" i="1"/>
  <c r="A5" i="1"/>
  <c r="A3" i="1"/>
  <c r="A9" i="1"/>
  <c r="A8" i="1"/>
  <c r="A7" i="1"/>
  <c r="A6" i="1"/>
  <c r="G11" i="1"/>
  <c r="A4" i="1"/>
  <c r="G9" i="1"/>
  <c r="H13" i="1"/>
  <c r="H23" i="1"/>
  <c r="I8" i="1" l="1"/>
  <c r="G8" i="1"/>
  <c r="H8" i="1"/>
  <c r="H16" i="1"/>
  <c r="I16" i="1"/>
  <c r="G16" i="1"/>
  <c r="G22" i="1"/>
  <c r="H22" i="1"/>
  <c r="I22" i="1"/>
  <c r="G10" i="1"/>
  <c r="I10" i="1"/>
  <c r="H10" i="1"/>
  <c r="H18" i="1"/>
  <c r="I18" i="1"/>
  <c r="G18" i="1"/>
  <c r="G6" i="1"/>
  <c r="I6" i="1"/>
  <c r="H6" i="1"/>
  <c r="I14" i="1"/>
  <c r="G14" i="1"/>
  <c r="H14" i="1"/>
  <c r="I4" i="1"/>
  <c r="G4" i="1"/>
  <c r="H4" i="1"/>
  <c r="I12" i="1"/>
  <c r="G12" i="1"/>
  <c r="H12" i="1"/>
  <c r="I20" i="1"/>
  <c r="G20" i="1"/>
  <c r="H20" i="1"/>
  <c r="I9" i="1"/>
  <c r="I13" i="1"/>
  <c r="I17" i="1"/>
  <c r="H7" i="1"/>
  <c r="I2" i="1"/>
  <c r="G2" i="1"/>
  <c r="H3" i="1"/>
  <c r="H5" i="1"/>
  <c r="H19" i="1"/>
  <c r="H21" i="1"/>
  <c r="G23" i="1"/>
  <c r="G19" i="1"/>
  <c r="I3" i="1"/>
  <c r="I7" i="1"/>
  <c r="I11" i="1"/>
  <c r="I15" i="1"/>
  <c r="I5" i="1"/>
  <c r="H15" i="1"/>
  <c r="H17" i="1"/>
</calcChain>
</file>

<file path=xl/sharedStrings.xml><?xml version="1.0" encoding="utf-8"?>
<sst xmlns="http://schemas.openxmlformats.org/spreadsheetml/2006/main" count="29" uniqueCount="29">
  <si>
    <t>Product</t>
  </si>
  <si>
    <t>Price</t>
  </si>
  <si>
    <t>How many it would buy</t>
  </si>
  <si>
    <t>Quantity</t>
  </si>
  <si>
    <t>Taxed Unit Price</t>
  </si>
  <si>
    <t>Per capita quantity</t>
  </si>
  <si>
    <t>Month of Power for a Household</t>
  </si>
  <si>
    <t>Per household quantity</t>
  </si>
  <si>
    <t>Per CEP customers quantity</t>
  </si>
  <si>
    <t>Product label</t>
    <phoneticPr fontId="2" type="noConversion"/>
  </si>
  <si>
    <t>months of electricity (avg. household)</t>
    <phoneticPr fontId="2" type="noConversion"/>
  </si>
  <si>
    <t>yellow bananas</t>
    <phoneticPr fontId="2" type="noConversion"/>
  </si>
  <si>
    <t>whole seeded watermelons</t>
    <phoneticPr fontId="2" type="noConversion"/>
  </si>
  <si>
    <t>eastern peaches</t>
    <phoneticPr fontId="2" type="noConversion"/>
  </si>
  <si>
    <t>individually wrapped Swedish Fish</t>
    <phoneticPr fontId="2" type="noConversion"/>
  </si>
  <si>
    <t>meals (avg. cost)</t>
    <phoneticPr fontId="2" type="noConversion"/>
  </si>
  <si>
    <t>live lobsters</t>
    <phoneticPr fontId="2" type="noConversion"/>
  </si>
  <si>
    <t>Marlboro Red Label King cigarettes</t>
    <phoneticPr fontId="2" type="noConversion"/>
  </si>
  <si>
    <t>hours of lane time at Bayside Bowl</t>
    <phoneticPr fontId="2" type="noConversion"/>
  </si>
  <si>
    <t>candlepin games at Big 20</t>
    <phoneticPr fontId="2" type="noConversion"/>
  </si>
  <si>
    <t>pounds of Gulf of Maine mussels</t>
    <phoneticPr fontId="2" type="noConversion"/>
  </si>
  <si>
    <t>Thanksgiving turkeys from Tide Mill Farm in Edmunds</t>
    <phoneticPr fontId="2" type="noConversion"/>
  </si>
  <si>
    <t>Impossible Whoppers</t>
    <phoneticPr fontId="2" type="noConversion"/>
  </si>
  <si>
    <t>cans of Moxie</t>
    <phoneticPr fontId="2" type="noConversion"/>
  </si>
  <si>
    <t>pairs of Chamois-lined Bean Boots</t>
    <phoneticPr fontId="2" type="noConversion"/>
  </si>
  <si>
    <t>Supercut haircuts</t>
    <phoneticPr fontId="2" type="noConversion"/>
  </si>
  <si>
    <t>expired meter ticket payments in Portland</t>
    <phoneticPr fontId="2" type="noConversion"/>
  </si>
  <si>
    <t>packages of Maurice Bonneau's Andouille Sausage</t>
    <phoneticPr fontId="2" type="noConversion"/>
  </si>
  <si>
    <t>whoopie pies from Grammy's Country Inn in Linneus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</si>
</sst>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Verdana"/>
    </font>
    <font>
      <u/>
      <sz val="12"/>
      <color indexed="30"/>
      <name val="Calibri"/>
      <family val="2"/>
    </font>
    <font>
      <u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3" fillId="0" borderId="0" xfId="1" applyFont="1"/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109" workbookViewId="0">
      <selection activeCell="G11" sqref="G11"/>
    </sheetView>
  </sheetViews>
  <sheetFormatPr baseColWidth="10" defaultRowHeight="16" x14ac:dyDescent="0.2"/>
  <cols>
    <col min="1" max="2" width="40.5" customWidth="1"/>
    <col min="4" max="4" width="10.6640625" style="1"/>
    <col min="5" max="5" width="10.6640625" style="2"/>
    <col min="6" max="6" width="23.5" style="4" customWidth="1"/>
  </cols>
  <sheetData>
    <row r="1" spans="1:9" s="6" customFormat="1" ht="51" x14ac:dyDescent="0.2">
      <c r="A1" s="6" t="s">
        <v>0</v>
      </c>
      <c r="B1" s="6" t="s">
        <v>9</v>
      </c>
      <c r="C1" s="6" t="s">
        <v>3</v>
      </c>
      <c r="D1" s="7" t="s">
        <v>1</v>
      </c>
      <c r="E1" s="8" t="s">
        <v>4</v>
      </c>
      <c r="F1" s="9" t="s">
        <v>2</v>
      </c>
      <c r="G1" s="6" t="s">
        <v>5</v>
      </c>
      <c r="H1" s="6" t="s">
        <v>7</v>
      </c>
      <c r="I1" s="6" t="s">
        <v>8</v>
      </c>
    </row>
    <row r="2" spans="1:9" x14ac:dyDescent="0.2">
      <c r="A2" t="s">
        <v>6</v>
      </c>
      <c r="B2" t="s">
        <v>10</v>
      </c>
      <c r="C2">
        <v>1</v>
      </c>
      <c r="D2" s="1">
        <v>42.9</v>
      </c>
      <c r="E2" s="2">
        <f>(D2*1.055)/C2</f>
        <v>45.259499999999996</v>
      </c>
      <c r="F2" s="4">
        <f>ROUNDDOWN(132508457/E2,0)</f>
        <v>2927749</v>
      </c>
      <c r="G2">
        <f>ROUND(F2/1338404,1)</f>
        <v>2.2000000000000002</v>
      </c>
      <c r="H2" s="5">
        <f>ROUND(F2/557219,1)</f>
        <v>5.3</v>
      </c>
      <c r="I2" s="11">
        <f>ROUND(F2/146098,1)</f>
        <v>20</v>
      </c>
    </row>
    <row r="3" spans="1:9" x14ac:dyDescent="0.2">
      <c r="A3" s="3" t="str">
        <f>HYPERLINK("https://www.amazon.com/Quilted-Northern-Toilet-Supreme-Regular/dp/B01B5KAAUS","Quilted Northern Ultra Plush Toilet Paper rolls")</f>
        <v>Quilted Northern Ultra Plush Toilet Paper rolls</v>
      </c>
      <c r="B3" s="3" t="str">
        <f>HYPERLINK("https://www.amazon.com/Quilted-Northern-Toilet-Supreme-Regular/dp/B01B5KAAUS","Quilted Northern Ultra Plush Toilet Paper rolls")</f>
        <v>Quilted Northern Ultra Plush Toilet Paper rolls</v>
      </c>
      <c r="C3">
        <v>24</v>
      </c>
      <c r="D3" s="1">
        <v>27.99</v>
      </c>
      <c r="E3" s="2">
        <f>(D3*1.055)/C3</f>
        <v>1.23039375</v>
      </c>
      <c r="F3" s="4">
        <f t="shared" ref="F3:F23" si="0">ROUNDDOWN(132508457/E3,0)</f>
        <v>107695976</v>
      </c>
      <c r="G3">
        <f t="shared" ref="G3:G15" si="1">ROUND(F3/1338404,1)</f>
        <v>80.5</v>
      </c>
      <c r="H3" s="5">
        <f t="shared" ref="H3:H23" si="2">ROUND(F3/557219,1)</f>
        <v>193.3</v>
      </c>
      <c r="I3" s="11">
        <f t="shared" ref="I3:I23" si="3">ROUND(F3/146098,1)</f>
        <v>737.1</v>
      </c>
    </row>
    <row r="4" spans="1:9" x14ac:dyDescent="0.2">
      <c r="A4" s="3" t="str">
        <f>HYPERLINK("https://www.amazon.com/Stetson-Mens-Open-Cowboy-Silverbelly/dp/B0048FHJIE/ref=sr_1_7?keywords=stetson%2Bhat&amp;qid=1567995720&amp;s=gateway&amp;sr=8-7&amp;th=1&amp;psc=1","Stetson Open Road Fur Felt Cowboy Hat")</f>
        <v>Stetson Open Road Fur Felt Cowboy Hat</v>
      </c>
      <c r="B4" s="10" t="str">
        <f>HYPERLINK("https://www.amazon.com/Stetson-Mens-Open-Cowboy-Silverbelly/dp/B0048FHJIE/ref=sr_1_7?keywords=stetson%2Bhat&amp;qid=1567995720&amp;s=gateway&amp;sr=8-7&amp;th=1&amp;psc=1","Stetson Open Road Fur Felt Cowboy Hats")</f>
        <v>Stetson Open Road Fur Felt Cowboy Hats</v>
      </c>
      <c r="C4">
        <v>1</v>
      </c>
      <c r="D4" s="1">
        <v>143.03</v>
      </c>
      <c r="E4" s="2">
        <f t="shared" ref="E4:E18" si="4">(D4*1.055)/C4</f>
        <v>150.89664999999999</v>
      </c>
      <c r="F4" s="4">
        <f t="shared" si="0"/>
        <v>878140</v>
      </c>
      <c r="G4">
        <f t="shared" si="1"/>
        <v>0.7</v>
      </c>
      <c r="H4" s="5">
        <f t="shared" si="2"/>
        <v>1.6</v>
      </c>
      <c r="I4" s="11">
        <f t="shared" si="3"/>
        <v>6</v>
      </c>
    </row>
    <row r="5" spans="1:9" x14ac:dyDescent="0.2">
      <c r="A5" s="3" t="str">
        <f>HYPERLINK("https://www.amazon.com/NERF-Fortnite-Super-Soaker-Blaster/dp/B07M6RXWS3/ref=sr_1_6?keywords=supersoakers&amp;qid=1567995986&amp;s=gateway&amp;sr=8-6","NERF Fortnite TS-R Super Soaker Water Blaster Toy")</f>
        <v>NERF Fortnite TS-R Super Soaker Water Blaster Toy</v>
      </c>
      <c r="B5" s="10" t="str">
        <f>HYPERLINK("https://www.amazon.com/NERF-Fortnite-Super-Soaker-Blaster/dp/B07M6RXWS3/ref=sr_1_6?keywords=supersoakers&amp;qid=1567995986&amp;s=gateway&amp;sr=8-6","NERF Fortnite TS-R Super Soaker Water Blaster Toys")</f>
        <v>NERF Fortnite TS-R Super Soaker Water Blaster Toys</v>
      </c>
      <c r="C5">
        <v>1</v>
      </c>
      <c r="D5" s="1">
        <v>19.87</v>
      </c>
      <c r="E5" s="2">
        <f t="shared" si="4"/>
        <v>20.96285</v>
      </c>
      <c r="F5" s="4">
        <f t="shared" si="0"/>
        <v>6321108</v>
      </c>
      <c r="G5">
        <f t="shared" si="1"/>
        <v>4.7</v>
      </c>
      <c r="H5" s="5">
        <f t="shared" si="2"/>
        <v>11.3</v>
      </c>
      <c r="I5" s="11">
        <f t="shared" si="3"/>
        <v>43.3</v>
      </c>
    </row>
    <row r="6" spans="1:9" x14ac:dyDescent="0.2">
      <c r="A6" s="3" t="str">
        <f>HYPERLINK("https://www.hannaford.com/product/yellow-bananas/690665?refineByCategoryId=46817","Yellow Bananas")</f>
        <v>Yellow Bananas</v>
      </c>
      <c r="B6" s="10" t="s">
        <v>11</v>
      </c>
      <c r="C6">
        <v>2.5</v>
      </c>
      <c r="D6" s="1">
        <v>0.49</v>
      </c>
      <c r="E6" s="2">
        <f t="shared" si="4"/>
        <v>0.20677999999999996</v>
      </c>
      <c r="F6" s="4">
        <f t="shared" si="0"/>
        <v>640818536</v>
      </c>
      <c r="G6">
        <f t="shared" si="1"/>
        <v>478.8</v>
      </c>
      <c r="H6" s="5">
        <f t="shared" si="2"/>
        <v>1150</v>
      </c>
      <c r="I6" s="11">
        <f t="shared" si="3"/>
        <v>4386.2</v>
      </c>
    </row>
    <row r="7" spans="1:9" x14ac:dyDescent="0.2">
      <c r="A7" s="3" t="str">
        <f>HYPERLINK("https://www.hannaford.com/product/whole-seeded-watermelons/690680?refineByCategoryId=46823","Whole Seeded Watermelons")</f>
        <v>Whole Seeded Watermelons</v>
      </c>
      <c r="B7" s="10" t="s">
        <v>12</v>
      </c>
      <c r="C7">
        <v>1</v>
      </c>
      <c r="D7" s="1">
        <v>7.99</v>
      </c>
      <c r="E7" s="2">
        <f t="shared" si="4"/>
        <v>8.4294499999999992</v>
      </c>
      <c r="F7" s="4">
        <f t="shared" si="0"/>
        <v>15719703</v>
      </c>
      <c r="G7">
        <f t="shared" si="1"/>
        <v>11.7</v>
      </c>
      <c r="H7" s="5">
        <f t="shared" si="2"/>
        <v>28.2</v>
      </c>
      <c r="I7" s="11">
        <f t="shared" si="3"/>
        <v>107.6</v>
      </c>
    </row>
    <row r="8" spans="1:9" x14ac:dyDescent="0.2">
      <c r="A8" s="3" t="str">
        <f>HYPERLINK("https://www.hannaford.com/product/eastern-peaches/690875?refineByCategoryId=46824","Eastern Peaches")</f>
        <v>Eastern Peaches</v>
      </c>
      <c r="B8" s="10" t="s">
        <v>13</v>
      </c>
      <c r="C8">
        <v>2</v>
      </c>
      <c r="D8" s="1">
        <v>1.99</v>
      </c>
      <c r="E8" s="2">
        <f t="shared" si="4"/>
        <v>1.049725</v>
      </c>
      <c r="F8" s="4">
        <f t="shared" si="0"/>
        <v>126231591</v>
      </c>
      <c r="G8">
        <f t="shared" si="1"/>
        <v>94.3</v>
      </c>
      <c r="H8" s="5">
        <f t="shared" si="2"/>
        <v>226.5</v>
      </c>
      <c r="I8" s="11">
        <f t="shared" si="3"/>
        <v>864</v>
      </c>
    </row>
    <row r="9" spans="1:9" x14ac:dyDescent="0.2">
      <c r="A9" s="3" t="str">
        <f>HYPERLINK("https://www.amazon.com/Count-SWEDISH-Chewy-Individually-Wrapped/dp/B004KAT9HQ","Individually wrapped Swedish Fish")</f>
        <v>Individually wrapped Swedish Fish</v>
      </c>
      <c r="B9" s="10" t="s">
        <v>14</v>
      </c>
      <c r="C9">
        <v>240</v>
      </c>
      <c r="D9" s="1">
        <v>13.99</v>
      </c>
      <c r="E9" s="2">
        <f t="shared" si="4"/>
        <v>6.1497708333333331E-2</v>
      </c>
      <c r="F9" s="4">
        <f t="shared" si="0"/>
        <v>2154689346</v>
      </c>
      <c r="G9">
        <f t="shared" si="1"/>
        <v>1609.9</v>
      </c>
      <c r="H9" s="5">
        <f t="shared" si="2"/>
        <v>3866.9</v>
      </c>
      <c r="I9" s="11">
        <f t="shared" si="3"/>
        <v>14748.2</v>
      </c>
    </row>
    <row r="10" spans="1:9" x14ac:dyDescent="0.2">
      <c r="A10" s="3" t="str">
        <f>HYPERLINK("https://www.gbfb.org/news/press-releases/cost-food-massachusetts/","Cost of the average meal -- in Mass.")</f>
        <v>Cost of the average meal -- in Mass.</v>
      </c>
      <c r="B10" s="10" t="s">
        <v>15</v>
      </c>
      <c r="C10">
        <v>1</v>
      </c>
      <c r="D10" s="1">
        <v>3.55</v>
      </c>
      <c r="E10" s="2">
        <f t="shared" si="4"/>
        <v>3.7452499999999995</v>
      </c>
      <c r="F10" s="4">
        <f t="shared" si="0"/>
        <v>35380403</v>
      </c>
      <c r="G10">
        <f t="shared" si="1"/>
        <v>26.4</v>
      </c>
      <c r="H10" s="5">
        <f t="shared" si="2"/>
        <v>63.5</v>
      </c>
      <c r="I10" s="11">
        <f t="shared" si="3"/>
        <v>242.2</v>
      </c>
    </row>
    <row r="11" spans="1:9" x14ac:dyDescent="0.2">
      <c r="A11" s="3" t="str">
        <f>HYPERLINK("https://www.hannaford.com/product/live-lobsters/955032?refineByCategoryId=46878","Live Lobsters")</f>
        <v>Live Lobsters</v>
      </c>
      <c r="B11" s="10" t="s">
        <v>16</v>
      </c>
      <c r="C11">
        <v>1</v>
      </c>
      <c r="D11" s="1">
        <v>10.49</v>
      </c>
      <c r="E11" s="2">
        <f t="shared" si="4"/>
        <v>11.06695</v>
      </c>
      <c r="F11" s="4">
        <f t="shared" si="0"/>
        <v>11973349</v>
      </c>
      <c r="G11">
        <f t="shared" si="1"/>
        <v>8.9</v>
      </c>
      <c r="H11" s="5">
        <f t="shared" si="2"/>
        <v>21.5</v>
      </c>
      <c r="I11" s="11">
        <f t="shared" si="3"/>
        <v>82</v>
      </c>
    </row>
    <row r="12" spans="1:9" x14ac:dyDescent="0.2">
      <c r="A12" s="3" t="str">
        <f>HYPERLINK("https://www.hannaford.com/product/marlboro-red-label-king-box-pack-cigarettes/871634?refineByCategoryId=47860","Marlboro Red Label King Cigarettes")</f>
        <v>Marlboro Red Label King Cigarettes</v>
      </c>
      <c r="B12" s="10" t="s">
        <v>17</v>
      </c>
      <c r="C12">
        <v>100</v>
      </c>
      <c r="D12" s="1">
        <v>45.5</v>
      </c>
      <c r="E12" s="2">
        <f t="shared" si="4"/>
        <v>0.48002499999999998</v>
      </c>
      <c r="F12" s="4">
        <f t="shared" si="0"/>
        <v>276044908</v>
      </c>
      <c r="G12">
        <f t="shared" si="1"/>
        <v>206.2</v>
      </c>
      <c r="H12" s="5">
        <f t="shared" si="2"/>
        <v>495.4</v>
      </c>
      <c r="I12" s="11">
        <f t="shared" si="3"/>
        <v>1889.5</v>
      </c>
    </row>
    <row r="13" spans="1:9" x14ac:dyDescent="0.2">
      <c r="A13" s="3" t="str">
        <f>HYPERLINK("https://www.baysidebowl.com/bowl","An hour of lane time at Bayside Bowl")</f>
        <v>An hour of lane time at Bayside Bowl</v>
      </c>
      <c r="B13" s="10" t="s">
        <v>18</v>
      </c>
      <c r="C13">
        <v>1</v>
      </c>
      <c r="D13" s="1">
        <v>30</v>
      </c>
      <c r="E13" s="2">
        <f t="shared" si="4"/>
        <v>31.65</v>
      </c>
      <c r="F13" s="4">
        <f t="shared" si="0"/>
        <v>4186681</v>
      </c>
      <c r="G13">
        <f t="shared" si="1"/>
        <v>3.1</v>
      </c>
      <c r="H13" s="5">
        <f t="shared" si="2"/>
        <v>7.5</v>
      </c>
      <c r="I13" s="11">
        <f t="shared" si="3"/>
        <v>28.7</v>
      </c>
    </row>
    <row r="14" spans="1:9" x14ac:dyDescent="0.2">
      <c r="A14" s="3" t="str">
        <f>HYPERLINK("https://www.big20bowling.com/","One game of candlepin bowling at Big 20")</f>
        <v>One game of candlepin bowling at Big 20</v>
      </c>
      <c r="B14" s="10" t="s">
        <v>19</v>
      </c>
      <c r="C14">
        <v>1</v>
      </c>
      <c r="D14" s="1">
        <v>4</v>
      </c>
      <c r="E14" s="2">
        <f t="shared" si="4"/>
        <v>4.22</v>
      </c>
      <c r="F14" s="4">
        <f t="shared" si="0"/>
        <v>31400108</v>
      </c>
      <c r="G14">
        <f t="shared" si="1"/>
        <v>23.5</v>
      </c>
      <c r="H14" s="5">
        <f t="shared" si="2"/>
        <v>56.4</v>
      </c>
      <c r="I14" s="11">
        <f t="shared" si="3"/>
        <v>214.9</v>
      </c>
    </row>
    <row r="15" spans="1:9" x14ac:dyDescent="0.2">
      <c r="A15" s="3" t="str">
        <f>HYPERLINK("https://www.hannaford.com/product/local-gulf-of-maine-wild-maine-mussels/951704?refineByCategoryId=46880","Pound of Gulf of Maine mussels")</f>
        <v>Pound of Gulf of Maine mussels</v>
      </c>
      <c r="B15" s="10" t="s">
        <v>20</v>
      </c>
      <c r="C15">
        <v>1</v>
      </c>
      <c r="D15" s="1">
        <v>1.95</v>
      </c>
      <c r="E15" s="2">
        <f t="shared" si="4"/>
        <v>2.0572499999999998</v>
      </c>
      <c r="F15" s="4">
        <f t="shared" si="0"/>
        <v>64410478</v>
      </c>
      <c r="G15">
        <f t="shared" si="1"/>
        <v>48.1</v>
      </c>
      <c r="H15" s="5">
        <f t="shared" si="2"/>
        <v>115.6</v>
      </c>
      <c r="I15" s="11">
        <f t="shared" si="3"/>
        <v>440.9</v>
      </c>
    </row>
    <row r="16" spans="1:9" x14ac:dyDescent="0.2">
      <c r="A16" s="3" t="str">
        <f>HYPERLINK("https://tidemillorganicfarm.com/pdf/2019%20Summer%20Availability%20List.pdf","Thanksgiving Turkey (15 lbs.) from Tide Mill Farm in Edmunds")</f>
        <v>Thanksgiving Turkey (15 lbs.) from Tide Mill Farm in Edmunds</v>
      </c>
      <c r="B16" s="10" t="s">
        <v>21</v>
      </c>
      <c r="C16">
        <v>1</v>
      </c>
      <c r="D16" s="1">
        <v>82.5</v>
      </c>
      <c r="E16" s="2">
        <f t="shared" si="4"/>
        <v>87.037499999999994</v>
      </c>
      <c r="F16" s="4">
        <f t="shared" si="0"/>
        <v>1522429</v>
      </c>
      <c r="G16">
        <f>ROUND(F16/1338404,1)</f>
        <v>1.1000000000000001</v>
      </c>
      <c r="H16" s="5">
        <f>ROUND(F16/557219,1)</f>
        <v>2.7</v>
      </c>
      <c r="I16" s="11">
        <f t="shared" si="3"/>
        <v>10.4</v>
      </c>
    </row>
    <row r="17" spans="1:9" x14ac:dyDescent="0.2">
      <c r="A17" s="3" t="str">
        <f>HYPERLINK("https://www.usatoday.com/story/money/food/2019/08/01/burger-king-impossible-whopper-vegan-burger-going-nationwide/1821429001/","Impossible Whopper")</f>
        <v>Impossible Whopper</v>
      </c>
      <c r="B17" s="10" t="s">
        <v>22</v>
      </c>
      <c r="C17">
        <v>1</v>
      </c>
      <c r="D17" s="1">
        <v>5.59</v>
      </c>
      <c r="E17" s="2">
        <f t="shared" si="4"/>
        <v>5.8974499999999992</v>
      </c>
      <c r="F17" s="4">
        <f t="shared" si="0"/>
        <v>22468771</v>
      </c>
      <c r="G17">
        <f t="shared" ref="G17:G23" si="5">ROUND(F17/1338404,1)</f>
        <v>16.8</v>
      </c>
      <c r="H17" s="5">
        <f t="shared" si="2"/>
        <v>40.299999999999997</v>
      </c>
      <c r="I17" s="11">
        <f t="shared" si="3"/>
        <v>153.80000000000001</v>
      </c>
    </row>
    <row r="18" spans="1:9" x14ac:dyDescent="0.2">
      <c r="A18" s="3" t="str">
        <f>HYPERLINK("https://www.beveragesdirect.com/products/moxie-original-elixir-soda-cans","Can of Moxie")</f>
        <v>Can of Moxie</v>
      </c>
      <c r="B18" s="10" t="s">
        <v>23</v>
      </c>
      <c r="C18">
        <v>1</v>
      </c>
      <c r="D18" s="1">
        <v>1.65</v>
      </c>
      <c r="E18" s="2">
        <f t="shared" si="4"/>
        <v>1.7407499999999998</v>
      </c>
      <c r="F18" s="4">
        <f t="shared" si="0"/>
        <v>76121474</v>
      </c>
      <c r="G18">
        <f t="shared" si="5"/>
        <v>56.9</v>
      </c>
      <c r="H18" s="5">
        <f t="shared" si="2"/>
        <v>136.6</v>
      </c>
      <c r="I18" s="11">
        <f t="shared" si="3"/>
        <v>521</v>
      </c>
    </row>
    <row r="19" spans="1:9" x14ac:dyDescent="0.2">
      <c r="A19" s="3" t="str">
        <f>HYPERLINK("https://www.llbean.com/llb/shop/119204?page=men-s-tumbled-leather-l-l-bean-boots-8-chamois-lined&amp;bc=474-506697-513858&amp;feat=513858-GN3&amp;csp=f&amp;attrValue_0=Tan/Brown/Gum/Apple%20Cinnamon","Chamois-lined Bean Boots")</f>
        <v>Chamois-lined Bean Boots</v>
      </c>
      <c r="B19" s="10" t="s">
        <v>24</v>
      </c>
      <c r="C19">
        <v>1</v>
      </c>
      <c r="D19" s="1">
        <v>159</v>
      </c>
      <c r="E19" s="2">
        <f t="shared" ref="E19:E23" si="6">(D19*1.055)/C19</f>
        <v>167.74499999999998</v>
      </c>
      <c r="F19" s="4">
        <f t="shared" si="0"/>
        <v>789939</v>
      </c>
      <c r="G19">
        <f t="shared" si="5"/>
        <v>0.6</v>
      </c>
      <c r="H19" s="5">
        <f t="shared" si="2"/>
        <v>1.4</v>
      </c>
      <c r="I19" s="11">
        <f t="shared" si="3"/>
        <v>5.4</v>
      </c>
    </row>
    <row r="20" spans="1:9" x14ac:dyDescent="0.2">
      <c r="A20" s="3" t="str">
        <f>HYPERLINK("https://pricely.org/supercuts-prices/","A Supercut haircut")</f>
        <v>A Supercut haircut</v>
      </c>
      <c r="B20" s="10" t="s">
        <v>25</v>
      </c>
      <c r="C20">
        <v>1</v>
      </c>
      <c r="D20" s="1">
        <v>21.49</v>
      </c>
      <c r="E20" s="2">
        <f t="shared" si="6"/>
        <v>22.671949999999995</v>
      </c>
      <c r="F20" s="4">
        <f t="shared" si="0"/>
        <v>5844599</v>
      </c>
      <c r="G20">
        <f t="shared" si="5"/>
        <v>4.4000000000000004</v>
      </c>
      <c r="H20" s="5">
        <f t="shared" si="2"/>
        <v>10.5</v>
      </c>
      <c r="I20" s="11">
        <f t="shared" si="3"/>
        <v>40</v>
      </c>
    </row>
    <row r="21" spans="1:9" x14ac:dyDescent="0.2">
      <c r="A21" s="3" t="str">
        <f>HYPERLINK("https://www.portlandmaine.gov/416/Ticket-Fees-Violations","Portland expired meter tickets")</f>
        <v>Portland expired meter tickets</v>
      </c>
      <c r="B21" s="10" t="s">
        <v>26</v>
      </c>
      <c r="C21">
        <v>1</v>
      </c>
      <c r="D21" s="1">
        <v>20</v>
      </c>
      <c r="E21" s="2">
        <f t="shared" si="6"/>
        <v>21.099999999999998</v>
      </c>
      <c r="F21" s="4">
        <f t="shared" si="0"/>
        <v>6280021</v>
      </c>
      <c r="G21">
        <f t="shared" si="5"/>
        <v>4.7</v>
      </c>
      <c r="H21" s="5">
        <f t="shared" si="2"/>
        <v>11.3</v>
      </c>
      <c r="I21" s="11">
        <f t="shared" si="3"/>
        <v>43</v>
      </c>
    </row>
    <row r="22" spans="1:9" x14ac:dyDescent="0.2">
      <c r="A22" s="3" t="str">
        <f>HYPERLINK("http://www.sausagekitchen.com/Cajun-Andouille-P17.aspx","Package of Maurice Bonneau's Andouille Sausage")</f>
        <v>Package of Maurice Bonneau's Andouille Sausage</v>
      </c>
      <c r="B22" s="10" t="s">
        <v>27</v>
      </c>
      <c r="C22">
        <v>1</v>
      </c>
      <c r="D22" s="1">
        <v>8.9499999999999993</v>
      </c>
      <c r="E22" s="2">
        <f t="shared" si="6"/>
        <v>9.4422499999999978</v>
      </c>
      <c r="F22" s="4">
        <f t="shared" si="0"/>
        <v>14033567</v>
      </c>
      <c r="G22">
        <f t="shared" si="5"/>
        <v>10.5</v>
      </c>
      <c r="H22" s="5">
        <f t="shared" si="2"/>
        <v>25.2</v>
      </c>
      <c r="I22" s="11">
        <f t="shared" si="3"/>
        <v>96.1</v>
      </c>
    </row>
    <row r="23" spans="1:9" x14ac:dyDescent="0.2">
      <c r="A23" s="3" t="str">
        <f>HYPERLINK("https://www.facebook.com/318021972096/photos/a.10155603310242097/10155603316112097/?type=3&amp;theater","Whoopie Pie from Grammy's Country Inn in Linneus")</f>
        <v>Whoopie Pie from Grammy's Country Inn in Linneus</v>
      </c>
      <c r="B23" s="10" t="s">
        <v>28</v>
      </c>
      <c r="C23">
        <v>1</v>
      </c>
      <c r="D23" s="1">
        <v>5.49</v>
      </c>
      <c r="E23" s="2">
        <f t="shared" si="6"/>
        <v>5.7919499999999999</v>
      </c>
      <c r="F23" s="4">
        <f t="shared" si="0"/>
        <v>22878038</v>
      </c>
      <c r="G23">
        <f t="shared" si="5"/>
        <v>17.100000000000001</v>
      </c>
      <c r="H23" s="5">
        <f t="shared" si="2"/>
        <v>41.1</v>
      </c>
      <c r="I23" s="11">
        <f t="shared" si="3"/>
        <v>156.6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Fishell</dc:creator>
  <cp:lastModifiedBy>Darren Fishell</cp:lastModifiedBy>
  <dcterms:created xsi:type="dcterms:W3CDTF">2019-09-09T02:09:50Z</dcterms:created>
  <dcterms:modified xsi:type="dcterms:W3CDTF">2020-02-06T13:48:00Z</dcterms:modified>
</cp:coreProperties>
</file>