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3.xml" ContentType="application/vnd.openxmlformats-officedocument.spreadsheetml.pivotTab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4.xml" ContentType="application/vnd.openxmlformats-officedocument.spreadsheetml.pivotTable+xml"/>
  <Override PartName="/xl/drawings/drawing3.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5.xml" ContentType="application/vnd.openxmlformats-officedocument.spreadsheetml.pivotTable+xml"/>
  <Override PartName="/xl/pivotTables/pivotTable6.xml" ContentType="application/vnd.openxmlformats-officedocument.spreadsheetml.pivotTable+xml"/>
  <Override PartName="/xl/drawings/drawing4.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pivotTables/pivotTable7.xml" ContentType="application/vnd.openxmlformats-officedocument.spreadsheetml.pivot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0913"/>
  <workbookPr defaultThemeVersion="166925"/>
  <mc:AlternateContent xmlns:mc="http://schemas.openxmlformats.org/markup-compatibility/2006">
    <mc:Choice Requires="x15">
      <x15ac:absPath xmlns:x15ac="http://schemas.microsoft.com/office/spreadsheetml/2010/11/ac" url="/Users/darrenwaters/Documents/PGCert/"/>
    </mc:Choice>
  </mc:AlternateContent>
  <xr:revisionPtr revIDLastSave="0" documentId="8_{CCAC9634-AF60-F14B-8BFA-28E6A248A158}" xr6:coauthVersionLast="45" xr6:coauthVersionMax="45" xr10:uidLastSave="{00000000-0000-0000-0000-000000000000}"/>
  <bookViews>
    <workbookView xWindow="0" yWindow="0" windowWidth="28800" windowHeight="18000" activeTab="1"/>
  </bookViews>
  <sheets>
    <sheet name="Working data" sheetId="3" r:id="rId1"/>
    <sheet name="Day of the week running comp" sheetId="12" r:id="rId2"/>
    <sheet name="Total runs per day all years" sheetId="10" r:id="rId3"/>
    <sheet name="Avg dist and pace per year" sheetId="9" r:id="rId4"/>
    <sheet name="Total runs and miles by year" sheetId="8" r:id="rId5"/>
    <sheet name="Days of weak comparison all yea" sheetId="5" r:id="rId6"/>
    <sheet name="Yearly comparisons" sheetId="7" r:id="rId7"/>
    <sheet name="Runs by day per year" sheetId="11" r:id="rId8"/>
    <sheet name="raw data" sheetId="1" r:id="rId9"/>
    <sheet name="Sheet3" sheetId="4" r:id="rId10"/>
  </sheets>
  <definedNames>
    <definedName name="_xlnm._FilterDatabase" localSheetId="8" hidden="1">'raw data'!$A$1:$BY$551</definedName>
    <definedName name="_xlnm._FilterDatabase" localSheetId="0" hidden="1">'Working data'!$A$1:$Y$445</definedName>
  </definedNames>
  <calcPr calcId="191029"/>
  <pivotCaches>
    <pivotCache cacheId="13" r:id="rId11"/>
    <pivotCache cacheId="19" r:id="rId12"/>
  </pivotCache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D7" i="10" l="1"/>
  <c r="D10" i="10"/>
  <c r="D45" i="12"/>
  <c r="D44" i="12"/>
  <c r="D43" i="12"/>
  <c r="D42" i="12"/>
  <c r="D41" i="12"/>
  <c r="D39" i="12"/>
  <c r="D38" i="12"/>
  <c r="D37" i="12"/>
  <c r="D36" i="12"/>
  <c r="D35" i="12"/>
  <c r="D33" i="12"/>
  <c r="D32" i="12"/>
  <c r="D31" i="12"/>
  <c r="D30" i="12"/>
  <c r="D29" i="12"/>
  <c r="D27" i="12"/>
  <c r="D26" i="12"/>
  <c r="D25" i="12"/>
  <c r="D24" i="12"/>
  <c r="D23" i="12"/>
  <c r="D21" i="12"/>
  <c r="D20" i="12"/>
  <c r="D19" i="12"/>
  <c r="D18" i="12"/>
  <c r="D17" i="12"/>
  <c r="D15" i="12"/>
  <c r="D14" i="12"/>
  <c r="D13" i="12"/>
  <c r="D12" i="12"/>
  <c r="D11" i="12"/>
  <c r="D5" i="12"/>
  <c r="D9" i="12"/>
  <c r="D8" i="12"/>
  <c r="D6" i="12"/>
  <c r="D7" i="12"/>
  <c r="D7" i="8"/>
  <c r="M3" i="3"/>
  <c r="M4" i="3"/>
  <c r="M5" i="3"/>
  <c r="M6" i="3"/>
  <c r="M7" i="3"/>
  <c r="M8" i="3"/>
  <c r="M9" i="3"/>
  <c r="M10" i="3"/>
  <c r="M11" i="3"/>
  <c r="M12" i="3"/>
  <c r="M13" i="3"/>
  <c r="M14" i="3"/>
  <c r="M15" i="3"/>
  <c r="M16" i="3"/>
  <c r="M17" i="3"/>
  <c r="M18" i="3"/>
  <c r="M19" i="3"/>
  <c r="M20" i="3"/>
  <c r="M21" i="3"/>
  <c r="M22" i="3"/>
  <c r="M23" i="3"/>
  <c r="M24" i="3"/>
  <c r="M25" i="3"/>
  <c r="M26" i="3"/>
  <c r="M27" i="3"/>
  <c r="M28" i="3"/>
  <c r="M29" i="3"/>
  <c r="M30" i="3"/>
  <c r="M31" i="3"/>
  <c r="M32" i="3"/>
  <c r="M33" i="3"/>
  <c r="M34" i="3"/>
  <c r="M35" i="3"/>
  <c r="M36" i="3"/>
  <c r="M37" i="3"/>
  <c r="M38" i="3"/>
  <c r="M39" i="3"/>
  <c r="M40" i="3"/>
  <c r="M41" i="3"/>
  <c r="M42" i="3"/>
  <c r="M43" i="3"/>
  <c r="M44" i="3"/>
  <c r="M45" i="3"/>
  <c r="M46" i="3"/>
  <c r="M47" i="3"/>
  <c r="M91" i="3"/>
  <c r="M48" i="3"/>
  <c r="M49" i="3"/>
  <c r="M50" i="3"/>
  <c r="M51" i="3"/>
  <c r="M52" i="3"/>
  <c r="M53" i="3"/>
  <c r="M54" i="3"/>
  <c r="M55" i="3"/>
  <c r="M56" i="3"/>
  <c r="M57" i="3"/>
  <c r="M139" i="3"/>
  <c r="M59" i="3"/>
  <c r="M60" i="3"/>
  <c r="M191" i="3"/>
  <c r="M62" i="3"/>
  <c r="M63" i="3"/>
  <c r="M64" i="3"/>
  <c r="M65" i="3"/>
  <c r="M66" i="3"/>
  <c r="M67" i="3"/>
  <c r="M68" i="3"/>
  <c r="M69" i="3"/>
  <c r="M70" i="3"/>
  <c r="M71" i="3"/>
  <c r="M72" i="3"/>
  <c r="M73" i="3"/>
  <c r="M75" i="3"/>
  <c r="M74" i="3"/>
  <c r="M78" i="3"/>
  <c r="M76" i="3"/>
  <c r="M77" i="3"/>
  <c r="M79" i="3"/>
  <c r="M80" i="3"/>
  <c r="M81" i="3"/>
  <c r="M82" i="3"/>
  <c r="M83" i="3"/>
  <c r="M84" i="3"/>
  <c r="M85" i="3"/>
  <c r="M86" i="3"/>
  <c r="M87" i="3"/>
  <c r="M88" i="3"/>
  <c r="M89" i="3"/>
  <c r="M90" i="3"/>
  <c r="M210" i="3"/>
  <c r="M92" i="3"/>
  <c r="M94" i="3"/>
  <c r="M93" i="3"/>
  <c r="M95" i="3"/>
  <c r="M96" i="3"/>
  <c r="M97" i="3"/>
  <c r="M98" i="3"/>
  <c r="M99" i="3"/>
  <c r="M100" i="3"/>
  <c r="M101" i="3"/>
  <c r="M102" i="3"/>
  <c r="M103" i="3"/>
  <c r="M104" i="3"/>
  <c r="M105" i="3"/>
  <c r="M106" i="3"/>
  <c r="M107" i="3"/>
  <c r="M108" i="3"/>
  <c r="M201" i="3"/>
  <c r="M110" i="3"/>
  <c r="M111" i="3"/>
  <c r="M112" i="3"/>
  <c r="M113" i="3"/>
  <c r="M114" i="3"/>
  <c r="M116" i="3"/>
  <c r="M115" i="3"/>
  <c r="M117" i="3"/>
  <c r="M118" i="3"/>
  <c r="M119" i="3"/>
  <c r="M120" i="3"/>
  <c r="M121" i="3"/>
  <c r="M122" i="3"/>
  <c r="M123" i="3"/>
  <c r="M124" i="3"/>
  <c r="M125" i="3"/>
  <c r="M126" i="3"/>
  <c r="M127" i="3"/>
  <c r="M128" i="3"/>
  <c r="M129" i="3"/>
  <c r="M130" i="3"/>
  <c r="M131" i="3"/>
  <c r="M132" i="3"/>
  <c r="M276" i="3"/>
  <c r="M134" i="3"/>
  <c r="M135" i="3"/>
  <c r="M137" i="3"/>
  <c r="M136" i="3"/>
  <c r="M138" i="3"/>
  <c r="M140" i="3"/>
  <c r="M61" i="3"/>
  <c r="M141" i="3"/>
  <c r="M142" i="3"/>
  <c r="M143" i="3"/>
  <c r="M144" i="3"/>
  <c r="M145" i="3"/>
  <c r="M146" i="3"/>
  <c r="M147" i="3"/>
  <c r="M148" i="3"/>
  <c r="M149" i="3"/>
  <c r="M150" i="3"/>
  <c r="M151" i="3"/>
  <c r="M152" i="3"/>
  <c r="M153" i="3"/>
  <c r="M154" i="3"/>
  <c r="M243" i="3"/>
  <c r="M156" i="3"/>
  <c r="M157" i="3"/>
  <c r="M158" i="3"/>
  <c r="M159" i="3"/>
  <c r="M160" i="3"/>
  <c r="M162" i="3"/>
  <c r="M161" i="3"/>
  <c r="M163" i="3"/>
  <c r="M164" i="3"/>
  <c r="M165" i="3"/>
  <c r="M166" i="3"/>
  <c r="M167" i="3"/>
  <c r="M168" i="3"/>
  <c r="M169" i="3"/>
  <c r="M171" i="3"/>
  <c r="M170" i="3"/>
  <c r="M172" i="3"/>
  <c r="M173" i="3"/>
  <c r="M174" i="3"/>
  <c r="M175" i="3"/>
  <c r="M176" i="3"/>
  <c r="M2" i="3"/>
  <c r="M179" i="3"/>
  <c r="M178" i="3"/>
  <c r="M181" i="3"/>
  <c r="M182" i="3"/>
  <c r="M199" i="3"/>
  <c r="M183" i="3"/>
  <c r="M184" i="3"/>
  <c r="M185" i="3"/>
  <c r="M188" i="3"/>
  <c r="M190" i="3"/>
  <c r="M186" i="3"/>
  <c r="M187" i="3"/>
  <c r="M189" i="3"/>
  <c r="M194" i="3"/>
  <c r="M196" i="3"/>
  <c r="M195" i="3"/>
  <c r="M193" i="3"/>
  <c r="M239" i="3"/>
  <c r="M109" i="3"/>
  <c r="M197" i="3"/>
  <c r="M200" i="3"/>
  <c r="M320" i="3"/>
  <c r="M306" i="3"/>
  <c r="M202" i="3"/>
  <c r="M198" i="3"/>
  <c r="M206" i="3"/>
  <c r="M399" i="3"/>
  <c r="M180" i="3"/>
  <c r="M205" i="3"/>
  <c r="M209" i="3"/>
  <c r="M208" i="3"/>
  <c r="M207" i="3"/>
  <c r="M212" i="3"/>
  <c r="M211" i="3"/>
  <c r="M58" i="3"/>
  <c r="M213" i="3"/>
  <c r="M215" i="3"/>
  <c r="M214" i="3"/>
  <c r="M217" i="3"/>
  <c r="M220" i="3"/>
  <c r="M221" i="3"/>
  <c r="M222" i="3"/>
  <c r="M330" i="3"/>
  <c r="M133" i="3"/>
  <c r="M216" i="3"/>
  <c r="M229" i="3"/>
  <c r="M228" i="3"/>
  <c r="M225" i="3"/>
  <c r="M227" i="3"/>
  <c r="M223" i="3"/>
  <c r="M226" i="3"/>
  <c r="M224" i="3"/>
  <c r="M232" i="3"/>
  <c r="M231" i="3"/>
  <c r="M230" i="3"/>
  <c r="M236" i="3"/>
  <c r="M235" i="3"/>
  <c r="M237" i="3"/>
  <c r="M234" i="3"/>
  <c r="M233" i="3"/>
  <c r="M240" i="3"/>
  <c r="M242" i="3"/>
  <c r="M241" i="3"/>
  <c r="M238" i="3"/>
  <c r="M204" i="3"/>
  <c r="M218" i="3"/>
  <c r="M244" i="3"/>
  <c r="M247" i="3"/>
  <c r="M246" i="3"/>
  <c r="M245" i="3"/>
  <c r="M249" i="3"/>
  <c r="M248" i="3"/>
  <c r="M250" i="3"/>
  <c r="M251" i="3"/>
  <c r="M252" i="3"/>
  <c r="M253" i="3"/>
  <c r="M254" i="3"/>
  <c r="M256" i="3"/>
  <c r="M255" i="3"/>
  <c r="M257" i="3"/>
  <c r="M258" i="3"/>
  <c r="M262" i="3"/>
  <c r="M261" i="3"/>
  <c r="M259" i="3"/>
  <c r="M438" i="3"/>
  <c r="M264" i="3"/>
  <c r="M268" i="3"/>
  <c r="M270" i="3"/>
  <c r="M271" i="3"/>
  <c r="M269" i="3"/>
  <c r="M265" i="3"/>
  <c r="M267" i="3"/>
  <c r="M266" i="3"/>
  <c r="M263" i="3"/>
  <c r="M272" i="3"/>
  <c r="M273" i="3"/>
  <c r="M274" i="3"/>
  <c r="M275" i="3"/>
  <c r="M277" i="3"/>
  <c r="M192" i="3"/>
  <c r="M278" i="3"/>
  <c r="M279" i="3"/>
  <c r="M280" i="3"/>
  <c r="M281" i="3"/>
  <c r="M282" i="3"/>
  <c r="M283" i="3"/>
  <c r="M284" i="3"/>
  <c r="M285" i="3"/>
  <c r="M286" i="3"/>
  <c r="M287" i="3"/>
  <c r="M288" i="3"/>
  <c r="M289" i="3"/>
  <c r="M290" i="3"/>
  <c r="M291" i="3"/>
  <c r="M292" i="3"/>
  <c r="M293" i="3"/>
  <c r="M294" i="3"/>
  <c r="M295" i="3"/>
  <c r="M296" i="3"/>
  <c r="M297" i="3"/>
  <c r="M298" i="3"/>
  <c r="M299" i="3"/>
  <c r="M300" i="3"/>
  <c r="M302" i="3"/>
  <c r="M301" i="3"/>
  <c r="M303" i="3"/>
  <c r="M304" i="3"/>
  <c r="M305" i="3"/>
  <c r="M155" i="3"/>
  <c r="M307" i="3"/>
  <c r="M308" i="3"/>
  <c r="M309" i="3"/>
  <c r="M310" i="3"/>
  <c r="M311" i="3"/>
  <c r="M312" i="3"/>
  <c r="M313" i="3"/>
  <c r="M314" i="3"/>
  <c r="M315" i="3"/>
  <c r="M316" i="3"/>
  <c r="M317" i="3"/>
  <c r="M318" i="3"/>
  <c r="M319" i="3"/>
  <c r="M321" i="3"/>
  <c r="M322" i="3"/>
  <c r="M203" i="3"/>
  <c r="M323" i="3"/>
  <c r="M325" i="3"/>
  <c r="M324" i="3"/>
  <c r="M326" i="3"/>
  <c r="M327" i="3"/>
  <c r="M328" i="3"/>
  <c r="M329" i="3"/>
  <c r="M219" i="3"/>
  <c r="M331" i="3"/>
  <c r="M332" i="3"/>
  <c r="M334" i="3"/>
  <c r="M333" i="3"/>
  <c r="M335" i="3"/>
  <c r="M336" i="3"/>
  <c r="M337" i="3"/>
  <c r="M339" i="3"/>
  <c r="M338" i="3"/>
  <c r="M340" i="3"/>
  <c r="M341" i="3"/>
  <c r="M342" i="3"/>
  <c r="M343" i="3"/>
  <c r="M344" i="3"/>
  <c r="M345" i="3"/>
  <c r="M346" i="3"/>
  <c r="M347" i="3"/>
  <c r="M348" i="3"/>
  <c r="M349" i="3"/>
  <c r="M350" i="3"/>
  <c r="M351" i="3"/>
  <c r="M352" i="3"/>
  <c r="M353" i="3"/>
  <c r="M354" i="3"/>
  <c r="M355" i="3"/>
  <c r="M356" i="3"/>
  <c r="M357" i="3"/>
  <c r="M358" i="3"/>
  <c r="M359" i="3"/>
  <c r="M360" i="3"/>
  <c r="M361" i="3"/>
  <c r="M362" i="3"/>
  <c r="M364" i="3"/>
  <c r="M363" i="3"/>
  <c r="M365" i="3"/>
  <c r="M368" i="3"/>
  <c r="M366" i="3"/>
  <c r="M369" i="3"/>
  <c r="M367" i="3"/>
  <c r="M370" i="3"/>
  <c r="M371" i="3"/>
  <c r="M372" i="3"/>
  <c r="M373" i="3"/>
  <c r="M374" i="3"/>
  <c r="M375" i="3"/>
  <c r="M376" i="3"/>
  <c r="M377" i="3"/>
  <c r="M378" i="3"/>
  <c r="M379" i="3"/>
  <c r="M380" i="3"/>
  <c r="M381" i="3"/>
  <c r="M382" i="3"/>
  <c r="M383" i="3"/>
  <c r="M384" i="3"/>
  <c r="M385" i="3"/>
  <c r="M386" i="3"/>
  <c r="M387" i="3"/>
  <c r="M388" i="3"/>
  <c r="M389" i="3"/>
  <c r="M390" i="3"/>
  <c r="M391" i="3"/>
  <c r="M392" i="3"/>
  <c r="M393" i="3"/>
  <c r="M394" i="3"/>
  <c r="M395" i="3"/>
  <c r="M396" i="3"/>
  <c r="M397" i="3"/>
  <c r="M398" i="3"/>
  <c r="M260" i="3"/>
  <c r="M401" i="3"/>
  <c r="M400" i="3"/>
  <c r="M402" i="3"/>
  <c r="M403" i="3"/>
  <c r="M404" i="3"/>
  <c r="M405" i="3"/>
  <c r="M406" i="3"/>
  <c r="M407" i="3"/>
  <c r="M408" i="3"/>
  <c r="M409" i="3"/>
  <c r="M411" i="3"/>
  <c r="M412" i="3"/>
  <c r="M410" i="3"/>
  <c r="M414" i="3"/>
  <c r="M413" i="3"/>
  <c r="M415" i="3"/>
  <c r="M416" i="3"/>
  <c r="M417" i="3"/>
  <c r="M418" i="3"/>
  <c r="M420" i="3"/>
  <c r="M419" i="3"/>
  <c r="M421" i="3"/>
  <c r="M422" i="3"/>
  <c r="M423" i="3"/>
  <c r="M425" i="3"/>
  <c r="M424" i="3"/>
  <c r="M426" i="3"/>
  <c r="M427" i="3"/>
  <c r="M428" i="3"/>
  <c r="M429" i="3"/>
  <c r="M430" i="3"/>
  <c r="M431" i="3"/>
  <c r="M432" i="3"/>
  <c r="M433" i="3"/>
  <c r="M434" i="3"/>
  <c r="M435" i="3"/>
  <c r="M436" i="3"/>
  <c r="M437" i="3"/>
  <c r="M177" i="3"/>
  <c r="B3" i="3"/>
  <c r="B4" i="3"/>
  <c r="B5" i="3"/>
  <c r="B6" i="3"/>
  <c r="B7" i="3"/>
  <c r="B8" i="3"/>
  <c r="B9" i="3"/>
  <c r="B10" i="3"/>
  <c r="B11" i="3"/>
  <c r="B12" i="3"/>
  <c r="B13" i="3"/>
  <c r="B14" i="3"/>
  <c r="B15" i="3"/>
  <c r="B16" i="3"/>
  <c r="B17" i="3"/>
  <c r="B18" i="3"/>
  <c r="B19" i="3"/>
  <c r="B20" i="3"/>
  <c r="B21" i="3"/>
  <c r="B22" i="3"/>
  <c r="B23" i="3"/>
  <c r="B24" i="3"/>
  <c r="B25" i="3"/>
  <c r="B26" i="3"/>
  <c r="B27" i="3"/>
  <c r="B28" i="3"/>
  <c r="B29" i="3"/>
  <c r="B30" i="3"/>
  <c r="B31" i="3"/>
  <c r="B32" i="3"/>
  <c r="B33" i="3"/>
  <c r="B34" i="3"/>
  <c r="B35" i="3"/>
  <c r="B36" i="3"/>
  <c r="B37" i="3"/>
  <c r="B38" i="3"/>
  <c r="B39" i="3"/>
  <c r="B40" i="3"/>
  <c r="B41" i="3"/>
  <c r="B42" i="3"/>
  <c r="B43" i="3"/>
  <c r="B44" i="3"/>
  <c r="B45" i="3"/>
  <c r="B46" i="3"/>
  <c r="B47" i="3"/>
  <c r="B91" i="3"/>
  <c r="B48" i="3"/>
  <c r="B49" i="3"/>
  <c r="B50" i="3"/>
  <c r="B51" i="3"/>
  <c r="B52" i="3"/>
  <c r="B53" i="3"/>
  <c r="B54" i="3"/>
  <c r="B55" i="3"/>
  <c r="B56" i="3"/>
  <c r="B57" i="3"/>
  <c r="B139" i="3"/>
  <c r="B59" i="3"/>
  <c r="B60" i="3"/>
  <c r="B191" i="3"/>
  <c r="B62" i="3"/>
  <c r="B63" i="3"/>
  <c r="B64" i="3"/>
  <c r="B65" i="3"/>
  <c r="B66" i="3"/>
  <c r="B67" i="3"/>
  <c r="B68" i="3"/>
  <c r="B69" i="3"/>
  <c r="B70" i="3"/>
  <c r="B71" i="3"/>
  <c r="B72" i="3"/>
  <c r="B73" i="3"/>
  <c r="B75" i="3"/>
  <c r="B74" i="3"/>
  <c r="B78" i="3"/>
  <c r="B76" i="3"/>
  <c r="B77" i="3"/>
  <c r="B79" i="3"/>
  <c r="B80" i="3"/>
  <c r="B81" i="3"/>
  <c r="B82" i="3"/>
  <c r="B83" i="3"/>
  <c r="B84" i="3"/>
  <c r="B85" i="3"/>
  <c r="B86" i="3"/>
  <c r="B87" i="3"/>
  <c r="B88" i="3"/>
  <c r="B89" i="3"/>
  <c r="B90" i="3"/>
  <c r="B210" i="3"/>
  <c r="B92" i="3"/>
  <c r="B94" i="3"/>
  <c r="B93" i="3"/>
  <c r="B95" i="3"/>
  <c r="B96" i="3"/>
  <c r="B97" i="3"/>
  <c r="B98" i="3"/>
  <c r="B99" i="3"/>
  <c r="B100" i="3"/>
  <c r="B101" i="3"/>
  <c r="B102" i="3"/>
  <c r="B103" i="3"/>
  <c r="B104" i="3"/>
  <c r="B105" i="3"/>
  <c r="B106" i="3"/>
  <c r="B107" i="3"/>
  <c r="B108" i="3"/>
  <c r="B201" i="3"/>
  <c r="B110" i="3"/>
  <c r="B111" i="3"/>
  <c r="B112" i="3"/>
  <c r="B113" i="3"/>
  <c r="B114" i="3"/>
  <c r="B116" i="3"/>
  <c r="B115" i="3"/>
  <c r="B117" i="3"/>
  <c r="B118" i="3"/>
  <c r="B119" i="3"/>
  <c r="B120" i="3"/>
  <c r="B121" i="3"/>
  <c r="B122" i="3"/>
  <c r="B123" i="3"/>
  <c r="B124" i="3"/>
  <c r="B125" i="3"/>
  <c r="B126" i="3"/>
  <c r="B127" i="3"/>
  <c r="B128" i="3"/>
  <c r="B129" i="3"/>
  <c r="B130" i="3"/>
  <c r="B131" i="3"/>
  <c r="B132" i="3"/>
  <c r="B276" i="3"/>
  <c r="B134" i="3"/>
  <c r="B135" i="3"/>
  <c r="B137" i="3"/>
  <c r="B136" i="3"/>
  <c r="B138" i="3"/>
  <c r="B140" i="3"/>
  <c r="B61" i="3"/>
  <c r="B141" i="3"/>
  <c r="B142" i="3"/>
  <c r="B143" i="3"/>
  <c r="B144" i="3"/>
  <c r="B145" i="3"/>
  <c r="B146" i="3"/>
  <c r="B147" i="3"/>
  <c r="B148" i="3"/>
  <c r="B149" i="3"/>
  <c r="B150" i="3"/>
  <c r="B151" i="3"/>
  <c r="B152" i="3"/>
  <c r="B153" i="3"/>
  <c r="B154" i="3"/>
  <c r="B243" i="3"/>
  <c r="B156" i="3"/>
  <c r="B157" i="3"/>
  <c r="B158" i="3"/>
  <c r="B159" i="3"/>
  <c r="B160" i="3"/>
  <c r="B162" i="3"/>
  <c r="B161" i="3"/>
  <c r="B163" i="3"/>
  <c r="B164" i="3"/>
  <c r="B165" i="3"/>
  <c r="B166" i="3"/>
  <c r="B167" i="3"/>
  <c r="B168" i="3"/>
  <c r="B169" i="3"/>
  <c r="B171" i="3"/>
  <c r="B170" i="3"/>
  <c r="B172" i="3"/>
  <c r="B173" i="3"/>
  <c r="B174" i="3"/>
  <c r="B175" i="3"/>
  <c r="B176" i="3"/>
  <c r="B177" i="3"/>
  <c r="B179" i="3"/>
  <c r="B178" i="3"/>
  <c r="B181" i="3"/>
  <c r="B182" i="3"/>
  <c r="B199" i="3"/>
  <c r="B183" i="3"/>
  <c r="B184" i="3"/>
  <c r="B185" i="3"/>
  <c r="B188" i="3"/>
  <c r="B190" i="3"/>
  <c r="B186" i="3"/>
  <c r="B187" i="3"/>
  <c r="B189" i="3"/>
  <c r="B194" i="3"/>
  <c r="B196" i="3"/>
  <c r="B195" i="3"/>
  <c r="B193" i="3"/>
  <c r="B239" i="3"/>
  <c r="B109" i="3"/>
  <c r="B197" i="3"/>
  <c r="B200" i="3"/>
  <c r="B320" i="3"/>
  <c r="B306" i="3"/>
  <c r="B202" i="3"/>
  <c r="B198" i="3"/>
  <c r="B206" i="3"/>
  <c r="B399" i="3"/>
  <c r="B180" i="3"/>
  <c r="B205" i="3"/>
  <c r="B209" i="3"/>
  <c r="B208" i="3"/>
  <c r="B207" i="3"/>
  <c r="B212" i="3"/>
  <c r="B211" i="3"/>
  <c r="B58" i="3"/>
  <c r="B213" i="3"/>
  <c r="B215" i="3"/>
  <c r="B214" i="3"/>
  <c r="B217" i="3"/>
  <c r="B220" i="3"/>
  <c r="B221" i="3"/>
  <c r="B222" i="3"/>
  <c r="B330" i="3"/>
  <c r="B133" i="3"/>
  <c r="B216" i="3"/>
  <c r="B229" i="3"/>
  <c r="B228" i="3"/>
  <c r="B225" i="3"/>
  <c r="B227" i="3"/>
  <c r="B223" i="3"/>
  <c r="B226" i="3"/>
  <c r="B224" i="3"/>
  <c r="B232" i="3"/>
  <c r="B231" i="3"/>
  <c r="B230" i="3"/>
  <c r="B236" i="3"/>
  <c r="B235" i="3"/>
  <c r="B237" i="3"/>
  <c r="B234" i="3"/>
  <c r="B233" i="3"/>
  <c r="B240" i="3"/>
  <c r="B242" i="3"/>
  <c r="B241" i="3"/>
  <c r="B238" i="3"/>
  <c r="B204" i="3"/>
  <c r="B218" i="3"/>
  <c r="B244" i="3"/>
  <c r="B247" i="3"/>
  <c r="B246" i="3"/>
  <c r="B245" i="3"/>
  <c r="B249" i="3"/>
  <c r="B248" i="3"/>
  <c r="B250" i="3"/>
  <c r="B251" i="3"/>
  <c r="B252" i="3"/>
  <c r="B253" i="3"/>
  <c r="B254" i="3"/>
  <c r="B256" i="3"/>
  <c r="B255" i="3"/>
  <c r="B257" i="3"/>
  <c r="B258" i="3"/>
  <c r="B262" i="3"/>
  <c r="B261" i="3"/>
  <c r="B259" i="3"/>
  <c r="B438" i="3"/>
  <c r="B264" i="3"/>
  <c r="B268" i="3"/>
  <c r="B270" i="3"/>
  <c r="B271" i="3"/>
  <c r="B269" i="3"/>
  <c r="B265" i="3"/>
  <c r="B267" i="3"/>
  <c r="B266" i="3"/>
  <c r="B263" i="3"/>
  <c r="B272" i="3"/>
  <c r="B273" i="3"/>
  <c r="B274" i="3"/>
  <c r="B275" i="3"/>
  <c r="B277" i="3"/>
  <c r="B192" i="3"/>
  <c r="B278" i="3"/>
  <c r="B279" i="3"/>
  <c r="B280" i="3"/>
  <c r="B281" i="3"/>
  <c r="B282" i="3"/>
  <c r="B283" i="3"/>
  <c r="B284" i="3"/>
  <c r="B285" i="3"/>
  <c r="B286" i="3"/>
  <c r="B287" i="3"/>
  <c r="B288" i="3"/>
  <c r="B289" i="3"/>
  <c r="B290" i="3"/>
  <c r="B291" i="3"/>
  <c r="B292" i="3"/>
  <c r="B293" i="3"/>
  <c r="B294" i="3"/>
  <c r="B295" i="3"/>
  <c r="B296" i="3"/>
  <c r="B297" i="3"/>
  <c r="B298" i="3"/>
  <c r="B299" i="3"/>
  <c r="B300" i="3"/>
  <c r="B302" i="3"/>
  <c r="B301" i="3"/>
  <c r="B303" i="3"/>
  <c r="B304" i="3"/>
  <c r="B305" i="3"/>
  <c r="B155" i="3"/>
  <c r="B307" i="3"/>
  <c r="B308" i="3"/>
  <c r="B309" i="3"/>
  <c r="B310" i="3"/>
  <c r="B311" i="3"/>
  <c r="B312" i="3"/>
  <c r="B313" i="3"/>
  <c r="B314" i="3"/>
  <c r="B315" i="3"/>
  <c r="B316" i="3"/>
  <c r="B317" i="3"/>
  <c r="B318" i="3"/>
  <c r="B319" i="3"/>
  <c r="B321" i="3"/>
  <c r="B322" i="3"/>
  <c r="B203" i="3"/>
  <c r="B323" i="3"/>
  <c r="B325" i="3"/>
  <c r="B324" i="3"/>
  <c r="B326" i="3"/>
  <c r="B327" i="3"/>
  <c r="B328" i="3"/>
  <c r="B329" i="3"/>
  <c r="B219" i="3"/>
  <c r="B331" i="3"/>
  <c r="B332" i="3"/>
  <c r="B334" i="3"/>
  <c r="B333" i="3"/>
  <c r="B335" i="3"/>
  <c r="B336" i="3"/>
  <c r="B337" i="3"/>
  <c r="B339" i="3"/>
  <c r="B338" i="3"/>
  <c r="B340" i="3"/>
  <c r="B341" i="3"/>
  <c r="B342" i="3"/>
  <c r="B343" i="3"/>
  <c r="B344" i="3"/>
  <c r="B345" i="3"/>
  <c r="B346" i="3"/>
  <c r="B347" i="3"/>
  <c r="B348" i="3"/>
  <c r="B349" i="3"/>
  <c r="B350" i="3"/>
  <c r="B351" i="3"/>
  <c r="B352" i="3"/>
  <c r="B353" i="3"/>
  <c r="B354" i="3"/>
  <c r="B355" i="3"/>
  <c r="B356" i="3"/>
  <c r="B357" i="3"/>
  <c r="B358" i="3"/>
  <c r="B359" i="3"/>
  <c r="B360" i="3"/>
  <c r="B361" i="3"/>
  <c r="B362" i="3"/>
  <c r="B364" i="3"/>
  <c r="B363" i="3"/>
  <c r="B365" i="3"/>
  <c r="B368" i="3"/>
  <c r="B366" i="3"/>
  <c r="B369" i="3"/>
  <c r="B367" i="3"/>
  <c r="B370" i="3"/>
  <c r="B371" i="3"/>
  <c r="B372" i="3"/>
  <c r="B373" i="3"/>
  <c r="B374" i="3"/>
  <c r="B375" i="3"/>
  <c r="B376" i="3"/>
  <c r="B377" i="3"/>
  <c r="B378" i="3"/>
  <c r="B379" i="3"/>
  <c r="B380" i="3"/>
  <c r="B381" i="3"/>
  <c r="B382" i="3"/>
  <c r="B383" i="3"/>
  <c r="B384" i="3"/>
  <c r="B385" i="3"/>
  <c r="B386" i="3"/>
  <c r="B387" i="3"/>
  <c r="B388" i="3"/>
  <c r="B389" i="3"/>
  <c r="B390" i="3"/>
  <c r="B391" i="3"/>
  <c r="B392" i="3"/>
  <c r="B393" i="3"/>
  <c r="B394" i="3"/>
  <c r="B395" i="3"/>
  <c r="B396" i="3"/>
  <c r="B397" i="3"/>
  <c r="B398" i="3"/>
  <c r="B260" i="3"/>
  <c r="B401" i="3"/>
  <c r="B400" i="3"/>
  <c r="B402" i="3"/>
  <c r="B403" i="3"/>
  <c r="B404" i="3"/>
  <c r="B405" i="3"/>
  <c r="B406" i="3"/>
  <c r="B407" i="3"/>
  <c r="B408" i="3"/>
  <c r="B409" i="3"/>
  <c r="B411" i="3"/>
  <c r="B412" i="3"/>
  <c r="B410" i="3"/>
  <c r="B414" i="3"/>
  <c r="B413" i="3"/>
  <c r="B415" i="3"/>
  <c r="B416" i="3"/>
  <c r="B417" i="3"/>
  <c r="B418" i="3"/>
  <c r="B420" i="3"/>
  <c r="B419" i="3"/>
  <c r="B421" i="3"/>
  <c r="B422" i="3"/>
  <c r="B423" i="3"/>
  <c r="B425" i="3"/>
  <c r="B424" i="3"/>
  <c r="B426" i="3"/>
  <c r="B427" i="3"/>
  <c r="B428" i="3"/>
  <c r="B429" i="3"/>
  <c r="B430" i="3"/>
  <c r="B431" i="3"/>
  <c r="B432" i="3"/>
  <c r="B433" i="3"/>
  <c r="B434" i="3"/>
  <c r="B435" i="3"/>
  <c r="B436" i="3"/>
  <c r="B437" i="3"/>
  <c r="B2" i="3"/>
  <c r="C2" i="3"/>
  <c r="D2" i="3" s="1"/>
  <c r="C437" i="3"/>
  <c r="C433" i="3"/>
  <c r="D433" i="3" s="1"/>
  <c r="C423" i="3"/>
  <c r="D423" i="3" s="1"/>
  <c r="C416" i="3"/>
  <c r="D416" i="3" s="1"/>
  <c r="C417" i="3"/>
  <c r="D417" i="3" s="1"/>
  <c r="C418" i="3"/>
  <c r="D418" i="3" s="1"/>
  <c r="C415" i="3"/>
  <c r="D415" i="3" s="1"/>
  <c r="C410" i="3"/>
  <c r="D410" i="3" s="1"/>
  <c r="C414" i="3"/>
  <c r="D414" i="3" s="1"/>
  <c r="C412" i="3"/>
  <c r="D412" i="3" s="1"/>
  <c r="C407" i="3"/>
  <c r="D407" i="3" s="1"/>
  <c r="C405" i="3"/>
  <c r="D405" i="3" s="1"/>
  <c r="C400" i="3"/>
  <c r="D400" i="3" s="1"/>
  <c r="C397" i="3"/>
  <c r="D397" i="3" s="1"/>
  <c r="C391" i="3"/>
  <c r="D391" i="3" s="1"/>
  <c r="C383" i="3"/>
  <c r="D383" i="3" s="1"/>
  <c r="C382" i="3"/>
  <c r="D382" i="3" s="1"/>
  <c r="C379" i="3"/>
  <c r="D379" i="3" s="1"/>
  <c r="C376" i="3"/>
  <c r="D376" i="3" s="1"/>
  <c r="C374" i="3"/>
  <c r="D374" i="3" s="1"/>
  <c r="C369" i="3"/>
  <c r="D369" i="3" s="1"/>
  <c r="C368" i="3"/>
  <c r="D368" i="3" s="1"/>
  <c r="C358" i="3"/>
  <c r="D358" i="3" s="1"/>
  <c r="C357" i="3"/>
  <c r="D357" i="3" s="1"/>
  <c r="C350" i="3"/>
  <c r="D350" i="3" s="1"/>
  <c r="C346" i="3"/>
  <c r="D346" i="3" s="1"/>
  <c r="C345" i="3"/>
  <c r="D345" i="3" s="1"/>
  <c r="C335" i="3"/>
  <c r="D335" i="3" s="1"/>
  <c r="C334" i="3"/>
  <c r="D334" i="3" s="1"/>
  <c r="C332" i="3"/>
  <c r="D332" i="3" s="1"/>
  <c r="C328" i="3"/>
  <c r="D328" i="3" s="1"/>
  <c r="C326" i="3"/>
  <c r="D326" i="3" s="1"/>
  <c r="C324" i="3"/>
  <c r="D324" i="3" s="1"/>
  <c r="C317" i="3"/>
  <c r="D317" i="3" s="1"/>
  <c r="C316" i="3"/>
  <c r="D316" i="3" s="1"/>
  <c r="C314" i="3"/>
  <c r="D314" i="3" s="1"/>
  <c r="C311" i="3"/>
  <c r="D311" i="3" s="1"/>
  <c r="C309" i="3"/>
  <c r="D309" i="3" s="1"/>
  <c r="C307" i="3"/>
  <c r="D307" i="3" s="1"/>
  <c r="C305" i="3"/>
  <c r="D305" i="3" s="1"/>
  <c r="C303" i="3"/>
  <c r="D303" i="3" s="1"/>
  <c r="C299" i="3"/>
  <c r="D299" i="3" s="1"/>
  <c r="C295" i="3"/>
  <c r="D295" i="3" s="1"/>
  <c r="C290" i="3"/>
  <c r="D290" i="3" s="1"/>
  <c r="C287" i="3"/>
  <c r="D287" i="3" s="1"/>
  <c r="C282" i="3"/>
  <c r="D282" i="3" s="1"/>
  <c r="C278" i="3"/>
  <c r="D278" i="3" s="1"/>
  <c r="C279" i="3"/>
  <c r="D279" i="3" s="1"/>
  <c r="C280" i="3"/>
  <c r="D280" i="3" s="1"/>
  <c r="C192" i="3"/>
  <c r="D192" i="3" s="1"/>
  <c r="C274" i="3"/>
  <c r="D274" i="3" s="1"/>
  <c r="C267" i="3"/>
  <c r="D267" i="3" s="1"/>
  <c r="C264" i="3"/>
  <c r="D264" i="3" s="1"/>
  <c r="C438" i="3"/>
  <c r="D438" i="3" s="1"/>
  <c r="C257" i="3"/>
  <c r="D257" i="3" s="1"/>
  <c r="C258" i="3"/>
  <c r="D258" i="3" s="1"/>
  <c r="C255" i="3"/>
  <c r="D255" i="3" s="1"/>
  <c r="C252" i="3"/>
  <c r="D252" i="3" s="1"/>
  <c r="C247" i="3"/>
  <c r="D247" i="3" s="1"/>
  <c r="C238" i="3"/>
  <c r="D238" i="3" s="1"/>
  <c r="C242" i="3"/>
  <c r="D242" i="3" s="1"/>
  <c r="C233" i="3"/>
  <c r="D233" i="3" s="1"/>
  <c r="C232" i="3"/>
  <c r="D232" i="3" s="1"/>
  <c r="C228" i="3"/>
  <c r="D228" i="3" s="1"/>
  <c r="C225" i="3"/>
  <c r="D225" i="3" s="1"/>
  <c r="C227" i="3"/>
  <c r="D227" i="3" s="1"/>
  <c r="C229" i="3"/>
  <c r="D229" i="3" s="1"/>
  <c r="C330" i="3"/>
  <c r="D330" i="3" s="1"/>
  <c r="C217" i="3"/>
  <c r="D217" i="3" s="1"/>
  <c r="C220" i="3"/>
  <c r="D220" i="3" s="1"/>
  <c r="C214" i="3"/>
  <c r="D214" i="3" s="1"/>
  <c r="C211" i="3"/>
  <c r="D211" i="3" s="1"/>
  <c r="C205" i="3"/>
  <c r="D205" i="3" s="1"/>
  <c r="C399" i="3"/>
  <c r="D399" i="3" s="1"/>
  <c r="C198" i="3"/>
  <c r="D198" i="3" s="1"/>
  <c r="C202" i="3"/>
  <c r="D202" i="3" s="1"/>
  <c r="C320" i="3"/>
  <c r="D320" i="3" s="1"/>
  <c r="C200" i="3"/>
  <c r="D200" i="3" s="1"/>
  <c r="C197" i="3"/>
  <c r="D197" i="3" s="1"/>
  <c r="C195" i="3"/>
  <c r="D195" i="3" s="1"/>
  <c r="C185" i="3"/>
  <c r="D185" i="3" s="1"/>
  <c r="C199" i="3"/>
  <c r="D199" i="3" s="1"/>
  <c r="C179" i="3"/>
  <c r="D179" i="3" s="1"/>
  <c r="C178" i="3"/>
  <c r="D178" i="3" s="1"/>
  <c r="C177" i="3"/>
  <c r="D177" i="3" s="1"/>
  <c r="C174" i="3"/>
  <c r="D174" i="3" s="1"/>
  <c r="C172" i="3"/>
  <c r="D172" i="3" s="1"/>
  <c r="C173" i="3"/>
  <c r="D173" i="3" s="1"/>
  <c r="C165" i="3"/>
  <c r="D165" i="3" s="1"/>
  <c r="C164" i="3"/>
  <c r="D164" i="3" s="1"/>
  <c r="C159" i="3"/>
  <c r="D159" i="3" s="1"/>
  <c r="C153" i="3"/>
  <c r="D153" i="3" s="1"/>
  <c r="C149" i="3"/>
  <c r="D149" i="3" s="1"/>
  <c r="C135" i="3"/>
  <c r="D135" i="3" s="1"/>
  <c r="C131" i="3"/>
  <c r="D131" i="3" s="1"/>
  <c r="C129" i="3"/>
  <c r="D129" i="3" s="1"/>
  <c r="C124" i="3"/>
  <c r="D124" i="3" s="1"/>
  <c r="C115" i="3"/>
  <c r="D115" i="3" s="1"/>
  <c r="C116" i="3"/>
  <c r="D116" i="3" s="1"/>
  <c r="C112" i="3"/>
  <c r="D112" i="3" s="1"/>
  <c r="C201" i="3"/>
  <c r="D201" i="3" s="1"/>
  <c r="C108" i="3"/>
  <c r="D108" i="3" s="1"/>
  <c r="C107" i="3"/>
  <c r="D107" i="3" s="1"/>
  <c r="C104" i="3"/>
  <c r="D104" i="3" s="1"/>
  <c r="C102" i="3"/>
  <c r="D102" i="3" s="1"/>
  <c r="C100" i="3"/>
  <c r="D100" i="3" s="1"/>
  <c r="C98" i="3"/>
  <c r="D98" i="3" s="1"/>
  <c r="C92" i="3"/>
  <c r="D92" i="3" s="1"/>
  <c r="C89" i="3"/>
  <c r="D89" i="3" s="1"/>
  <c r="C82" i="3"/>
  <c r="D82" i="3" s="1"/>
  <c r="C80" i="3"/>
  <c r="D80" i="3" s="1"/>
  <c r="C79" i="3"/>
  <c r="D79" i="3" s="1"/>
  <c r="C78" i="3"/>
  <c r="D78" i="3" s="1"/>
  <c r="C70" i="3"/>
  <c r="D70" i="3" s="1"/>
  <c r="C68" i="3"/>
  <c r="D68" i="3" s="1"/>
  <c r="C65" i="3"/>
  <c r="D65" i="3" s="1"/>
  <c r="C60" i="3"/>
  <c r="D60" i="3" s="1"/>
  <c r="C55" i="3"/>
  <c r="D55" i="3" s="1"/>
  <c r="C191" i="3"/>
  <c r="D191" i="3" s="1"/>
  <c r="C49" i="3"/>
  <c r="D49" i="3" s="1"/>
  <c r="C42" i="3"/>
  <c r="D42" i="3" s="1"/>
  <c r="C41" i="3"/>
  <c r="D41" i="3" s="1"/>
  <c r="C38" i="3"/>
  <c r="D38" i="3" s="1"/>
  <c r="C36" i="3"/>
  <c r="D36" i="3" s="1"/>
  <c r="C29" i="3"/>
  <c r="D29" i="3" s="1"/>
  <c r="C22" i="3"/>
  <c r="D22" i="3" s="1"/>
  <c r="C19" i="3"/>
  <c r="D19" i="3" s="1"/>
  <c r="C9" i="3"/>
  <c r="D9" i="3" s="1"/>
  <c r="C8" i="3"/>
  <c r="D8" i="3" s="1"/>
  <c r="C4" i="3"/>
  <c r="D4" i="3" s="1"/>
  <c r="C5" i="3"/>
  <c r="D5" i="3" s="1"/>
  <c r="C6" i="3"/>
  <c r="D6" i="3" s="1"/>
  <c r="C7" i="3"/>
  <c r="D7" i="3" s="1"/>
  <c r="C10" i="3"/>
  <c r="D10" i="3" s="1"/>
  <c r="C11" i="3"/>
  <c r="D11" i="3" s="1"/>
  <c r="C12" i="3"/>
  <c r="D12" i="3" s="1"/>
  <c r="C13" i="3"/>
  <c r="D13" i="3" s="1"/>
  <c r="C14" i="3"/>
  <c r="D14" i="3" s="1"/>
  <c r="C15" i="3"/>
  <c r="D15" i="3" s="1"/>
  <c r="C16" i="3"/>
  <c r="D16" i="3" s="1"/>
  <c r="C17" i="3"/>
  <c r="D17" i="3" s="1"/>
  <c r="C18" i="3"/>
  <c r="D18" i="3" s="1"/>
  <c r="C20" i="3"/>
  <c r="D20" i="3" s="1"/>
  <c r="C21" i="3"/>
  <c r="D21" i="3" s="1"/>
  <c r="C23" i="3"/>
  <c r="D23" i="3" s="1"/>
  <c r="C24" i="3"/>
  <c r="D24" i="3" s="1"/>
  <c r="C25" i="3"/>
  <c r="D25" i="3" s="1"/>
  <c r="C26" i="3"/>
  <c r="D26" i="3" s="1"/>
  <c r="C27" i="3"/>
  <c r="D27" i="3" s="1"/>
  <c r="C28" i="3"/>
  <c r="D28" i="3" s="1"/>
  <c r="C30" i="3"/>
  <c r="D30" i="3" s="1"/>
  <c r="C31" i="3"/>
  <c r="D31" i="3" s="1"/>
  <c r="C32" i="3"/>
  <c r="D32" i="3" s="1"/>
  <c r="C33" i="3"/>
  <c r="D33" i="3" s="1"/>
  <c r="C34" i="3"/>
  <c r="D34" i="3" s="1"/>
  <c r="C35" i="3"/>
  <c r="D35" i="3" s="1"/>
  <c r="C37" i="3"/>
  <c r="D37" i="3" s="1"/>
  <c r="C39" i="3"/>
  <c r="D39" i="3" s="1"/>
  <c r="C40" i="3"/>
  <c r="D40" i="3" s="1"/>
  <c r="C43" i="3"/>
  <c r="D43" i="3" s="1"/>
  <c r="C44" i="3"/>
  <c r="D44" i="3" s="1"/>
  <c r="C45" i="3"/>
  <c r="D45" i="3" s="1"/>
  <c r="C46" i="3"/>
  <c r="D46" i="3" s="1"/>
  <c r="C47" i="3"/>
  <c r="D47" i="3" s="1"/>
  <c r="C91" i="3"/>
  <c r="D91" i="3" s="1"/>
  <c r="C48" i="3"/>
  <c r="D48" i="3" s="1"/>
  <c r="C50" i="3"/>
  <c r="D50" i="3" s="1"/>
  <c r="C51" i="3"/>
  <c r="D51" i="3" s="1"/>
  <c r="C52" i="3"/>
  <c r="D52" i="3" s="1"/>
  <c r="C53" i="3"/>
  <c r="D53" i="3" s="1"/>
  <c r="C54" i="3"/>
  <c r="D54" i="3" s="1"/>
  <c r="C56" i="3"/>
  <c r="D56" i="3" s="1"/>
  <c r="C57" i="3"/>
  <c r="D57" i="3" s="1"/>
  <c r="C139" i="3"/>
  <c r="D139" i="3" s="1"/>
  <c r="C59" i="3"/>
  <c r="D59" i="3" s="1"/>
  <c r="C62" i="3"/>
  <c r="D62" i="3" s="1"/>
  <c r="C63" i="3"/>
  <c r="D63" i="3" s="1"/>
  <c r="C64" i="3"/>
  <c r="D64" i="3" s="1"/>
  <c r="C66" i="3"/>
  <c r="D66" i="3" s="1"/>
  <c r="C67" i="3"/>
  <c r="D67" i="3" s="1"/>
  <c r="C69" i="3"/>
  <c r="D69" i="3" s="1"/>
  <c r="C71" i="3"/>
  <c r="D71" i="3" s="1"/>
  <c r="C72" i="3"/>
  <c r="D72" i="3" s="1"/>
  <c r="C73" i="3"/>
  <c r="D73" i="3" s="1"/>
  <c r="C75" i="3"/>
  <c r="D75" i="3" s="1"/>
  <c r="C74" i="3"/>
  <c r="D74" i="3" s="1"/>
  <c r="C76" i="3"/>
  <c r="D76" i="3" s="1"/>
  <c r="C77" i="3"/>
  <c r="D77" i="3" s="1"/>
  <c r="C81" i="3"/>
  <c r="D81" i="3" s="1"/>
  <c r="C83" i="3"/>
  <c r="D83" i="3" s="1"/>
  <c r="C84" i="3"/>
  <c r="D84" i="3" s="1"/>
  <c r="C85" i="3"/>
  <c r="D85" i="3" s="1"/>
  <c r="C86" i="3"/>
  <c r="D86" i="3" s="1"/>
  <c r="C87" i="3"/>
  <c r="D87" i="3" s="1"/>
  <c r="C88" i="3"/>
  <c r="D88" i="3" s="1"/>
  <c r="C90" i="3"/>
  <c r="D90" i="3" s="1"/>
  <c r="C210" i="3"/>
  <c r="D210" i="3" s="1"/>
  <c r="C94" i="3"/>
  <c r="D94" i="3" s="1"/>
  <c r="C93" i="3"/>
  <c r="D93" i="3" s="1"/>
  <c r="C95" i="3"/>
  <c r="D95" i="3" s="1"/>
  <c r="C96" i="3"/>
  <c r="D96" i="3" s="1"/>
  <c r="C97" i="3"/>
  <c r="D97" i="3" s="1"/>
  <c r="C99" i="3"/>
  <c r="D99" i="3" s="1"/>
  <c r="C101" i="3"/>
  <c r="D101" i="3" s="1"/>
  <c r="C103" i="3"/>
  <c r="D103" i="3" s="1"/>
  <c r="C105" i="3"/>
  <c r="D105" i="3" s="1"/>
  <c r="C106" i="3"/>
  <c r="D106" i="3" s="1"/>
  <c r="C110" i="3"/>
  <c r="D110" i="3" s="1"/>
  <c r="C111" i="3"/>
  <c r="D111" i="3" s="1"/>
  <c r="C113" i="3"/>
  <c r="D113" i="3" s="1"/>
  <c r="C114" i="3"/>
  <c r="D114" i="3" s="1"/>
  <c r="C117" i="3"/>
  <c r="D117" i="3" s="1"/>
  <c r="C118" i="3"/>
  <c r="D118" i="3" s="1"/>
  <c r="C119" i="3"/>
  <c r="D119" i="3" s="1"/>
  <c r="C120" i="3"/>
  <c r="D120" i="3" s="1"/>
  <c r="C121" i="3"/>
  <c r="D121" i="3" s="1"/>
  <c r="C122" i="3"/>
  <c r="D122" i="3" s="1"/>
  <c r="C123" i="3"/>
  <c r="D123" i="3" s="1"/>
  <c r="C125" i="3"/>
  <c r="D125" i="3" s="1"/>
  <c r="C126" i="3"/>
  <c r="D126" i="3" s="1"/>
  <c r="C127" i="3"/>
  <c r="D127" i="3" s="1"/>
  <c r="C128" i="3"/>
  <c r="D128" i="3" s="1"/>
  <c r="C130" i="3"/>
  <c r="D130" i="3" s="1"/>
  <c r="C132" i="3"/>
  <c r="D132" i="3" s="1"/>
  <c r="C276" i="3"/>
  <c r="D276" i="3" s="1"/>
  <c r="C134" i="3"/>
  <c r="D134" i="3" s="1"/>
  <c r="C137" i="3"/>
  <c r="D137" i="3" s="1"/>
  <c r="C136" i="3"/>
  <c r="D136" i="3" s="1"/>
  <c r="C138" i="3"/>
  <c r="D138" i="3" s="1"/>
  <c r="C140" i="3"/>
  <c r="D140" i="3" s="1"/>
  <c r="C61" i="3"/>
  <c r="D61" i="3" s="1"/>
  <c r="C141" i="3"/>
  <c r="D141" i="3" s="1"/>
  <c r="C142" i="3"/>
  <c r="D142" i="3" s="1"/>
  <c r="C143" i="3"/>
  <c r="D143" i="3" s="1"/>
  <c r="C144" i="3"/>
  <c r="D144" i="3" s="1"/>
  <c r="C145" i="3"/>
  <c r="D145" i="3" s="1"/>
  <c r="C146" i="3"/>
  <c r="D146" i="3" s="1"/>
  <c r="C147" i="3"/>
  <c r="D147" i="3" s="1"/>
  <c r="C148" i="3"/>
  <c r="D148" i="3" s="1"/>
  <c r="C150" i="3"/>
  <c r="D150" i="3" s="1"/>
  <c r="C151" i="3"/>
  <c r="D151" i="3" s="1"/>
  <c r="C152" i="3"/>
  <c r="D152" i="3" s="1"/>
  <c r="C154" i="3"/>
  <c r="D154" i="3" s="1"/>
  <c r="C243" i="3"/>
  <c r="D243" i="3" s="1"/>
  <c r="C156" i="3"/>
  <c r="D156" i="3" s="1"/>
  <c r="C157" i="3"/>
  <c r="D157" i="3" s="1"/>
  <c r="C158" i="3"/>
  <c r="D158" i="3" s="1"/>
  <c r="C160" i="3"/>
  <c r="D160" i="3" s="1"/>
  <c r="C162" i="3"/>
  <c r="D162" i="3" s="1"/>
  <c r="C161" i="3"/>
  <c r="D161" i="3" s="1"/>
  <c r="C163" i="3"/>
  <c r="D163" i="3" s="1"/>
  <c r="C166" i="3"/>
  <c r="D166" i="3" s="1"/>
  <c r="C167" i="3"/>
  <c r="D167" i="3" s="1"/>
  <c r="C168" i="3"/>
  <c r="D168" i="3" s="1"/>
  <c r="C169" i="3"/>
  <c r="D169" i="3" s="1"/>
  <c r="C171" i="3"/>
  <c r="D171" i="3" s="1"/>
  <c r="C170" i="3"/>
  <c r="D170" i="3" s="1"/>
  <c r="C175" i="3"/>
  <c r="D175" i="3" s="1"/>
  <c r="C176" i="3"/>
  <c r="D176" i="3" s="1"/>
  <c r="C181" i="3"/>
  <c r="D181" i="3" s="1"/>
  <c r="C182" i="3"/>
  <c r="D182" i="3" s="1"/>
  <c r="C183" i="3"/>
  <c r="D183" i="3" s="1"/>
  <c r="C184" i="3"/>
  <c r="D184" i="3" s="1"/>
  <c r="C188" i="3"/>
  <c r="D188" i="3" s="1"/>
  <c r="C190" i="3"/>
  <c r="D190" i="3" s="1"/>
  <c r="C186" i="3"/>
  <c r="D186" i="3" s="1"/>
  <c r="C187" i="3"/>
  <c r="D187" i="3" s="1"/>
  <c r="C189" i="3"/>
  <c r="D189" i="3" s="1"/>
  <c r="C194" i="3"/>
  <c r="D194" i="3" s="1"/>
  <c r="C196" i="3"/>
  <c r="D196" i="3" s="1"/>
  <c r="C193" i="3"/>
  <c r="D193" i="3" s="1"/>
  <c r="C239" i="3"/>
  <c r="D239" i="3" s="1"/>
  <c r="C109" i="3"/>
  <c r="D109" i="3" s="1"/>
  <c r="C306" i="3"/>
  <c r="D306" i="3" s="1"/>
  <c r="C206" i="3"/>
  <c r="D206" i="3" s="1"/>
  <c r="C180" i="3"/>
  <c r="D180" i="3" s="1"/>
  <c r="C209" i="3"/>
  <c r="D209" i="3" s="1"/>
  <c r="C208" i="3"/>
  <c r="D208" i="3" s="1"/>
  <c r="C207" i="3"/>
  <c r="D207" i="3" s="1"/>
  <c r="C212" i="3"/>
  <c r="D212" i="3" s="1"/>
  <c r="C58" i="3"/>
  <c r="D58" i="3" s="1"/>
  <c r="C213" i="3"/>
  <c r="D213" i="3" s="1"/>
  <c r="C215" i="3"/>
  <c r="D215" i="3" s="1"/>
  <c r="C221" i="3"/>
  <c r="D221" i="3" s="1"/>
  <c r="C222" i="3"/>
  <c r="D222" i="3" s="1"/>
  <c r="C133" i="3"/>
  <c r="D133" i="3" s="1"/>
  <c r="C216" i="3"/>
  <c r="D216" i="3" s="1"/>
  <c r="C223" i="3"/>
  <c r="D223" i="3" s="1"/>
  <c r="C226" i="3"/>
  <c r="D226" i="3" s="1"/>
  <c r="C224" i="3"/>
  <c r="D224" i="3" s="1"/>
  <c r="C231" i="3"/>
  <c r="D231" i="3" s="1"/>
  <c r="C230" i="3"/>
  <c r="D230" i="3" s="1"/>
  <c r="C236" i="3"/>
  <c r="D236" i="3" s="1"/>
  <c r="C235" i="3"/>
  <c r="D235" i="3" s="1"/>
  <c r="C237" i="3"/>
  <c r="D237" i="3" s="1"/>
  <c r="C234" i="3"/>
  <c r="D234" i="3" s="1"/>
  <c r="C240" i="3"/>
  <c r="D240" i="3" s="1"/>
  <c r="C241" i="3"/>
  <c r="D241" i="3" s="1"/>
  <c r="C204" i="3"/>
  <c r="D204" i="3" s="1"/>
  <c r="C218" i="3"/>
  <c r="D218" i="3" s="1"/>
  <c r="C244" i="3"/>
  <c r="D244" i="3" s="1"/>
  <c r="C246" i="3"/>
  <c r="D246" i="3" s="1"/>
  <c r="C245" i="3"/>
  <c r="D245" i="3" s="1"/>
  <c r="C249" i="3"/>
  <c r="D249" i="3" s="1"/>
  <c r="C248" i="3"/>
  <c r="D248" i="3" s="1"/>
  <c r="C250" i="3"/>
  <c r="D250" i="3" s="1"/>
  <c r="C251" i="3"/>
  <c r="D251" i="3" s="1"/>
  <c r="C253" i="3"/>
  <c r="D253" i="3" s="1"/>
  <c r="C254" i="3"/>
  <c r="D254" i="3" s="1"/>
  <c r="C256" i="3"/>
  <c r="D256" i="3" s="1"/>
  <c r="C262" i="3"/>
  <c r="D262" i="3" s="1"/>
  <c r="C261" i="3"/>
  <c r="D261" i="3" s="1"/>
  <c r="C259" i="3"/>
  <c r="D259" i="3" s="1"/>
  <c r="C268" i="3"/>
  <c r="D268" i="3" s="1"/>
  <c r="C270" i="3"/>
  <c r="D270" i="3" s="1"/>
  <c r="C271" i="3"/>
  <c r="D271" i="3" s="1"/>
  <c r="C269" i="3"/>
  <c r="D269" i="3" s="1"/>
  <c r="C265" i="3"/>
  <c r="D265" i="3" s="1"/>
  <c r="C266" i="3"/>
  <c r="D266" i="3" s="1"/>
  <c r="C263" i="3"/>
  <c r="D263" i="3" s="1"/>
  <c r="C272" i="3"/>
  <c r="D272" i="3" s="1"/>
  <c r="C273" i="3"/>
  <c r="D273" i="3" s="1"/>
  <c r="C275" i="3"/>
  <c r="D275" i="3" s="1"/>
  <c r="C277" i="3"/>
  <c r="D277" i="3" s="1"/>
  <c r="C281" i="3"/>
  <c r="D281" i="3" s="1"/>
  <c r="C283" i="3"/>
  <c r="D283" i="3" s="1"/>
  <c r="C284" i="3"/>
  <c r="D284" i="3" s="1"/>
  <c r="C285" i="3"/>
  <c r="D285" i="3" s="1"/>
  <c r="C286" i="3"/>
  <c r="D286" i="3" s="1"/>
  <c r="C288" i="3"/>
  <c r="D288" i="3" s="1"/>
  <c r="C289" i="3"/>
  <c r="D289" i="3" s="1"/>
  <c r="C291" i="3"/>
  <c r="D291" i="3" s="1"/>
  <c r="C292" i="3"/>
  <c r="D292" i="3" s="1"/>
  <c r="C293" i="3"/>
  <c r="D293" i="3" s="1"/>
  <c r="C294" i="3"/>
  <c r="D294" i="3" s="1"/>
  <c r="C296" i="3"/>
  <c r="D296" i="3" s="1"/>
  <c r="C297" i="3"/>
  <c r="D297" i="3" s="1"/>
  <c r="C298" i="3"/>
  <c r="D298" i="3" s="1"/>
  <c r="C300" i="3"/>
  <c r="D300" i="3" s="1"/>
  <c r="C302" i="3"/>
  <c r="D302" i="3" s="1"/>
  <c r="C301" i="3"/>
  <c r="D301" i="3" s="1"/>
  <c r="C304" i="3"/>
  <c r="D304" i="3" s="1"/>
  <c r="C155" i="3"/>
  <c r="D155" i="3" s="1"/>
  <c r="C308" i="3"/>
  <c r="D308" i="3" s="1"/>
  <c r="C310" i="3"/>
  <c r="D310" i="3" s="1"/>
  <c r="C312" i="3"/>
  <c r="D312" i="3" s="1"/>
  <c r="C313" i="3"/>
  <c r="D313" i="3" s="1"/>
  <c r="C315" i="3"/>
  <c r="D315" i="3" s="1"/>
  <c r="C318" i="3"/>
  <c r="D318" i="3" s="1"/>
  <c r="C319" i="3"/>
  <c r="D319" i="3" s="1"/>
  <c r="C321" i="3"/>
  <c r="D321" i="3" s="1"/>
  <c r="C322" i="3"/>
  <c r="D322" i="3" s="1"/>
  <c r="C203" i="3"/>
  <c r="D203" i="3" s="1"/>
  <c r="C323" i="3"/>
  <c r="D323" i="3" s="1"/>
  <c r="C325" i="3"/>
  <c r="D325" i="3" s="1"/>
  <c r="C327" i="3"/>
  <c r="D327" i="3" s="1"/>
  <c r="C329" i="3"/>
  <c r="D329" i="3" s="1"/>
  <c r="C219" i="3"/>
  <c r="D219" i="3" s="1"/>
  <c r="C331" i="3"/>
  <c r="D331" i="3" s="1"/>
  <c r="C333" i="3"/>
  <c r="D333" i="3" s="1"/>
  <c r="C336" i="3"/>
  <c r="D336" i="3" s="1"/>
  <c r="C337" i="3"/>
  <c r="D337" i="3" s="1"/>
  <c r="C339" i="3"/>
  <c r="D339" i="3" s="1"/>
  <c r="C338" i="3"/>
  <c r="D338" i="3" s="1"/>
  <c r="C340" i="3"/>
  <c r="D340" i="3" s="1"/>
  <c r="C341" i="3"/>
  <c r="D341" i="3" s="1"/>
  <c r="C342" i="3"/>
  <c r="D342" i="3" s="1"/>
  <c r="C343" i="3"/>
  <c r="D343" i="3" s="1"/>
  <c r="C344" i="3"/>
  <c r="D344" i="3" s="1"/>
  <c r="C347" i="3"/>
  <c r="D347" i="3" s="1"/>
  <c r="C348" i="3"/>
  <c r="D348" i="3" s="1"/>
  <c r="C349" i="3"/>
  <c r="D349" i="3" s="1"/>
  <c r="C351" i="3"/>
  <c r="D351" i="3" s="1"/>
  <c r="C352" i="3"/>
  <c r="D352" i="3" s="1"/>
  <c r="C353" i="3"/>
  <c r="D353" i="3" s="1"/>
  <c r="C354" i="3"/>
  <c r="D354" i="3" s="1"/>
  <c r="C355" i="3"/>
  <c r="D355" i="3" s="1"/>
  <c r="C356" i="3"/>
  <c r="D356" i="3" s="1"/>
  <c r="C359" i="3"/>
  <c r="D359" i="3" s="1"/>
  <c r="C360" i="3"/>
  <c r="D360" i="3" s="1"/>
  <c r="C361" i="3"/>
  <c r="D361" i="3" s="1"/>
  <c r="C362" i="3"/>
  <c r="D362" i="3" s="1"/>
  <c r="C364" i="3"/>
  <c r="D364" i="3" s="1"/>
  <c r="C363" i="3"/>
  <c r="D363" i="3" s="1"/>
  <c r="C365" i="3"/>
  <c r="D365" i="3" s="1"/>
  <c r="C366" i="3"/>
  <c r="D366" i="3" s="1"/>
  <c r="C367" i="3"/>
  <c r="D367" i="3" s="1"/>
  <c r="C370" i="3"/>
  <c r="D370" i="3" s="1"/>
  <c r="C371" i="3"/>
  <c r="D371" i="3" s="1"/>
  <c r="C372" i="3"/>
  <c r="D372" i="3" s="1"/>
  <c r="C373" i="3"/>
  <c r="D373" i="3" s="1"/>
  <c r="C375" i="3"/>
  <c r="D375" i="3" s="1"/>
  <c r="C377" i="3"/>
  <c r="D377" i="3" s="1"/>
  <c r="C378" i="3"/>
  <c r="D378" i="3" s="1"/>
  <c r="C380" i="3"/>
  <c r="D380" i="3" s="1"/>
  <c r="C381" i="3"/>
  <c r="D381" i="3" s="1"/>
  <c r="C384" i="3"/>
  <c r="D384" i="3" s="1"/>
  <c r="C385" i="3"/>
  <c r="D385" i="3" s="1"/>
  <c r="C386" i="3"/>
  <c r="D386" i="3" s="1"/>
  <c r="C387" i="3"/>
  <c r="D387" i="3" s="1"/>
  <c r="C388" i="3"/>
  <c r="D388" i="3" s="1"/>
  <c r="C389" i="3"/>
  <c r="D389" i="3" s="1"/>
  <c r="C390" i="3"/>
  <c r="D390" i="3" s="1"/>
  <c r="C392" i="3"/>
  <c r="D392" i="3" s="1"/>
  <c r="C393" i="3"/>
  <c r="D393" i="3" s="1"/>
  <c r="C394" i="3"/>
  <c r="D394" i="3" s="1"/>
  <c r="C395" i="3"/>
  <c r="D395" i="3" s="1"/>
  <c r="C396" i="3"/>
  <c r="D396" i="3" s="1"/>
  <c r="C398" i="3"/>
  <c r="D398" i="3" s="1"/>
  <c r="C260" i="3"/>
  <c r="D260" i="3" s="1"/>
  <c r="C401" i="3"/>
  <c r="D401" i="3" s="1"/>
  <c r="C402" i="3"/>
  <c r="D402" i="3" s="1"/>
  <c r="C403" i="3"/>
  <c r="D403" i="3" s="1"/>
  <c r="C404" i="3"/>
  <c r="D404" i="3" s="1"/>
  <c r="C406" i="3"/>
  <c r="D406" i="3" s="1"/>
  <c r="C408" i="3"/>
  <c r="D408" i="3" s="1"/>
  <c r="C409" i="3"/>
  <c r="D409" i="3" s="1"/>
  <c r="C411" i="3"/>
  <c r="D411" i="3" s="1"/>
  <c r="C413" i="3"/>
  <c r="D413" i="3" s="1"/>
  <c r="C420" i="3"/>
  <c r="D420" i="3" s="1"/>
  <c r="C419" i="3"/>
  <c r="D419" i="3" s="1"/>
  <c r="C421" i="3"/>
  <c r="D421" i="3" s="1"/>
  <c r="C422" i="3"/>
  <c r="D422" i="3" s="1"/>
  <c r="C425" i="3"/>
  <c r="D425" i="3" s="1"/>
  <c r="C424" i="3"/>
  <c r="D424" i="3" s="1"/>
  <c r="C426" i="3"/>
  <c r="D426" i="3" s="1"/>
  <c r="C427" i="3"/>
  <c r="D427" i="3" s="1"/>
  <c r="C428" i="3"/>
  <c r="D428" i="3" s="1"/>
  <c r="C429" i="3"/>
  <c r="D429" i="3" s="1"/>
  <c r="C430" i="3"/>
  <c r="D430" i="3" s="1"/>
  <c r="C431" i="3"/>
  <c r="D431" i="3" s="1"/>
  <c r="C432" i="3"/>
  <c r="D432" i="3" s="1"/>
  <c r="C434" i="3"/>
  <c r="D434" i="3" s="1"/>
  <c r="C435" i="3"/>
  <c r="D435" i="3" s="1"/>
  <c r="C436" i="3"/>
  <c r="D436" i="3" s="1"/>
  <c r="D437" i="3" s="1"/>
  <c r="C3" i="3"/>
  <c r="D3" i="3" s="1"/>
  <c r="B2" i="4"/>
  <c r="J171" i="3"/>
  <c r="J420" i="3"/>
  <c r="J411" i="3"/>
  <c r="J304" i="3"/>
  <c r="J114" i="3"/>
  <c r="J145" i="3"/>
  <c r="J78" i="3"/>
  <c r="J31" i="3"/>
  <c r="J297" i="3"/>
  <c r="J88" i="3"/>
  <c r="J30" i="3"/>
  <c r="J76" i="3"/>
  <c r="J73" i="3"/>
  <c r="J16" i="3"/>
  <c r="J264" i="3"/>
  <c r="J79" i="3"/>
  <c r="J89" i="3"/>
  <c r="J92" i="3"/>
  <c r="J18" i="3"/>
  <c r="J90" i="3"/>
  <c r="J86" i="3"/>
  <c r="J13" i="3"/>
  <c r="J117" i="3"/>
  <c r="J87" i="3"/>
  <c r="J27" i="3"/>
  <c r="J19" i="3"/>
  <c r="J277" i="3"/>
  <c r="J42" i="3"/>
  <c r="J376" i="3"/>
  <c r="J33" i="3"/>
  <c r="J41" i="3"/>
  <c r="J274" i="3"/>
  <c r="J15" i="3"/>
  <c r="J387" i="3"/>
  <c r="J188" i="3"/>
  <c r="J39" i="3"/>
  <c r="J51" i="3"/>
  <c r="J142" i="3"/>
  <c r="J52" i="3"/>
  <c r="J20" i="3"/>
  <c r="J209" i="3"/>
  <c r="J128" i="3"/>
  <c r="J54" i="3"/>
  <c r="J119" i="3"/>
  <c r="J197" i="3"/>
  <c r="J9" i="3"/>
  <c r="J253" i="3"/>
  <c r="J152" i="3"/>
  <c r="J134" i="3"/>
  <c r="J396" i="3"/>
  <c r="J132" i="3"/>
  <c r="J208" i="3"/>
  <c r="J49" i="3"/>
  <c r="J310" i="3"/>
  <c r="J335" i="3"/>
  <c r="J258" i="3"/>
  <c r="J345" i="3"/>
  <c r="J83" i="3"/>
  <c r="J166" i="3"/>
  <c r="J348" i="3"/>
  <c r="J106" i="3"/>
  <c r="J146" i="3"/>
  <c r="J170" i="3"/>
  <c r="J138" i="3"/>
  <c r="J34" i="3"/>
  <c r="J358" i="3"/>
  <c r="J135" i="3"/>
  <c r="J326" i="3"/>
  <c r="J397" i="3"/>
  <c r="J359" i="3"/>
  <c r="J75" i="3"/>
  <c r="J433" i="3"/>
  <c r="J159" i="3"/>
  <c r="J74" i="3"/>
  <c r="J32" i="3"/>
  <c r="J95" i="3"/>
  <c r="J183" i="3"/>
  <c r="J430" i="3"/>
  <c r="J25" i="3"/>
  <c r="J84" i="3"/>
  <c r="J315" i="3"/>
  <c r="J107" i="3"/>
  <c r="J38" i="3"/>
  <c r="J311" i="3"/>
  <c r="J98" i="3"/>
  <c r="J14" i="3"/>
  <c r="J254" i="3"/>
  <c r="J81" i="3"/>
  <c r="J21" i="3"/>
  <c r="J390" i="3"/>
  <c r="J125" i="3"/>
  <c r="J96" i="3"/>
  <c r="J17" i="3"/>
  <c r="J162" i="3"/>
  <c r="J105" i="3"/>
  <c r="J28" i="3"/>
  <c r="J165" i="3"/>
  <c r="J29" i="3"/>
  <c r="J164" i="3"/>
  <c r="J150" i="3"/>
  <c r="J386" i="3"/>
  <c r="J12" i="3"/>
  <c r="J161" i="3"/>
  <c r="J37" i="3"/>
  <c r="J7" i="3"/>
  <c r="J194" i="3"/>
  <c r="J35" i="3"/>
  <c r="J6" i="3"/>
  <c r="J102" i="3"/>
  <c r="J8" i="3"/>
  <c r="J100" i="3"/>
  <c r="J36" i="3"/>
  <c r="J5" i="3"/>
  <c r="J318" i="3"/>
  <c r="J3" i="3"/>
  <c r="J181" i="3"/>
  <c r="J10" i="3"/>
  <c r="J45" i="3"/>
  <c r="J4" i="3"/>
  <c r="J177" i="3"/>
  <c r="J432" i="3"/>
  <c r="J395" i="3"/>
  <c r="J373" i="3"/>
  <c r="J46" i="3"/>
  <c r="J169" i="3"/>
  <c r="J2" i="3"/>
  <c r="J436" i="3"/>
  <c r="J283" i="3"/>
  <c r="J60" i="3"/>
  <c r="J316" i="3"/>
  <c r="J71" i="3"/>
  <c r="J122" i="3"/>
  <c r="J50" i="3"/>
  <c r="J176" i="3"/>
  <c r="J77" i="3"/>
  <c r="J123" i="3"/>
  <c r="J24" i="3"/>
  <c r="J69" i="3"/>
  <c r="J207" i="3"/>
  <c r="J213" i="3"/>
  <c r="J44" i="3"/>
  <c r="J131" i="3"/>
  <c r="J26" i="3"/>
  <c r="J299" i="3"/>
  <c r="J116" i="3"/>
  <c r="J129" i="3"/>
  <c r="J143" i="3"/>
  <c r="J23" i="3"/>
  <c r="J11" i="3"/>
  <c r="J154" i="3"/>
  <c r="J398" i="3"/>
  <c r="J115" i="3"/>
  <c r="J374" i="3"/>
  <c r="J149" i="3"/>
  <c r="J378" i="3"/>
  <c r="J121" i="3"/>
  <c r="J435" i="3"/>
  <c r="J347" i="3"/>
  <c r="J111" i="3"/>
  <c r="J43" i="3"/>
  <c r="J350" i="3"/>
  <c r="J200" i="3"/>
  <c r="J22" i="3"/>
  <c r="J94" i="3"/>
  <c r="J423" i="3"/>
  <c r="J93" i="3"/>
  <c r="J268" i="3"/>
  <c r="J351" i="3"/>
  <c r="J368" i="3"/>
  <c r="J366" i="3"/>
  <c r="J372" i="3"/>
  <c r="J295" i="3"/>
  <c r="J279" i="3"/>
  <c r="J247" i="3"/>
  <c r="J185" i="3"/>
  <c r="J278" i="3"/>
  <c r="J341" i="3"/>
  <c r="J97" i="3"/>
  <c r="J160" i="3"/>
  <c r="J256" i="3"/>
  <c r="J250" i="3"/>
  <c r="J156" i="3"/>
  <c r="J212" i="3"/>
  <c r="J281" i="3"/>
  <c r="J67" i="3"/>
  <c r="J284" i="3"/>
  <c r="J124" i="3"/>
  <c r="J255" i="3"/>
  <c r="J110" i="3"/>
  <c r="J140" i="3"/>
  <c r="J48" i="3"/>
  <c r="J151" i="3"/>
  <c r="J251" i="3"/>
  <c r="J353" i="3"/>
  <c r="J168" i="3"/>
  <c r="J217" i="3"/>
  <c r="J206" i="3"/>
  <c r="J72" i="3"/>
  <c r="J285" i="3"/>
  <c r="J434" i="3"/>
  <c r="J312" i="3"/>
  <c r="J62" i="3"/>
  <c r="J286" i="3"/>
  <c r="J296" i="3"/>
  <c r="J289" i="3"/>
  <c r="J305" i="3"/>
  <c r="J173" i="3"/>
  <c r="J175" i="3"/>
  <c r="J403" i="3"/>
  <c r="J302" i="3"/>
  <c r="J141" i="3"/>
  <c r="J301" i="3"/>
  <c r="J307" i="3"/>
  <c r="J63" i="3"/>
  <c r="J328" i="3"/>
  <c r="J404" i="3"/>
  <c r="J405" i="3"/>
  <c r="J402" i="3"/>
  <c r="J291" i="3"/>
  <c r="J425" i="3"/>
  <c r="J406" i="3"/>
  <c r="J401" i="3"/>
  <c r="J407" i="3"/>
  <c r="J369" i="3"/>
  <c r="J334" i="3"/>
  <c r="J352" i="3"/>
  <c r="J424" i="3"/>
  <c r="J370" i="3"/>
  <c r="J381" i="3"/>
  <c r="J270" i="3"/>
  <c r="J298" i="3"/>
  <c r="J393" i="3"/>
  <c r="J360" i="3"/>
  <c r="J271" i="3"/>
  <c r="J364" i="3"/>
  <c r="J421" i="3"/>
  <c r="J319" i="3"/>
  <c r="J377" i="3"/>
  <c r="J412" i="3"/>
  <c r="J229" i="3"/>
  <c r="J414" i="3"/>
  <c r="J415" i="3"/>
  <c r="J211" i="3"/>
  <c r="J385" i="3"/>
  <c r="J167" i="3"/>
  <c r="J384" i="3"/>
  <c r="J236" i="3"/>
  <c r="J147" i="3"/>
  <c r="J157" i="3"/>
  <c r="J363" i="3"/>
  <c r="J269" i="3"/>
  <c r="J220" i="3"/>
  <c r="J346" i="3"/>
  <c r="J383" i="3"/>
  <c r="J437" i="3"/>
  <c r="J232" i="3"/>
  <c r="J293" i="3"/>
  <c r="J246" i="3"/>
  <c r="J182" i="3"/>
  <c r="J215" i="3"/>
  <c r="J419" i="3"/>
  <c r="J422" i="3"/>
  <c r="J426" i="3"/>
  <c r="J408" i="3"/>
  <c r="J275" i="3"/>
  <c r="J103" i="3"/>
  <c r="J108" i="3"/>
  <c r="J55" i="3"/>
  <c r="J336" i="3"/>
  <c r="J343" i="3"/>
  <c r="J265" i="3"/>
  <c r="J413" i="3"/>
  <c r="J340" i="3"/>
  <c r="J410" i="3"/>
  <c r="J290" i="3"/>
  <c r="J339" i="3"/>
  <c r="J349" i="3"/>
  <c r="J338" i="3"/>
  <c r="J240" i="3"/>
  <c r="J327" i="3"/>
  <c r="J317" i="3"/>
  <c r="J400" i="3"/>
  <c r="J371" i="3"/>
  <c r="J354" i="3"/>
  <c r="J148" i="3"/>
  <c r="J231" i="3"/>
  <c r="J228" i="3"/>
  <c r="J417" i="3"/>
  <c r="J303" i="3"/>
  <c r="J416" i="3"/>
  <c r="J375" i="3"/>
  <c r="J429" i="3"/>
  <c r="J428" i="3"/>
  <c r="J329" i="3"/>
  <c r="J321" i="3"/>
  <c r="J235" i="3"/>
  <c r="J325" i="3"/>
  <c r="J309" i="3"/>
  <c r="J300" i="3"/>
  <c r="J322" i="3"/>
  <c r="J367" i="3"/>
  <c r="J221" i="3"/>
  <c r="J99" i="3"/>
  <c r="J225" i="3"/>
  <c r="J179" i="3"/>
  <c r="J249" i="3"/>
  <c r="J382" i="3"/>
  <c r="J379" i="3"/>
  <c r="J427" i="3"/>
  <c r="J389" i="3"/>
  <c r="J380" i="3"/>
  <c r="J365" i="3"/>
  <c r="J357" i="3"/>
  <c r="J323" i="3"/>
  <c r="J137" i="3"/>
  <c r="J136" i="3"/>
  <c r="J127" i="3"/>
  <c r="J120" i="3"/>
  <c r="J130" i="3"/>
  <c r="J324" i="3"/>
  <c r="J332" i="3"/>
  <c r="J308" i="3"/>
  <c r="J409" i="3"/>
  <c r="J392" i="3"/>
  <c r="J337" i="3"/>
  <c r="J273" i="3"/>
  <c r="J431" i="3"/>
  <c r="J313" i="3"/>
  <c r="J237" i="3"/>
  <c r="J314" i="3"/>
  <c r="J242" i="3"/>
  <c r="J342" i="3"/>
  <c r="J388" i="3"/>
  <c r="J355" i="3"/>
  <c r="J287" i="3"/>
  <c r="J227" i="3"/>
  <c r="J153" i="3"/>
  <c r="J282" i="3"/>
  <c r="J356" i="3"/>
  <c r="J262" i="3"/>
  <c r="J241" i="3"/>
  <c r="J272" i="3"/>
  <c r="J292" i="3"/>
  <c r="J190" i="3"/>
  <c r="J418" i="3"/>
  <c r="J280" i="3"/>
  <c r="J267" i="3"/>
  <c r="J257" i="3"/>
  <c r="J266" i="3"/>
  <c r="J196" i="3"/>
  <c r="J234" i="3"/>
  <c r="J126" i="3"/>
  <c r="J261" i="3"/>
  <c r="J222" i="3"/>
  <c r="J82" i="3"/>
  <c r="J195" i="3"/>
  <c r="J238" i="3"/>
  <c r="J70" i="3"/>
  <c r="J263" i="3"/>
  <c r="J230" i="3"/>
  <c r="J85" i="3"/>
  <c r="J288" i="3"/>
  <c r="J101" i="3"/>
  <c r="J294" i="3"/>
  <c r="J259" i="3"/>
  <c r="J53" i="3"/>
  <c r="J193" i="3"/>
  <c r="J438" i="3"/>
  <c r="J399" i="3"/>
  <c r="J330" i="3"/>
  <c r="J320" i="3"/>
  <c r="J306" i="3"/>
  <c r="J276" i="3"/>
  <c r="J260" i="3"/>
  <c r="J243" i="3"/>
  <c r="J239" i="3"/>
  <c r="J219" i="3"/>
  <c r="J218" i="3"/>
  <c r="J210" i="3"/>
  <c r="J204" i="3"/>
  <c r="J203" i="3"/>
  <c r="J202" i="3"/>
  <c r="J201" i="3"/>
  <c r="J199" i="3"/>
  <c r="J192" i="3"/>
  <c r="J191" i="3"/>
  <c r="J180" i="3"/>
  <c r="J155" i="3"/>
  <c r="J139" i="3"/>
  <c r="J133" i="3"/>
  <c r="J109" i="3"/>
  <c r="J91" i="3"/>
  <c r="J61" i="3"/>
  <c r="J58" i="3"/>
  <c r="J57" i="3"/>
  <c r="J214" i="3"/>
  <c r="J391" i="3"/>
  <c r="J68" i="3"/>
  <c r="J233" i="3"/>
  <c r="J186" i="3"/>
  <c r="J47" i="3"/>
  <c r="J333" i="3"/>
  <c r="J223" i="3"/>
  <c r="J56" i="3"/>
  <c r="J144" i="3"/>
  <c r="J216" i="3"/>
  <c r="J394" i="3"/>
  <c r="J59" i="3"/>
  <c r="J174" i="3"/>
  <c r="J104" i="3"/>
  <c r="J205" i="3"/>
  <c r="J198" i="3"/>
  <c r="J66" i="3"/>
  <c r="J64" i="3"/>
  <c r="J184" i="3"/>
  <c r="J113" i="3"/>
  <c r="J226" i="3"/>
  <c r="J187" i="3"/>
  <c r="J40" i="3"/>
  <c r="J244" i="3"/>
  <c r="J178" i="3"/>
  <c r="J65" i="3"/>
  <c r="J80" i="3"/>
  <c r="J331" i="3"/>
  <c r="J118" i="3"/>
  <c r="J158" i="3"/>
  <c r="J163" i="3"/>
  <c r="J189" i="3"/>
  <c r="J172" i="3"/>
  <c r="J112" i="3"/>
  <c r="J252" i="3"/>
  <c r="J361" i="3"/>
  <c r="J248" i="3"/>
  <c r="J362" i="3"/>
  <c r="J245" i="3"/>
  <c r="J224" i="3"/>
  <c r="J344" i="3"/>
  <c r="D10" i="8"/>
  <c r="D9" i="8"/>
  <c r="D8" i="8"/>
  <c r="N424" i="3" l="1"/>
  <c r="N409" i="3"/>
  <c r="N400" i="3"/>
  <c r="N385" i="3"/>
  <c r="N377" i="3"/>
  <c r="N367" i="3"/>
  <c r="N353" i="3"/>
  <c r="N337" i="3"/>
  <c r="N329" i="3"/>
  <c r="N322" i="3"/>
  <c r="N305" i="3"/>
  <c r="N289" i="3"/>
  <c r="N273" i="3"/>
  <c r="N270" i="3"/>
  <c r="N257" i="3"/>
  <c r="N238" i="3"/>
  <c r="N236" i="3"/>
  <c r="N220" i="3"/>
  <c r="N207" i="3"/>
  <c r="N202" i="3"/>
  <c r="N195" i="3"/>
  <c r="N185" i="3"/>
  <c r="N2" i="3"/>
  <c r="N169" i="3"/>
  <c r="N162" i="3"/>
  <c r="N145" i="3"/>
  <c r="N136" i="3"/>
  <c r="N129" i="3"/>
  <c r="N121" i="3"/>
  <c r="N105" i="3"/>
  <c r="N97" i="3"/>
  <c r="N73" i="3"/>
  <c r="N65" i="3"/>
  <c r="N57" i="3"/>
  <c r="N49" i="3"/>
  <c r="N42" i="3"/>
  <c r="N26" i="3"/>
  <c r="N18" i="3"/>
  <c r="N10" i="3"/>
  <c r="N433" i="3"/>
  <c r="N361" i="3"/>
  <c r="N313" i="3"/>
  <c r="N281" i="3"/>
  <c r="N153" i="3"/>
  <c r="N81" i="3"/>
  <c r="N432" i="3"/>
  <c r="N425" i="3"/>
  <c r="N416" i="3"/>
  <c r="N408" i="3"/>
  <c r="N401" i="3"/>
  <c r="N392" i="3"/>
  <c r="N384" i="3"/>
  <c r="N376" i="3"/>
  <c r="N369" i="3"/>
  <c r="N360" i="3"/>
  <c r="N352" i="3"/>
  <c r="N344" i="3"/>
  <c r="N336" i="3"/>
  <c r="N328" i="3"/>
  <c r="N321" i="3"/>
  <c r="N312" i="3"/>
  <c r="N304" i="3"/>
  <c r="N296" i="3"/>
  <c r="N288" i="3"/>
  <c r="N280" i="3"/>
  <c r="N272" i="3"/>
  <c r="N268" i="3"/>
  <c r="N255" i="3"/>
  <c r="N249" i="3"/>
  <c r="N241" i="3"/>
  <c r="N230" i="3"/>
  <c r="N228" i="3"/>
  <c r="N217" i="3"/>
  <c r="N208" i="3"/>
  <c r="N306" i="3"/>
  <c r="N196" i="3"/>
  <c r="N184" i="3"/>
  <c r="N176" i="3"/>
  <c r="N168" i="3"/>
  <c r="N160" i="3"/>
  <c r="N152" i="3"/>
  <c r="N144" i="3"/>
  <c r="N137" i="3"/>
  <c r="N128" i="3"/>
  <c r="N120" i="3"/>
  <c r="N112" i="3"/>
  <c r="N104" i="3"/>
  <c r="N96" i="3"/>
  <c r="N88" i="3"/>
  <c r="N80" i="3"/>
  <c r="N72" i="3"/>
  <c r="N64" i="3"/>
  <c r="N56" i="3"/>
  <c r="N48" i="3"/>
  <c r="N41" i="3"/>
  <c r="N33" i="3"/>
  <c r="N25" i="3"/>
  <c r="N17" i="3"/>
  <c r="N9" i="3"/>
  <c r="N225" i="3"/>
  <c r="N113" i="3"/>
  <c r="N89" i="3"/>
  <c r="N431" i="3"/>
  <c r="N423" i="3"/>
  <c r="N415" i="3"/>
  <c r="N407" i="3"/>
  <c r="N260" i="3"/>
  <c r="N391" i="3"/>
  <c r="N383" i="3"/>
  <c r="N375" i="3"/>
  <c r="N366" i="3"/>
  <c r="N359" i="3"/>
  <c r="N351" i="3"/>
  <c r="N343" i="3"/>
  <c r="N335" i="3"/>
  <c r="N327" i="3"/>
  <c r="N319" i="3"/>
  <c r="N311" i="3"/>
  <c r="N303" i="3"/>
  <c r="N295" i="3"/>
  <c r="N287" i="3"/>
  <c r="N279" i="3"/>
  <c r="N263" i="3"/>
  <c r="N264" i="3"/>
  <c r="N256" i="3"/>
  <c r="N245" i="3"/>
  <c r="N242" i="3"/>
  <c r="N231" i="3"/>
  <c r="N229" i="3"/>
  <c r="N214" i="3"/>
  <c r="N209" i="3"/>
  <c r="N320" i="3"/>
  <c r="N194" i="3"/>
  <c r="N183" i="3"/>
  <c r="N175" i="3"/>
  <c r="N167" i="3"/>
  <c r="N159" i="3"/>
  <c r="N151" i="3"/>
  <c r="N143" i="3"/>
  <c r="N135" i="3"/>
  <c r="N127" i="3"/>
  <c r="N119" i="3"/>
  <c r="N111" i="3"/>
  <c r="N103" i="3"/>
  <c r="N95" i="3"/>
  <c r="N87" i="3"/>
  <c r="N79" i="3"/>
  <c r="N71" i="3"/>
  <c r="N63" i="3"/>
  <c r="N55" i="3"/>
  <c r="N91" i="3"/>
  <c r="N40" i="3"/>
  <c r="N32" i="3"/>
  <c r="N24" i="3"/>
  <c r="N16" i="3"/>
  <c r="N8" i="3"/>
  <c r="N417" i="3"/>
  <c r="N345" i="3"/>
  <c r="N297" i="3"/>
  <c r="N177" i="3"/>
  <c r="N430" i="3"/>
  <c r="N422" i="3"/>
  <c r="N413" i="3"/>
  <c r="N406" i="3"/>
  <c r="N398" i="3"/>
  <c r="N390" i="3"/>
  <c r="N382" i="3"/>
  <c r="N374" i="3"/>
  <c r="N368" i="3"/>
  <c r="N358" i="3"/>
  <c r="N350" i="3"/>
  <c r="N342" i="3"/>
  <c r="N333" i="3"/>
  <c r="N326" i="3"/>
  <c r="N318" i="3"/>
  <c r="N310" i="3"/>
  <c r="N301" i="3"/>
  <c r="N294" i="3"/>
  <c r="N286" i="3"/>
  <c r="N278" i="3"/>
  <c r="N266" i="3"/>
  <c r="N438" i="3"/>
  <c r="N254" i="3"/>
  <c r="N246" i="3"/>
  <c r="N240" i="3"/>
  <c r="N232" i="3"/>
  <c r="N216" i="3"/>
  <c r="N215" i="3"/>
  <c r="N205" i="3"/>
  <c r="N200" i="3"/>
  <c r="N189" i="3"/>
  <c r="N199" i="3"/>
  <c r="N174" i="3"/>
  <c r="N166" i="3"/>
  <c r="N158" i="3"/>
  <c r="N150" i="3"/>
  <c r="N142" i="3"/>
  <c r="N134" i="3"/>
  <c r="N126" i="3"/>
  <c r="N118" i="3"/>
  <c r="N110" i="3"/>
  <c r="N102" i="3"/>
  <c r="N93" i="3"/>
  <c r="N86" i="3"/>
  <c r="N77" i="3"/>
  <c r="N70" i="3"/>
  <c r="N62" i="3"/>
  <c r="N54" i="3"/>
  <c r="N47" i="3"/>
  <c r="N39" i="3"/>
  <c r="N31" i="3"/>
  <c r="N23" i="3"/>
  <c r="N15" i="3"/>
  <c r="N7" i="3"/>
  <c r="N393" i="3"/>
  <c r="N437" i="3"/>
  <c r="N429" i="3"/>
  <c r="N421" i="3"/>
  <c r="N414" i="3"/>
  <c r="N405" i="3"/>
  <c r="N397" i="3"/>
  <c r="N389" i="3"/>
  <c r="N381" i="3"/>
  <c r="N373" i="3"/>
  <c r="N365" i="3"/>
  <c r="N357" i="3"/>
  <c r="N349" i="3"/>
  <c r="N341" i="3"/>
  <c r="N334" i="3"/>
  <c r="N324" i="3"/>
  <c r="N317" i="3"/>
  <c r="N309" i="3"/>
  <c r="N302" i="3"/>
  <c r="N293" i="3"/>
  <c r="N285" i="3"/>
  <c r="N192" i="3"/>
  <c r="N267" i="3"/>
  <c r="N259" i="3"/>
  <c r="N253" i="3"/>
  <c r="N247" i="3"/>
  <c r="N233" i="3"/>
  <c r="N224" i="3"/>
  <c r="N133" i="3"/>
  <c r="N213" i="3"/>
  <c r="N180" i="3"/>
  <c r="N197" i="3"/>
  <c r="N187" i="3"/>
  <c r="N182" i="3"/>
  <c r="N173" i="3"/>
  <c r="N165" i="3"/>
  <c r="N157" i="3"/>
  <c r="N149" i="3"/>
  <c r="N141" i="3"/>
  <c r="N276" i="3"/>
  <c r="N125" i="3"/>
  <c r="N117" i="3"/>
  <c r="N201" i="3"/>
  <c r="N101" i="3"/>
  <c r="N94" i="3"/>
  <c r="N85" i="3"/>
  <c r="N76" i="3"/>
  <c r="N69" i="3"/>
  <c r="N191" i="3"/>
  <c r="N53" i="3"/>
  <c r="N46" i="3"/>
  <c r="N38" i="3"/>
  <c r="N30" i="3"/>
  <c r="N22" i="3"/>
  <c r="N14" i="3"/>
  <c r="N6" i="3"/>
  <c r="N248" i="3"/>
  <c r="N34" i="3"/>
  <c r="N436" i="3"/>
  <c r="N428" i="3"/>
  <c r="N419" i="3"/>
  <c r="N410" i="3"/>
  <c r="N404" i="3"/>
  <c r="N396" i="3"/>
  <c r="N388" i="3"/>
  <c r="N380" i="3"/>
  <c r="N372" i="3"/>
  <c r="N363" i="3"/>
  <c r="N356" i="3"/>
  <c r="N348" i="3"/>
  <c r="N340" i="3"/>
  <c r="N332" i="3"/>
  <c r="N325" i="3"/>
  <c r="N316" i="3"/>
  <c r="N308" i="3"/>
  <c r="N300" i="3"/>
  <c r="N292" i="3"/>
  <c r="N284" i="3"/>
  <c r="N277" i="3"/>
  <c r="N265" i="3"/>
  <c r="N261" i="3"/>
  <c r="N252" i="3"/>
  <c r="N244" i="3"/>
  <c r="N234" i="3"/>
  <c r="N226" i="3"/>
  <c r="N330" i="3"/>
  <c r="N58" i="3"/>
  <c r="N399" i="3"/>
  <c r="N109" i="3"/>
  <c r="N186" i="3"/>
  <c r="N181" i="3"/>
  <c r="N172" i="3"/>
  <c r="N164" i="3"/>
  <c r="N156" i="3"/>
  <c r="N148" i="3"/>
  <c r="N61" i="3"/>
  <c r="N132" i="3"/>
  <c r="N124" i="3"/>
  <c r="N115" i="3"/>
  <c r="N108" i="3"/>
  <c r="N100" i="3"/>
  <c r="N92" i="3"/>
  <c r="N84" i="3"/>
  <c r="N78" i="3"/>
  <c r="N68" i="3"/>
  <c r="N60" i="3"/>
  <c r="N52" i="3"/>
  <c r="N45" i="3"/>
  <c r="N37" i="3"/>
  <c r="N29" i="3"/>
  <c r="N21" i="3"/>
  <c r="N13" i="3"/>
  <c r="N5" i="3"/>
  <c r="N435" i="3"/>
  <c r="N427" i="3"/>
  <c r="N420" i="3"/>
  <c r="N412" i="3"/>
  <c r="N403" i="3"/>
  <c r="N395" i="3"/>
  <c r="N387" i="3"/>
  <c r="N379" i="3"/>
  <c r="N371" i="3"/>
  <c r="N364" i="3"/>
  <c r="N355" i="3"/>
  <c r="N347" i="3"/>
  <c r="N338" i="3"/>
  <c r="N331" i="3"/>
  <c r="N323" i="3"/>
  <c r="N315" i="3"/>
  <c r="N307" i="3"/>
  <c r="N299" i="3"/>
  <c r="N291" i="3"/>
  <c r="N283" i="3"/>
  <c r="N275" i="3"/>
  <c r="N269" i="3"/>
  <c r="N262" i="3"/>
  <c r="N251" i="3"/>
  <c r="N218" i="3"/>
  <c r="N237" i="3"/>
  <c r="N223" i="3"/>
  <c r="N222" i="3"/>
  <c r="N211" i="3"/>
  <c r="N206" i="3"/>
  <c r="N239" i="3"/>
  <c r="N190" i="3"/>
  <c r="N178" i="3"/>
  <c r="N170" i="3"/>
  <c r="N163" i="3"/>
  <c r="N243" i="3"/>
  <c r="N147" i="3"/>
  <c r="N140" i="3"/>
  <c r="N131" i="3"/>
  <c r="N123" i="3"/>
  <c r="N116" i="3"/>
  <c r="N107" i="3"/>
  <c r="N99" i="3"/>
  <c r="N210" i="3"/>
  <c r="N83" i="3"/>
  <c r="N74" i="3"/>
  <c r="N67" i="3"/>
  <c r="N59" i="3"/>
  <c r="N51" i="3"/>
  <c r="N44" i="3"/>
  <c r="N36" i="3"/>
  <c r="N28" i="3"/>
  <c r="N20" i="3"/>
  <c r="N12" i="3"/>
  <c r="N4" i="3"/>
  <c r="N434" i="3"/>
  <c r="N426" i="3"/>
  <c r="N418" i="3"/>
  <c r="N411" i="3"/>
  <c r="N402" i="3"/>
  <c r="N394" i="3"/>
  <c r="N386" i="3"/>
  <c r="N378" i="3"/>
  <c r="N370" i="3"/>
  <c r="N362" i="3"/>
  <c r="N354" i="3"/>
  <c r="N346" i="3"/>
  <c r="N339" i="3"/>
  <c r="N219" i="3"/>
  <c r="N203" i="3"/>
  <c r="N314" i="3"/>
  <c r="N155" i="3"/>
  <c r="N298" i="3"/>
  <c r="N290" i="3"/>
  <c r="N282" i="3"/>
  <c r="N274" i="3"/>
  <c r="N271" i="3"/>
  <c r="N258" i="3"/>
  <c r="N250" i="3"/>
  <c r="N204" i="3"/>
  <c r="N235" i="3"/>
  <c r="N227" i="3"/>
  <c r="N221" i="3"/>
  <c r="N212" i="3"/>
  <c r="N198" i="3"/>
  <c r="N193" i="3"/>
  <c r="N188" i="3"/>
  <c r="N179" i="3"/>
  <c r="N171" i="3"/>
  <c r="N161" i="3"/>
  <c r="N154" i="3"/>
  <c r="N146" i="3"/>
  <c r="N138" i="3"/>
  <c r="N130" i="3"/>
  <c r="N122" i="3"/>
  <c r="N114" i="3"/>
  <c r="N106" i="3"/>
  <c r="N98" i="3"/>
  <c r="N90" i="3"/>
  <c r="N82" i="3"/>
  <c r="N75" i="3"/>
  <c r="N66" i="3"/>
  <c r="N139" i="3"/>
  <c r="N50" i="3"/>
  <c r="N43" i="3"/>
  <c r="N35" i="3"/>
  <c r="N27" i="3"/>
  <c r="N19" i="3"/>
  <c r="N11" i="3"/>
  <c r="N3" i="3"/>
</calcChain>
</file>

<file path=xl/sharedStrings.xml><?xml version="1.0" encoding="utf-8"?>
<sst xmlns="http://schemas.openxmlformats.org/spreadsheetml/2006/main" count="4230" uniqueCount="1561">
  <si>
    <t>Activity ID</t>
  </si>
  <si>
    <t>Activity Date</t>
  </si>
  <si>
    <t>Activity Name</t>
  </si>
  <si>
    <t>Activity Type</t>
  </si>
  <si>
    <t>Activity Description</t>
  </si>
  <si>
    <t>Elapsed Time</t>
  </si>
  <si>
    <t>Distance</t>
  </si>
  <si>
    <t>Relative Effort</t>
  </si>
  <si>
    <t>Commute</t>
  </si>
  <si>
    <t>Activity Gear</t>
  </si>
  <si>
    <t>Filename</t>
  </si>
  <si>
    <t>Athlete Weight</t>
  </si>
  <si>
    <t>Bike Weight</t>
  </si>
  <si>
    <t>Moving Time</t>
  </si>
  <si>
    <t>Max Speed</t>
  </si>
  <si>
    <t>Average Speed</t>
  </si>
  <si>
    <t>Elevation Gain</t>
  </si>
  <si>
    <t>Elevation Loss</t>
  </si>
  <si>
    <t>Elevation Low</t>
  </si>
  <si>
    <t>Elevation High</t>
  </si>
  <si>
    <t>Max Grade</t>
  </si>
  <si>
    <t>Average Grade</t>
  </si>
  <si>
    <t>Average Positive Grade</t>
  </si>
  <si>
    <t>Average Negative Grade</t>
  </si>
  <si>
    <t>Max Cadence</t>
  </si>
  <si>
    <t>Average Cadence</t>
  </si>
  <si>
    <t>Max Heart Rate</t>
  </si>
  <si>
    <t>Average Heart Rate</t>
  </si>
  <si>
    <t>Max Watts</t>
  </si>
  <si>
    <t>Average Watts</t>
  </si>
  <si>
    <t>Calories</t>
  </si>
  <si>
    <t>Max Temperature</t>
  </si>
  <si>
    <t>Average Temperature</t>
  </si>
  <si>
    <t>Total Work</t>
  </si>
  <si>
    <t>Number of Runs</t>
  </si>
  <si>
    <t>Uphill Time</t>
  </si>
  <si>
    <t>Downhill Time</t>
  </si>
  <si>
    <t>Other Time</t>
  </si>
  <si>
    <t>Perceived Exertion</t>
  </si>
  <si>
    <t>translation missing: en-US.lib.export.portability_exporter.activities.horton_values.type</t>
  </si>
  <si>
    <t>translation missing: en-US.lib.export.portability_exporter.activities.horton_values.start_time</t>
  </si>
  <si>
    <t>Weighted Average Power</t>
  </si>
  <si>
    <t>Power Count</t>
  </si>
  <si>
    <t>Prefer Perceived Exertion</t>
  </si>
  <si>
    <t>Perceived Relative Effort</t>
  </si>
  <si>
    <t>Total Weight Lifted</t>
  </si>
  <si>
    <t>From Upload</t>
  </si>
  <si>
    <t>Grade Adjusted Distance</t>
  </si>
  <si>
    <t>Weather Observation Time</t>
  </si>
  <si>
    <t>Weather Condition</t>
  </si>
  <si>
    <t>Weather Temperature</t>
  </si>
  <si>
    <t>Apparent Temperature</t>
  </si>
  <si>
    <t>Dewpoint</t>
  </si>
  <si>
    <t>Humidity</t>
  </si>
  <si>
    <t>Weather Pressure</t>
  </si>
  <si>
    <t>Wind Speed</t>
  </si>
  <si>
    <t>Wind Gust</t>
  </si>
  <si>
    <t>Wind Bearing</t>
  </si>
  <si>
    <t>Precipitation Intensity</t>
  </si>
  <si>
    <t>Sunrise Time</t>
  </si>
  <si>
    <t>Sunset Time</t>
  </si>
  <si>
    <t>Moon Phase</t>
  </si>
  <si>
    <t>Bike</t>
  </si>
  <si>
    <t>Gear</t>
  </si>
  <si>
    <t>Precipitation Probability</t>
  </si>
  <si>
    <t>Precipitation Type</t>
  </si>
  <si>
    <t>Cloud Cover</t>
  </si>
  <si>
    <t>Weather Visibility</t>
  </si>
  <si>
    <t>UV Index</t>
  </si>
  <si>
    <t>Weather Ozone</t>
  </si>
  <si>
    <t>translation missing: en-US.lib.export.portability_exporter.activities.horton_values.jump_count</t>
  </si>
  <si>
    <t>translation missing: en-US.lib.export.portability_exporter.activities.horton_values.total_grit</t>
  </si>
  <si>
    <t>translation missing: en-US.lib.export.portability_exporter.activities.horton_values.avg_flow</t>
  </si>
  <si>
    <t>Nov 16, 2014, 2:51:55 PM</t>
  </si>
  <si>
    <t>11/16/2014 Cardiff, United Kingdom</t>
  </si>
  <si>
    <t>Run</t>
  </si>
  <si>
    <t>activities/249310481.tcx.gz</t>
  </si>
  <si>
    <t>Nov 16, 2014, 3:21:44 PM</t>
  </si>
  <si>
    <t>Workout</t>
  </si>
  <si>
    <t>activities/249310510.tcx.gz</t>
  </si>
  <si>
    <t>Nov 18, 2014, 12:04:29 PM</t>
  </si>
  <si>
    <t>11/18/2014 Cardiff, United Kingdom</t>
  </si>
  <si>
    <t>activities/249310912.tcx.gz</t>
  </si>
  <si>
    <t>Nov 20, 2014, 11:28:44 AM</t>
  </si>
  <si>
    <t>11/20/2014 Cardiff, Wales, United Kingdom</t>
  </si>
  <si>
    <t>activities/250288242.tcx.gz</t>
  </si>
  <si>
    <t>Nov 23, 2014, 12:05:30 PM</t>
  </si>
  <si>
    <t>11/23/2014 Cardiff, United Kingdom</t>
  </si>
  <si>
    <t>activities/251279446.tcx.gz</t>
  </si>
  <si>
    <t>Nov 23, 2014, 12:27:02 PM</t>
  </si>
  <si>
    <t>11/23/2014 Radyr, United Kingdom</t>
  </si>
  <si>
    <t>activities/251280156.tcx.gz</t>
  </si>
  <si>
    <t>Nov 25, 2014, 11:17:22 AM</t>
  </si>
  <si>
    <t>11/25/2014 Cardiff, Wales, United Kingdom</t>
  </si>
  <si>
    <t>activities/252673820.tcx.gz</t>
  </si>
  <si>
    <t>Nov 26, 2014, 1:50:01 PM</t>
  </si>
  <si>
    <t>11/26/2014 Cardiff, United Kingdom</t>
  </si>
  <si>
    <t>activities/252674467.tcx.gz</t>
  </si>
  <si>
    <t>Dec 7, 2014, 9:00:22 AM</t>
  </si>
  <si>
    <t>12/07/2014 Cardiff, United Kingdom</t>
  </si>
  <si>
    <t>activities/256621642.tcx.gz</t>
  </si>
  <si>
    <t>Dec 14, 2014, 3:06:26 PM</t>
  </si>
  <si>
    <t>12/14/2014 Cardiff, Wales, United Kingdom</t>
  </si>
  <si>
    <t>activities/259311941.tcx.gz</t>
  </si>
  <si>
    <t>Dec 10, 2014, 7:41:18 AM</t>
  </si>
  <si>
    <t>12/10/2014 Nottingham, United Kingdom</t>
  </si>
  <si>
    <t>activities/259312408.tcx.gz</t>
  </si>
  <si>
    <t>Dec 19, 2014, 12:57:04 PM</t>
  </si>
  <si>
    <t>12/19/2014 Cardiff, Wales, United Kingdom</t>
  </si>
  <si>
    <t>activities/261700906.tcx.gz</t>
  </si>
  <si>
    <t>Dec 21, 2014, 1:09:05 PM</t>
  </si>
  <si>
    <t>12/21/2014 Cardiff, Wales, United Kingdom</t>
  </si>
  <si>
    <t>activities/261702298.tcx.gz</t>
  </si>
  <si>
    <t>Dec 24, 2014, 2:32:28 PM</t>
  </si>
  <si>
    <t>12/24/2014 Cardiff, Wales, United Kingdom</t>
  </si>
  <si>
    <t>activities/262792317.tcx.gz</t>
  </si>
  <si>
    <t>Dec 26, 2014, 12:24:10 PM</t>
  </si>
  <si>
    <t>12/26/2014 Cardiff, Wales, United Kingdom</t>
  </si>
  <si>
    <t>activities/263524628.tcx.gz</t>
  </si>
  <si>
    <t>Dec 28, 2014, 10:26:39 AM</t>
  </si>
  <si>
    <t>12/28/2014 Cardiff, Wales, United Kingdom</t>
  </si>
  <si>
    <t>activities/264238864.tcx.gz</t>
  </si>
  <si>
    <t>Jan 3, 2015, 1:15:34 PM</t>
  </si>
  <si>
    <t>01/03/2015 Cardiff, Wales, United Kingdom</t>
  </si>
  <si>
    <t>activities/266960487.tcx.gz</t>
  </si>
  <si>
    <t>Jan 4, 2015, 3:52:29 PM</t>
  </si>
  <si>
    <t>01/04/2015 Cardiff, Wales, United Kingdom</t>
  </si>
  <si>
    <t>activities/268077952.tcx.gz</t>
  </si>
  <si>
    <t>Jan 7, 2015, 6:29:38 PM</t>
  </si>
  <si>
    <t>01/07/2015 London, United Kingdom</t>
  </si>
  <si>
    <t>activities/270430047.tcx.gz</t>
  </si>
  <si>
    <t>Jan 9, 2015, 12:59:43 PM</t>
  </si>
  <si>
    <t>01/09/2015 Cardiff, Wales, United Kingdom</t>
  </si>
  <si>
    <t>activities/270430595.tcx.gz</t>
  </si>
  <si>
    <t>Jan 11, 2015, 9:04:51 AM</t>
  </si>
  <si>
    <t>01/11/2015 Cardiff, Wales, United Kingdom</t>
  </si>
  <si>
    <t>activities/271329262.tcx.gz</t>
  </si>
  <si>
    <t>Jan 13, 2015, 6:33:55 PM</t>
  </si>
  <si>
    <t>01/13/2015 London, United Kingdom</t>
  </si>
  <si>
    <t>activities/272620486.tcx.gz</t>
  </si>
  <si>
    <t>Jan 16, 2015, 5:05:59 PM</t>
  </si>
  <si>
    <t>01/16/2015 United Kingdom</t>
  </si>
  <si>
    <t>activities/274112393.tcx.gz</t>
  </si>
  <si>
    <t>Jan 16, 2015, 2:13:00 PM</t>
  </si>
  <si>
    <t>01/16/2015 Cardiff, Wales, United Kingdom</t>
  </si>
  <si>
    <t>activities/274112390.tcx.gz</t>
  </si>
  <si>
    <t>Jan 18, 2015, 10:22:16 AM</t>
  </si>
  <si>
    <t>01/18/2015 Cardiff, Wales, United Kingdom</t>
  </si>
  <si>
    <t>activities/274787055.tcx.gz</t>
  </si>
  <si>
    <t>Jan 20, 2015, 6:33:08 PM</t>
  </si>
  <si>
    <t>01/20/2015 London, United Kingdom</t>
  </si>
  <si>
    <t>activities/277297716.tcx.gz</t>
  </si>
  <si>
    <t>Jan 23, 2015, 1:08:07 PM</t>
  </si>
  <si>
    <t>01/23/2015 Cardiff, Wales, United Kingdom</t>
  </si>
  <si>
    <t>activities/277298450.tcx.gz</t>
  </si>
  <si>
    <t>Jan 25, 2015, 11:30:42 AM</t>
  </si>
  <si>
    <t>01/25/2015 Newport, United Kingdom</t>
  </si>
  <si>
    <t>activities/278398082.tcx.gz</t>
  </si>
  <si>
    <t>Feb 1, 2015, 1:45:08 PM</t>
  </si>
  <si>
    <t>02/01/2015 Cardiff, Wales, United Kingdom</t>
  </si>
  <si>
    <t>activities/281905448.tcx.gz</t>
  </si>
  <si>
    <t>Jan 27, 2015, 6:41:02 PM</t>
  </si>
  <si>
    <t>01/27/2015 London, United Kingdom</t>
  </si>
  <si>
    <t>activities/281906451.tcx.gz</t>
  </si>
  <si>
    <t>Feb 8, 2015, 9:00:00 AM</t>
  </si>
  <si>
    <t>02/08/2015 Cardiff, Wales, United Kingdom</t>
  </si>
  <si>
    <t>activities/286382178.tcx.gz</t>
  </si>
  <si>
    <t>Feb 8, 2015, 10:16:19 AM</t>
  </si>
  <si>
    <t>02/08/2015 Cardiff, United Kingdom</t>
  </si>
  <si>
    <t>activities/286382781.tcx.gz</t>
  </si>
  <si>
    <t>Feb 10, 2015, 4:12:56 PM</t>
  </si>
  <si>
    <t>02/10/2015 Howden, United Kingdom</t>
  </si>
  <si>
    <t>activities/286384577.tcx.gz</t>
  </si>
  <si>
    <t>Feb 4, 2015, 6:26:58 PM</t>
  </si>
  <si>
    <t>02/04/2015 London, United Kingdom</t>
  </si>
  <si>
    <t>activities/286386575.tcx.gz</t>
  </si>
  <si>
    <t>Feb 6, 2015, 1:33:20 PM</t>
  </si>
  <si>
    <t>02/06/2015 Cardiff, Wales, United Kingdom</t>
  </si>
  <si>
    <t>activities/286387380.tcx.gz</t>
  </si>
  <si>
    <t>Feb 15, 2015, 9:32:28 AM</t>
  </si>
  <si>
    <t>02/15/2015 Cardiff, United Kingdom</t>
  </si>
  <si>
    <t>activities/289330733.tcx.gz</t>
  </si>
  <si>
    <t>Feb 15, 2015, 9:50:08 AM</t>
  </si>
  <si>
    <t>activities/289333269.tcx.gz</t>
  </si>
  <si>
    <t>Feb 15, 2015, 11:38:44 AM</t>
  </si>
  <si>
    <t>activities/289333555.tcx.gz</t>
  </si>
  <si>
    <t>Feb 13, 2015, 4:29:52 PM</t>
  </si>
  <si>
    <t>02/13/2015 Cardiff, United Kingdom</t>
  </si>
  <si>
    <t>activities/289334255.tcx.gz</t>
  </si>
  <si>
    <t>Feb 18, 2015, 4:11:30 PM</t>
  </si>
  <si>
    <t>02/18/2015 London, United Kingdom</t>
  </si>
  <si>
    <t>activities/291113216.tcx.gz</t>
  </si>
  <si>
    <t>Sep 13, 2015, 9:26:25 AM</t>
  </si>
  <si>
    <t>Morning Run</t>
  </si>
  <si>
    <t>activities/439977796.tcx.gz</t>
  </si>
  <si>
    <t>Sep 15, 2015, 5:19:17 PM</t>
  </si>
  <si>
    <t>Evening Run</t>
  </si>
  <si>
    <t>activities/441825165.tcx.gz</t>
  </si>
  <si>
    <t>Sep 16, 2015, 6:20:18 PM</t>
  </si>
  <si>
    <t>activities/442578796.tcx.gz</t>
  </si>
  <si>
    <t>Sep 20, 2015, 9:02:41 AM</t>
  </si>
  <si>
    <t>activities/445095579.tcx.gz</t>
  </si>
  <si>
    <t>Sep 22, 2015, 6:35:47 PM</t>
  </si>
  <si>
    <t>activities/447179121.tcx.gz</t>
  </si>
  <si>
    <t>Sep 23, 2015, 5:49:18 PM</t>
  </si>
  <si>
    <t>activities/447841206.tcx.gz</t>
  </si>
  <si>
    <t>Sep 27, 2015, 9:35:11 AM</t>
  </si>
  <si>
    <t>6 miler</t>
  </si>
  <si>
    <t>activities/450352042.tcx.gz</t>
  </si>
  <si>
    <t>Sep 29, 2015, 5:40:45 PM</t>
  </si>
  <si>
    <t>activities/452214982.tcx.gz</t>
  </si>
  <si>
    <t>Oct 2, 2015, 12:52:30 PM</t>
  </si>
  <si>
    <t>Afternoon Run</t>
  </si>
  <si>
    <t>activities/454048307.tcx.gz</t>
  </si>
  <si>
    <t>Oct 4, 2015, 8:04:09 AM</t>
  </si>
  <si>
    <t>activities/455356747.tcx.gz</t>
  </si>
  <si>
    <t>Oct 11, 2015, 9:22:32 AM</t>
  </si>
  <si>
    <t>activities/460175135.tcx.gz</t>
  </si>
  <si>
    <t>Oct 16, 2015, 1:13:49 PM</t>
  </si>
  <si>
    <t>activities/465037677.tcx.gz</t>
  </si>
  <si>
    <t>Oct 18, 2015, 8:54:58 AM</t>
  </si>
  <si>
    <t>activities/465039234.tcx.gz</t>
  </si>
  <si>
    <t>Oct 18, 2015, 9:33:43 AM</t>
  </si>
  <si>
    <t>activities/465039843.tcx.gz</t>
  </si>
  <si>
    <t>Oct 23, 2015, 11:14:36 AM</t>
  </si>
  <si>
    <t>Lunch Run</t>
  </si>
  <si>
    <t>activities/468877054.tcx.gz</t>
  </si>
  <si>
    <t>Oct 25, 2015, 11:39:56 AM</t>
  </si>
  <si>
    <t>activities/469821867.tcx.gz</t>
  </si>
  <si>
    <t>Oct 25, 2015, 12:11:43 PM</t>
  </si>
  <si>
    <t>activities/469822052.tcx.gz</t>
  </si>
  <si>
    <t>Nov 1, 2015, 11:05:26 AM</t>
  </si>
  <si>
    <t>activities/474451706.tcx.gz</t>
  </si>
  <si>
    <t>Oct 29, 2015, 6:23:55 PM</t>
  </si>
  <si>
    <t>activities/474452618.tcx.gz</t>
  </si>
  <si>
    <t>Nov 4, 2015, 6:08:29 PM</t>
  </si>
  <si>
    <t>activities/479034466.tcx.gz</t>
  </si>
  <si>
    <t>Nov 8, 2015, 11:53:54 AM</t>
  </si>
  <si>
    <t>activities/479035866.tcx.gz</t>
  </si>
  <si>
    <t>Nov 8, 2015, 12:32:24 PM</t>
  </si>
  <si>
    <t>activities/479036941.tcx.gz</t>
  </si>
  <si>
    <t>Nov 15, 2015, 11:39:21 AM</t>
  </si>
  <si>
    <t>Nov 10, 2015, 6:28:59 PM</t>
  </si>
  <si>
    <t>activities/484414978.tcx.gz</t>
  </si>
  <si>
    <t>Nov 15, 2015, 11:32:25 AM</t>
  </si>
  <si>
    <t>activities/484415537.tcx.gz</t>
  </si>
  <si>
    <t>Nov 20, 2015, 6:24:49 PM</t>
  </si>
  <si>
    <t>activities/487803191.tcx.gz</t>
  </si>
  <si>
    <t>Nov 22, 2015, 10:56:02 AM</t>
  </si>
  <si>
    <t>activities/487804700.tcx.gz</t>
  </si>
  <si>
    <t>Nov 22, 2015, 12:35:06 PM</t>
  </si>
  <si>
    <t>activities/487805829.tcx.gz</t>
  </si>
  <si>
    <t>Nov 18, 2015, 3:30:04 PM</t>
  </si>
  <si>
    <t>activities/487807333.tcx.gz</t>
  </si>
  <si>
    <t>Nov 18, 2015, 2:52:31 PM</t>
  </si>
  <si>
    <t>activities/487807344.tcx.gz</t>
  </si>
  <si>
    <t>Nov 29, 2015, 1:42:18 PM</t>
  </si>
  <si>
    <t>activities/492115066.tcx.gz</t>
  </si>
  <si>
    <t>Dec 9, 2015, 7:21:31 PM</t>
  </si>
  <si>
    <t>Hill sessions. Brutal</t>
  </si>
  <si>
    <t>activities/500306412.tcx.gz</t>
  </si>
  <si>
    <t>Dec 1, 2015, 6:01:07 PM</t>
  </si>
  <si>
    <t>activities/500307937.tcx.gz</t>
  </si>
  <si>
    <t>Dec 4, 2015, 12:22:03 PM</t>
  </si>
  <si>
    <t>activities/500308865.tcx.gz</t>
  </si>
  <si>
    <t>Dec 4, 2015, 12:48:20 PM</t>
  </si>
  <si>
    <t>activities/500309164.tcx.gz</t>
  </si>
  <si>
    <t>Dec 11, 2015, 8:55:40 AM</t>
  </si>
  <si>
    <t>activities/500309867.tcx.gz</t>
  </si>
  <si>
    <t>Dec 13, 2015, 12:02:51 PM</t>
  </si>
  <si>
    <t>activities/500311635.tcx.gz</t>
  </si>
  <si>
    <t>Dec 6, 2015, 8:42:48 AM</t>
  </si>
  <si>
    <t>activities/500313401.tcx.gz</t>
  </si>
  <si>
    <t>Dec 6, 2015, 8:02:41 AM</t>
  </si>
  <si>
    <t>activities/500314019.tcx.gz</t>
  </si>
  <si>
    <t>Dec 16, 2015, 11:44:56 AM</t>
  </si>
  <si>
    <t>activities/501964817.tcx.gz</t>
  </si>
  <si>
    <t>Dec 20, 2015, 10:08:03 AM</t>
  </si>
  <si>
    <t xml:space="preserve">Slow slog. But at least I'm on track on the plan. </t>
  </si>
  <si>
    <t>activities/504155201.tcx.gz</t>
  </si>
  <si>
    <t>Dec 22, 2015, 4:52:58 PM</t>
  </si>
  <si>
    <t>activities/505498851.tcx.gz</t>
  </si>
  <si>
    <t>Dec 24, 2015, 2:30:25 PM</t>
  </si>
  <si>
    <t>activities/509176450.tcx.gz</t>
  </si>
  <si>
    <t>Dec 24, 2015, 3:06:25 PM</t>
  </si>
  <si>
    <t>activities/509176700.tcx.gz</t>
  </si>
  <si>
    <t>Dec 26, 2015, 12:15:12 PM</t>
  </si>
  <si>
    <t>activities/509179057.tcx.gz</t>
  </si>
  <si>
    <t>Dec 28, 2015, 3:44:59 PM</t>
  </si>
  <si>
    <t>activities/509180523.tcx.gz</t>
  </si>
  <si>
    <t>Dec 30, 2015, 4:41:50 PM</t>
  </si>
  <si>
    <t>activities/511863131.tcx.gz</t>
  </si>
  <si>
    <t>Jan 1, 2016, 4:00:48 PM</t>
  </si>
  <si>
    <t>activities/511864402.tcx.gz</t>
  </si>
  <si>
    <t>Jan 3, 2016, 9:47:49 AM</t>
  </si>
  <si>
    <t>activities/513146015.tcx.gz</t>
  </si>
  <si>
    <t>Jan 5, 2016, 7:50:08 PM</t>
  </si>
  <si>
    <t>activities/517266336.tcx.gz</t>
  </si>
  <si>
    <t>Jan 8, 2016, 4:32:06 PM</t>
  </si>
  <si>
    <t>activities/517267451.tcx.gz</t>
  </si>
  <si>
    <t>Jan 10, 2016, 10:46:15 AM</t>
  </si>
  <si>
    <t xml:space="preserve">The very definition of a long slow run </t>
  </si>
  <si>
    <t>activities/518527347.tcx.gz</t>
  </si>
  <si>
    <t>Jan 12, 2016, 6:22:56 PM</t>
  </si>
  <si>
    <t>activities/522876269.tcx.gz</t>
  </si>
  <si>
    <t>Jan 16, 2016, 2:54:19 PM</t>
  </si>
  <si>
    <t xml:space="preserve">That was awful. </t>
  </si>
  <si>
    <t>activities/522878427.tcx.gz</t>
  </si>
  <si>
    <t>Jan 17, 2016, 11:38:14 AM</t>
  </si>
  <si>
    <t>activities/523720143.tcx.gz</t>
  </si>
  <si>
    <t>Jan 17, 2016, 1:15:35 PM</t>
  </si>
  <si>
    <t>activities/523720825.tcx.gz</t>
  </si>
  <si>
    <t>Jan 19, 2016, 6:33:06 PM</t>
  </si>
  <si>
    <t>Recovery run</t>
  </si>
  <si>
    <t>activities/525257292.tcx.gz</t>
  </si>
  <si>
    <t>Jan 22, 2016, 9:14:35 PM</t>
  </si>
  <si>
    <t>Night Run</t>
  </si>
  <si>
    <t>activities/527388594.tcx.gz</t>
  </si>
  <si>
    <t>Jan 24, 2016, 10:47:08 AM</t>
  </si>
  <si>
    <t>activities/528683280.tcx.gz</t>
  </si>
  <si>
    <t>Jan 26, 2016, 5:06:34 PM</t>
  </si>
  <si>
    <t>activities/530398304.tcx.gz</t>
  </si>
  <si>
    <t>Jan 28, 2016, 9:56:07 PM</t>
  </si>
  <si>
    <t xml:space="preserve">Night fever </t>
  </si>
  <si>
    <t>activities/532213658.tcx.gz</t>
  </si>
  <si>
    <t>Jan 31, 2016, 11:30:48 AM</t>
  </si>
  <si>
    <t>Lliswerry 8</t>
  </si>
  <si>
    <t xml:space="preserve">Exactly the same time as last year... to the second. </t>
  </si>
  <si>
    <t>activities/534170314.tcx.gz</t>
  </si>
  <si>
    <t>Feb 5, 2016, 4:40:56 PM</t>
  </si>
  <si>
    <t>Post cold run</t>
  </si>
  <si>
    <t>activities/486509572.gpx</t>
  </si>
  <si>
    <t>Feb 7, 2016, 10:58:07 AM</t>
  </si>
  <si>
    <t>activities/539517082.tcx.gz</t>
  </si>
  <si>
    <t>Feb 7, 2016, 12:22:41 PM</t>
  </si>
  <si>
    <t>activities/539517214.tcx.gz</t>
  </si>
  <si>
    <t>Feb 9, 2016, 7:50:25 PM</t>
  </si>
  <si>
    <t>activities/541326461.tcx.gz</t>
  </si>
  <si>
    <t>Feb 12, 2016, 4:34:22 PM</t>
  </si>
  <si>
    <t>activities/543443568.tcx.gz</t>
  </si>
  <si>
    <t>Feb 12, 2016, 5:13:15 PM</t>
  </si>
  <si>
    <t>activities/543444061.tcx.gz</t>
  </si>
  <si>
    <t>Feb 14, 2016, 10:36:35 AM</t>
  </si>
  <si>
    <t>activities/544892702.tcx.gz</t>
  </si>
  <si>
    <t>Feb 14, 2016, 1:37:29 PM</t>
  </si>
  <si>
    <t>activities/544913025.tcx.gz</t>
  </si>
  <si>
    <t>Feb 16, 2016, 6:38:26 PM</t>
  </si>
  <si>
    <t>activities/546764215.tcx.gz</t>
  </si>
  <si>
    <t>Feb 19, 2016, 6:22:07 PM</t>
  </si>
  <si>
    <t>activities/548885194.tcx.gz</t>
  </si>
  <si>
    <t>Feb 21, 2016, 9:14:07 AM</t>
  </si>
  <si>
    <t>activities/550263335.tcx.gz</t>
  </si>
  <si>
    <t>Feb 23, 2016, 5:30:24 PM</t>
  </si>
  <si>
    <t>activities/552304735.tcx.gz</t>
  </si>
  <si>
    <t>Feb 24, 2016, 6:27:13 PM</t>
  </si>
  <si>
    <t>activities/553195594.tcx.gz</t>
  </si>
  <si>
    <t>Feb 28, 2016, 3:37:04 PM</t>
  </si>
  <si>
    <t>activities/556580348.tcx.gz</t>
  </si>
  <si>
    <t>Mar 2, 2016, 6:16:25 PM</t>
  </si>
  <si>
    <t>activities/558913573.tcx.gz</t>
  </si>
  <si>
    <t>Mar 5, 2016, 11:05:12 AM</t>
  </si>
  <si>
    <t>activities/560951815.tcx.gz</t>
  </si>
  <si>
    <t>Mar 8, 2016, 6:05:47 PM</t>
  </si>
  <si>
    <t>activities/564045131.tcx.gz</t>
  </si>
  <si>
    <t>Mar 9, 2016, 6:30:00 PM</t>
  </si>
  <si>
    <t>activities/564860356.tcx.gz</t>
  </si>
  <si>
    <t>Mar 14, 2016, 3:03:38 PM</t>
  </si>
  <si>
    <t>activities/569367611.tcx.gz</t>
  </si>
  <si>
    <t>Mar 16, 2016, 5:46:42 PM</t>
  </si>
  <si>
    <t>activities/571136490.tcx.gz</t>
  </si>
  <si>
    <t>Mar 20, 2016, 10:00:14 AM</t>
  </si>
  <si>
    <t>activities/574513006.tcx.gz</t>
  </si>
  <si>
    <t>Mar 22, 2016, 7:51:46 PM</t>
  </si>
  <si>
    <t>activities/576592011.tcx.gz</t>
  </si>
  <si>
    <t>Mar 26, 2016, 2:21:25 PM</t>
  </si>
  <si>
    <t>activities/579973960.tcx.gz</t>
  </si>
  <si>
    <t>Mar 29, 2016, 5:10:36 PM</t>
  </si>
  <si>
    <t>activities/582734761.tcx.gz</t>
  </si>
  <si>
    <t>Apr 1, 2016, 7:33:00 AM</t>
  </si>
  <si>
    <t>activities/585179814.tcx.gz</t>
  </si>
  <si>
    <t>Apr 4, 2016, 4:40:53 PM</t>
  </si>
  <si>
    <t>Hill reps</t>
  </si>
  <si>
    <t>Hill pyramid reps</t>
  </si>
  <si>
    <t>activities/588622557.tcx.gz</t>
  </si>
  <si>
    <t>Apr 11, 2016, 5:11:56 PM</t>
  </si>
  <si>
    <t>activities/601029597.tcx.gz</t>
  </si>
  <si>
    <t>Apr 12, 2016, 4:51:25 PM</t>
  </si>
  <si>
    <t>activities/601029626.tcx.gz</t>
  </si>
  <si>
    <t>Apr 13, 2016, 5:39:45 PM</t>
  </si>
  <si>
    <t>activities/601029666.tcx.gz</t>
  </si>
  <si>
    <t>Apr 17, 2016, 9:26:27 AM</t>
  </si>
  <si>
    <t>Final test before London</t>
  </si>
  <si>
    <t xml:space="preserve">Last test of the hip before London marathon. All good. </t>
  </si>
  <si>
    <t>activities/601029721.tcx.gz</t>
  </si>
  <si>
    <t>Apr 19, 2016, 6:47:44 PM</t>
  </si>
  <si>
    <t>Final plod before marathon... Probably</t>
  </si>
  <si>
    <t>activities/603798730.tcx.gz</t>
  </si>
  <si>
    <t>Apr 24, 2016, 9:09:53 AM</t>
  </si>
  <si>
    <t>London Marathon 2016</t>
  </si>
  <si>
    <t xml:space="preserve">It all goes horribly wrong at mile 19. </t>
  </si>
  <si>
    <t>activities/609922509.tcx.gz</t>
  </si>
  <si>
    <t>Apr 27, 2016, 5:57:47 PM</t>
  </si>
  <si>
    <t>activities/613654301.tcx.gz</t>
  </si>
  <si>
    <t>Apr 29, 2016, 3:55:00 PM</t>
  </si>
  <si>
    <t>activities/615191113.tcx.gz</t>
  </si>
  <si>
    <t>May 3, 2016, 5:08:31 PM</t>
  </si>
  <si>
    <t>activities/618046554.tcx.gz</t>
  </si>
  <si>
    <t>May 8, 2016, 3:46:28 PM</t>
  </si>
  <si>
    <t>activities/625772943.tcx.gz</t>
  </si>
  <si>
    <t>May 10, 2016, 5:07:11 PM</t>
  </si>
  <si>
    <t>activities/625773005.tcx.gz</t>
  </si>
  <si>
    <t>May 13, 2016, 3:49:19 PM</t>
  </si>
  <si>
    <t>activities/628905094.tcx.gz</t>
  </si>
  <si>
    <t>May 15, 2016, 3:49:31 PM</t>
  </si>
  <si>
    <t>activities/631281152.tcx.gz</t>
  </si>
  <si>
    <t>May 17, 2016, 7:06:57 PM</t>
  </si>
  <si>
    <t xml:space="preserve">Intervals </t>
  </si>
  <si>
    <t>activities/633711426.tcx.gz</t>
  </si>
  <si>
    <t>May 18, 2016, 6:42:14 PM</t>
  </si>
  <si>
    <t>activities/634716876.tcx.gz</t>
  </si>
  <si>
    <t>May 20, 2016, 7:06:28 PM</t>
  </si>
  <si>
    <t>activities/636741521.tcx.gz</t>
  </si>
  <si>
    <t>May 22, 2016, 1:57:38 PM</t>
  </si>
  <si>
    <t>activities/638913022.tcx.gz</t>
  </si>
  <si>
    <t>May 24, 2016, 5:04:23 PM</t>
  </si>
  <si>
    <t>activities/641140536.tcx.gz</t>
  </si>
  <si>
    <t>May 25, 2016, 7:15:22 PM</t>
  </si>
  <si>
    <t>activities/642452911.tcx.gz</t>
  </si>
  <si>
    <t>May 28, 2016, 8:04:24 AM</t>
  </si>
  <si>
    <t>activities/644975752.tcx.gz</t>
  </si>
  <si>
    <t>May 29, 2016, 7:07:21 AM</t>
  </si>
  <si>
    <t>activities/646435016.tcx.gz</t>
  </si>
  <si>
    <t>Jun 2, 2016, 3:43:06 PM</t>
  </si>
  <si>
    <t>activities/650994715.tcx.gz</t>
  </si>
  <si>
    <t>Jun 12, 2016, 8:04:12 AM</t>
  </si>
  <si>
    <t>activities/663001456.tcx.gz</t>
  </si>
  <si>
    <t>Jun 5, 2016, 6:35:49 AM</t>
  </si>
  <si>
    <t>activities/663001649.tcx.gz</t>
  </si>
  <si>
    <t>Jun 5, 2016, 6:04:04 AM</t>
  </si>
  <si>
    <t>activities/663002659.tcx.gz</t>
  </si>
  <si>
    <t>Jun 6, 2016, 2:59:08 PM</t>
  </si>
  <si>
    <t>activities/663004440.tcx.gz</t>
  </si>
  <si>
    <t>Jun 7, 2016, 5:07:39 PM</t>
  </si>
  <si>
    <t>activities/663006038.tcx.gz</t>
  </si>
  <si>
    <t>Jun 14, 2016, 11:25:11 AM</t>
  </si>
  <si>
    <t>activities/664395205.tcx.gz</t>
  </si>
  <si>
    <t>Jun 19, 2016, 10:13:55 AM</t>
  </si>
  <si>
    <t>activities/669732796.tcx.gz</t>
  </si>
  <si>
    <t>Jun 26, 2016, 8:22:49 AM</t>
  </si>
  <si>
    <t>activities/688043231.tcx.gz</t>
  </si>
  <si>
    <t>Jun 17, 2016, 3:38:46 PM</t>
  </si>
  <si>
    <t>activities/688060613.tcx.gz</t>
  </si>
  <si>
    <t>Jun 19, 2016, 11:39:05 AM</t>
  </si>
  <si>
    <t>activities/688062068.tcx.gz</t>
  </si>
  <si>
    <t>Jul 3, 2016, 5:15:55 PM</t>
  </si>
  <si>
    <t>activities/688071872.tcx.gz</t>
  </si>
  <si>
    <t>Jul 8, 2016, 4:24:20 PM</t>
  </si>
  <si>
    <t>activities/706033597.tcx.gz</t>
  </si>
  <si>
    <t>Jul 8, 2016, 2:39:33 PM</t>
  </si>
  <si>
    <t>activities/706037161.tcx.gz</t>
  </si>
  <si>
    <t>Jul 13, 2016, 6:19:36 PM</t>
  </si>
  <si>
    <t>activities/706038615.tcx.gz</t>
  </si>
  <si>
    <t>Jul 12, 2016, 5:08:00 PM</t>
  </si>
  <si>
    <t>activities/706041939.tcx.gz</t>
  </si>
  <si>
    <t>Jul 28, 2016, 5:28:01 PM</t>
  </si>
  <si>
    <t>activities/728223553.tcx.gz</t>
  </si>
  <si>
    <t>Jul 28, 2016, 5:01:49 PM</t>
  </si>
  <si>
    <t>activities/728223649.tcx.gz</t>
  </si>
  <si>
    <t>Jul 16, 2016, 10:11:32 AM</t>
  </si>
  <si>
    <t>activities/728224062.tcx.gz</t>
  </si>
  <si>
    <t>Jul 30, 2016, 8:39:54 AM</t>
  </si>
  <si>
    <t>activities/728224524.tcx.gz</t>
  </si>
  <si>
    <t>Aug 3, 2016, 4:58:11 PM</t>
  </si>
  <si>
    <t>activities/749150081.tcx.gz</t>
  </si>
  <si>
    <t>Aug 1, 2016, 2:16:01 PM</t>
  </si>
  <si>
    <t>activities/749153391.tcx.gz</t>
  </si>
  <si>
    <t>Aug 6, 2016, 8:34:29 AM</t>
  </si>
  <si>
    <t>activities/749162289.tcx.gz</t>
  </si>
  <si>
    <t>Oct 15, 2016, 10:13:25 AM</t>
  </si>
  <si>
    <t>Lunch Ride</t>
  </si>
  <si>
    <t>Ride</t>
  </si>
  <si>
    <t>Rhyd conquers Velindre hill</t>
  </si>
  <si>
    <t>activities/745180022.gpx</t>
  </si>
  <si>
    <t>Aug 21, 2016, 3:20:26 PM</t>
  </si>
  <si>
    <t>activities/824174807.tcx.gz</t>
  </si>
  <si>
    <t>Aug 27, 2016, 7:52:58 PM</t>
  </si>
  <si>
    <t>activities/824175264.tcx.gz</t>
  </si>
  <si>
    <t>Aug 3, 2016, 5:26:32 PM</t>
  </si>
  <si>
    <t>activities/824175336.tcx.gz</t>
  </si>
  <si>
    <t>Aug 23, 2016, 8:12:06 AM</t>
  </si>
  <si>
    <t>activities/824175364.tcx.gz</t>
  </si>
  <si>
    <t>Oct 16, 2016, 1:37:57 PM</t>
  </si>
  <si>
    <t>First run in 8 weeks</t>
  </si>
  <si>
    <t xml:space="preserve">Back in the saddle again </t>
  </si>
  <si>
    <t>activities/824397630.tcx.gz</t>
  </si>
  <si>
    <t>Oct 26, 2016, 3:35:16 PM</t>
  </si>
  <si>
    <t>Slowly trying to rebuild the knee!</t>
  </si>
  <si>
    <t>activities/836167202.tcx.gz</t>
  </si>
  <si>
    <t>Dec 31, 2016, 3:20:58 PM</t>
  </si>
  <si>
    <t>Afternoon Ride</t>
  </si>
  <si>
    <t>activities/816951877.gpx</t>
  </si>
  <si>
    <t>Jan 4, 2017, 7:38:03 PM</t>
  </si>
  <si>
    <t>activities/912980447.tcx.gz</t>
  </si>
  <si>
    <t>Jan 8, 2017, 9:13:25 AM</t>
  </si>
  <si>
    <t>Morning Ride pt1</t>
  </si>
  <si>
    <t>activities/824860657.gpx</t>
  </si>
  <si>
    <t>Jan 8, 2017, 9:58:52 AM</t>
  </si>
  <si>
    <t>Morning Ride pt 2</t>
  </si>
  <si>
    <t>activities/825186966.gpx</t>
  </si>
  <si>
    <t>Jan 15, 2017, 9:42:26 AM</t>
  </si>
  <si>
    <t xml:space="preserve">Stupid exploding tyre </t>
  </si>
  <si>
    <t>activities/832637129.gpx</t>
  </si>
  <si>
    <t>Mar 12, 2017, 7:55:38 AM</t>
  </si>
  <si>
    <t>Morning Ride</t>
  </si>
  <si>
    <t>activities/897060444.gpx</t>
  </si>
  <si>
    <t>Mar 14, 2017, 7:04:16 AM</t>
  </si>
  <si>
    <t>activities/899525138.gpx</t>
  </si>
  <si>
    <t>Mar 14, 2017, 5:05:55 PM</t>
  </si>
  <si>
    <t>Evening commute</t>
  </si>
  <si>
    <t xml:space="preserve">Note to self - it gets dark quickly. Buy lights. </t>
  </si>
  <si>
    <t>activities/900191206.gpx</t>
  </si>
  <si>
    <t>Mar 21, 2017, 7:02:17 AM</t>
  </si>
  <si>
    <t>activities/908428330.gpx</t>
  </si>
  <si>
    <t>Mar 21, 2017, 5:04:49 PM</t>
  </si>
  <si>
    <t>activities/909083914.gpx</t>
  </si>
  <si>
    <t>Mar 25, 2017, 11:41:10 AM</t>
  </si>
  <si>
    <t>activities/913784128.gpx</t>
  </si>
  <si>
    <t>Mar 30, 2017, 6:19:11 AM</t>
  </si>
  <si>
    <t>activities/920359449.gpx</t>
  </si>
  <si>
    <t>Mar 30, 2017, 4:30:19 PM</t>
  </si>
  <si>
    <t>activities/920996022.gpx</t>
  </si>
  <si>
    <t>Apr 4, 2017, 6:05:31 AM</t>
  </si>
  <si>
    <t>activities/927323503.gpx</t>
  </si>
  <si>
    <t>Apr 4, 2017, 4:20:44 PM</t>
  </si>
  <si>
    <t>activities/927999251.gpx</t>
  </si>
  <si>
    <t>Apr 10, 2017, 5:46:50 AM</t>
  </si>
  <si>
    <t>activities/935881975.gpx</t>
  </si>
  <si>
    <t>Apr 10, 2017, 4:56:59 PM</t>
  </si>
  <si>
    <t>activities/936572879.gpx</t>
  </si>
  <si>
    <t>Apr 13, 2017, 6:06:05 AM</t>
  </si>
  <si>
    <t>activities/939976315.gpx</t>
  </si>
  <si>
    <t>Apr 13, 2017, 4:47:03 PM</t>
  </si>
  <si>
    <t>activities/940682986.gpx</t>
  </si>
  <si>
    <t>Apr 17, 2017, 1:50:14 PM</t>
  </si>
  <si>
    <t>activities/946311634.gpx</t>
  </si>
  <si>
    <t>Apr 23, 2017, 9:20:25 AM</t>
  </si>
  <si>
    <t>activities/954526470.gpx</t>
  </si>
  <si>
    <t>Apr 27, 2017, 4:57:55 PM</t>
  </si>
  <si>
    <t>activities/1061308917.tcx.gz</t>
  </si>
  <si>
    <t>Apr 29, 2017, 9:44:54 AM</t>
  </si>
  <si>
    <t>activities/1063442218.tcx.gz</t>
  </si>
  <si>
    <t>May 1, 2017, 9:59:35 AM</t>
  </si>
  <si>
    <t>activities/1066870367.tcx.gz</t>
  </si>
  <si>
    <t>May 2, 2017, 5:46:05 PM</t>
  </si>
  <si>
    <t>activities/1069079721.tcx.gz</t>
  </si>
  <si>
    <t>May 5, 2017, 1:02:30 PM</t>
  </si>
  <si>
    <t>activities/1075061674.tcx.gz</t>
  </si>
  <si>
    <t>May 7, 2017, 4:01:17 PM</t>
  </si>
  <si>
    <t>activities/1076849805.tcx.gz</t>
  </si>
  <si>
    <t>May 9, 2017, 5:48:54 PM</t>
  </si>
  <si>
    <t>activities/1079998212.tcx.gz</t>
  </si>
  <si>
    <t>May 12, 2017, 5:38:17 PM</t>
  </si>
  <si>
    <t>activities/1085278225.tcx.gz</t>
  </si>
  <si>
    <t>May 14, 2017, 1:24:10 PM</t>
  </si>
  <si>
    <t>Run with Rosi</t>
  </si>
  <si>
    <t xml:space="preserve">Pootle along the trail </t>
  </si>
  <si>
    <t>activities/1088882636.tcx.gz</t>
  </si>
  <si>
    <t>May 16, 2017, 5:46:28 PM</t>
  </si>
  <si>
    <t xml:space="preserve">Something weird happened to my watch and messed up my splits. </t>
  </si>
  <si>
    <t>activities/1092731488.tcx.gz</t>
  </si>
  <si>
    <t>May 18, 2017, 6:50:06 PM</t>
  </si>
  <si>
    <t>GPS watch playing up</t>
  </si>
  <si>
    <t>activities/1096743110.tcx.gz</t>
  </si>
  <si>
    <t>May 20, 2017, 8:06:48 AM</t>
  </si>
  <si>
    <t>activities/1098549670.tcx.gz</t>
  </si>
  <si>
    <t>May 23, 2017, 5:45:27 PM</t>
  </si>
  <si>
    <t>activities/1104531113.tcx.gz</t>
  </si>
  <si>
    <t>May 26, 2017, 5:23:05 PM</t>
  </si>
  <si>
    <t>activities/1109260462.tcx.gz</t>
  </si>
  <si>
    <t>May 28, 2017, 4:34:24 PM</t>
  </si>
  <si>
    <t>activities/1112628826.tcx.gz</t>
  </si>
  <si>
    <t>May 28, 2017, 4:01:10 PM</t>
  </si>
  <si>
    <t xml:space="preserve">Sport watch playing up </t>
  </si>
  <si>
    <t>Ran with Goodys watch too</t>
  </si>
  <si>
    <t>activities/1112628865.tcx.gz</t>
  </si>
  <si>
    <t>May 30, 2017, 5:02:52 PM</t>
  </si>
  <si>
    <t>Evening Run - 5.5 miles</t>
  </si>
  <si>
    <t>Lovely trail run with hills</t>
  </si>
  <si>
    <t>activities/1115812047.tcx.gz</t>
  </si>
  <si>
    <t>May 31, 2017, 7:24:50 PM</t>
  </si>
  <si>
    <t>activities/1117604736.tcx.gz</t>
  </si>
  <si>
    <t>Jun 4, 2017, 3:33:30 PM</t>
  </si>
  <si>
    <t>activities/1123982045.tcx.gz</t>
  </si>
  <si>
    <t>Jun 9, 2017, 5:04:03 PM</t>
  </si>
  <si>
    <t>activities/1131460722.tcx.gz</t>
  </si>
  <si>
    <t>Jun 13, 2017, 5:04:41 PM</t>
  </si>
  <si>
    <t>activities/1138030240.tcx.gz</t>
  </si>
  <si>
    <t>Jun 16, 2017, 12:29:16 PM</t>
  </si>
  <si>
    <t>activities/1142522603.tcx.gz</t>
  </si>
  <si>
    <t>Jun 18, 2017, 9:06:55 AM</t>
  </si>
  <si>
    <t>activities/1145563860.tcx.gz</t>
  </si>
  <si>
    <t>Jun 20, 2017, 5:08:07 PM</t>
  </si>
  <si>
    <t>activities/1149455980.tcx.gz</t>
  </si>
  <si>
    <t>Jun 25, 2017, 3:03:53 PM</t>
  </si>
  <si>
    <t>activities/1157275393.tcx.gz</t>
  </si>
  <si>
    <t>Jun 25, 2017, 2:29:12 PM</t>
  </si>
  <si>
    <t>activities/1157283406.tcx.gz</t>
  </si>
  <si>
    <t>Jun 27, 2017, 5:59:47 PM</t>
  </si>
  <si>
    <t>activities/1160694655.tcx.gz</t>
  </si>
  <si>
    <t>Jun 27, 2017, 5:06:29 PM</t>
  </si>
  <si>
    <t>Crazy get stuck in a field run</t>
  </si>
  <si>
    <t>activities/1160694669.tcx.gz</t>
  </si>
  <si>
    <t>Jul 8, 2017, 5:13:54 PM</t>
  </si>
  <si>
    <t>activities/1177799112.tcx.gz</t>
  </si>
  <si>
    <t>Jul 9, 2017, 9:55:00 AM</t>
  </si>
  <si>
    <t>activities/1178682668.tcx.gz</t>
  </si>
  <si>
    <t>Jul 10, 2017, 5:16:15 PM</t>
  </si>
  <si>
    <t>activities/1181081791.tcx.gz</t>
  </si>
  <si>
    <t>Jul 11, 2017, 5:06:25 PM</t>
  </si>
  <si>
    <t>activities/1182663730.tcx.gz</t>
  </si>
  <si>
    <t>Jul 14, 2017, 1:16:27 PM</t>
  </si>
  <si>
    <t>activities/1187037016.tcx.gz</t>
  </si>
  <si>
    <t>Jul 16, 2017, 11:45:37 AM</t>
  </si>
  <si>
    <t>activities/1190234359.tcx.gz</t>
  </si>
  <si>
    <t>Jul 16, 2017, 11:11:29 AM</t>
  </si>
  <si>
    <t>Knee so painful I had to stop</t>
  </si>
  <si>
    <t>activities/1190234383.tcx.gz</t>
  </si>
  <si>
    <t>Jul 18, 2017, 5:01:44 PM</t>
  </si>
  <si>
    <t>activities/1194197793.tcx.gz</t>
  </si>
  <si>
    <t>Jul 21, 2017, 4:51:09 PM</t>
  </si>
  <si>
    <t>activities/1198931817.tcx.gz</t>
  </si>
  <si>
    <t>Jul 21, 2017, 4:56:04 PM</t>
  </si>
  <si>
    <t>activities/1198931815.tcx.gz</t>
  </si>
  <si>
    <t>Jul 21, 2017, 4:18:33 PM</t>
  </si>
  <si>
    <t>activities/1198931846.tcx.gz</t>
  </si>
  <si>
    <t>Jul 24, 2017, 3:58:51 PM</t>
  </si>
  <si>
    <t>activities/1203752368.tcx.gz</t>
  </si>
  <si>
    <t>Jul 24, 2017, 3:58:41 PM</t>
  </si>
  <si>
    <t>Okay I give in</t>
  </si>
  <si>
    <t xml:space="preserve">After 6 weeks of trying to run through the pain of the dodgy knee, I'm officially giving in. 2.5 miles is about all I can get out of the knee with ibuprofen fuelling me. Chances of running Cardiff half in October are nil. I'll keep doing almost 5ks while I wait for the op to cut the cyst out of my knee. 
</t>
  </si>
  <si>
    <t>activities/1099390762.gpx</t>
  </si>
  <si>
    <t>Jul 29, 2017, 8:30:00 AM</t>
  </si>
  <si>
    <t>Solva to White sands family walk</t>
  </si>
  <si>
    <t>Walk</t>
  </si>
  <si>
    <t>activities/1107424302.gpx</t>
  </si>
  <si>
    <t>Jul 29, 2017, 3:13:27 PM</t>
  </si>
  <si>
    <t>Just before we got lost</t>
  </si>
  <si>
    <t>activities/1109097004.gpx</t>
  </si>
  <si>
    <t>Aug 7, 2017, 7:40:20 PM</t>
  </si>
  <si>
    <t>activities/1227127247.tcx.gz</t>
  </si>
  <si>
    <t>Aug 10, 2017, 4:42:14 PM</t>
  </si>
  <si>
    <t>activities/1231743230.tcx.gz</t>
  </si>
  <si>
    <t>Aug 13, 2017, 3:51:06 PM</t>
  </si>
  <si>
    <t>Sunday plod dreaming of a knee op</t>
  </si>
  <si>
    <t>activities/1236777478.tcx.gz</t>
  </si>
  <si>
    <t>Aug 15, 2017, 5:13:00 PM</t>
  </si>
  <si>
    <t>activities/1240237222.tcx.gz</t>
  </si>
  <si>
    <t>Aug 21, 2017, 2:26:08 PM</t>
  </si>
  <si>
    <t>activities/1249887509.tcx.gz</t>
  </si>
  <si>
    <t>Aug 23, 2017, 4:05:49 PM</t>
  </si>
  <si>
    <t>Afternoon Swim</t>
  </si>
  <si>
    <t>Swim</t>
  </si>
  <si>
    <t>activities/1263501090.tcx.gz</t>
  </si>
  <si>
    <t>Aug 29, 2017, 2:28:25 PM</t>
  </si>
  <si>
    <t>activities/1263501133.tcx.gz</t>
  </si>
  <si>
    <t>Sep 23, 2017, 4:36:47 PM</t>
  </si>
  <si>
    <t>activities/1303809260.tcx.gz</t>
  </si>
  <si>
    <t>Oct 2, 2017, 5:26:56 PM</t>
  </si>
  <si>
    <t>activities/1318218737.tcx.gz</t>
  </si>
  <si>
    <t>Oct 14, 2017, 4:00:42 PM</t>
  </si>
  <si>
    <t>activities/1336363160.tcx.gz</t>
  </si>
  <si>
    <t>Nov 5, 2017, 3:06:02 PM</t>
  </si>
  <si>
    <t>activities/1369323685.tcx.gz</t>
  </si>
  <si>
    <t>Nov 19, 2017, 4:24:00 PM</t>
  </si>
  <si>
    <t>Slog</t>
  </si>
  <si>
    <t>activities/1282247737.gpx</t>
  </si>
  <si>
    <t>Apr 8, 2018, 11:15:27 AM</t>
  </si>
  <si>
    <t>activities/1611765400.tcx.gz</t>
  </si>
  <si>
    <t>Apr 10, 2018, 6:20:36 PM</t>
  </si>
  <si>
    <t>activities/1621766517.tcx.gz</t>
  </si>
  <si>
    <t>Apr 12, 2018, 5:54:22 PM</t>
  </si>
  <si>
    <t>Evening Activity</t>
  </si>
  <si>
    <t>activities/1621766610.tcx.gz</t>
  </si>
  <si>
    <t>Apr 14, 2018, 8:29:24 AM</t>
  </si>
  <si>
    <t>Morning run/walk</t>
  </si>
  <si>
    <t xml:space="preserve">Still building up to full run. Knee sore. </t>
  </si>
  <si>
    <t>activities/1623076765.tcx.gz</t>
  </si>
  <si>
    <t>Apr 17, 2018, 7:08:01 PM</t>
  </si>
  <si>
    <t>1 mile! No walking</t>
  </si>
  <si>
    <t xml:space="preserve">First run without the walk. Knee sore. But okay. </t>
  </si>
  <si>
    <t>activities/1630670674.tcx.gz</t>
  </si>
  <si>
    <t>Apr 20, 2018, 5:50:51 PM</t>
  </si>
  <si>
    <t>Slowly does it</t>
  </si>
  <si>
    <t>activities/1636934390.tcx.gz</t>
  </si>
  <si>
    <t>Apr 22, 2018, 1:23:10 PM</t>
  </si>
  <si>
    <t>Afternoon Run with kids</t>
  </si>
  <si>
    <t>Knee pain 5/10 first .5 miles</t>
  </si>
  <si>
    <t>activities/1641276042.tcx.gz</t>
  </si>
  <si>
    <t>May 2, 2018, 5:27:53 PM</t>
  </si>
  <si>
    <t>Wore a knee strap and I think it helped. Knee pain 4/10 and post run it feels okay....</t>
  </si>
  <si>
    <t>activities/1662804491.tcx.gz</t>
  </si>
  <si>
    <t>May 6, 2018, 9:51:57 AM</t>
  </si>
  <si>
    <t>Strava crashed</t>
  </si>
  <si>
    <t>activities/1553003716.gpx</t>
  </si>
  <si>
    <t>May 6, 2018, 12:41:38 PM</t>
  </si>
  <si>
    <t>activities/1671911047.tcx.gz</t>
  </si>
  <si>
    <t>May 6, 2018, 6:26:12 PM</t>
  </si>
  <si>
    <t>2.34 miles</t>
  </si>
  <si>
    <t>Sport watch dodgy. Knee pain 4/10</t>
  </si>
  <si>
    <t>activities/1671911046.tcx.gz</t>
  </si>
  <si>
    <t>May 6, 2018, 9:54:19 AM</t>
  </si>
  <si>
    <t>activities/1671911054.tcx.gz</t>
  </si>
  <si>
    <t>May 10, 2018, 7:35:01 PM</t>
  </si>
  <si>
    <t>activities/1680638987.tcx.gz</t>
  </si>
  <si>
    <t>May 8, 2018, 6:51:41 PM</t>
  </si>
  <si>
    <t>activities/1680639020.tcx.gz</t>
  </si>
  <si>
    <t>May 10, 2018, 7:02:18 PM</t>
  </si>
  <si>
    <t>Run with Rhyd</t>
  </si>
  <si>
    <t xml:space="preserve">First run I can remember with barely a pain in the knee. Knee pain 1/10. </t>
  </si>
  <si>
    <t>activities/1680639027.tcx.gz</t>
  </si>
  <si>
    <t>May 13, 2018, 2:51:07 PM</t>
  </si>
  <si>
    <t>Brisker mile</t>
  </si>
  <si>
    <t>Knee pain increases 5/10</t>
  </si>
  <si>
    <t>activities/1688139303.tcx.gz</t>
  </si>
  <si>
    <t>May 13, 2018, 2:18:26 PM</t>
  </si>
  <si>
    <t>Rehab run</t>
  </si>
  <si>
    <t>Knee pain 4/10. Different strides equals different pain</t>
  </si>
  <si>
    <t>activities/1688139315.tcx.gz</t>
  </si>
  <si>
    <t>May 17, 2018, 5:25:42 PM</t>
  </si>
  <si>
    <t>Little plod</t>
  </si>
  <si>
    <t>Testing a new watch. Knee pain 4/10</t>
  </si>
  <si>
    <t>activities/1696951386.fit.gz</t>
  </si>
  <si>
    <t>May 19, 2018, 3:33:55 PM</t>
  </si>
  <si>
    <t>Afternoon plod</t>
  </si>
  <si>
    <t>Knee pain intermittent 5/10</t>
  </si>
  <si>
    <t>activities/1701086183.fit.gz</t>
  </si>
  <si>
    <t>May 21, 2018, 7:39:17 PM</t>
  </si>
  <si>
    <t>Evening plod</t>
  </si>
  <si>
    <t>Intermittent knee pain 5/10</t>
  </si>
  <si>
    <t>activities/1706393178.fit.gz</t>
  </si>
  <si>
    <t>May 22, 2018, 7:05:37 PM</t>
  </si>
  <si>
    <t>Errand turns into a plod</t>
  </si>
  <si>
    <t>Forgot knee support. Knee pain 6/10</t>
  </si>
  <si>
    <t>activities/1708456161.fit.gz</t>
  </si>
  <si>
    <t>May 27, 2018, 4:09:08 PM</t>
  </si>
  <si>
    <t>Tired plod</t>
  </si>
  <si>
    <t>Knee okay. Probably due to 4 days not running 4/10</t>
  </si>
  <si>
    <t>activities/1719567376.fit.gz</t>
  </si>
  <si>
    <t>May 30, 2018, 5:20:46 PM</t>
  </si>
  <si>
    <t>activities/1726457882.fit.gz</t>
  </si>
  <si>
    <t>May 30, 2018, 6:03:56 PM</t>
  </si>
  <si>
    <t>activities/1726459352.fit.gz</t>
  </si>
  <si>
    <t>Jun 1, 2018, 3:47:24 PM</t>
  </si>
  <si>
    <t>Afternoon Activity</t>
  </si>
  <si>
    <t>activities/1736789984.fit.gz</t>
  </si>
  <si>
    <t>Jun 1, 2018, 4:02:27 PM</t>
  </si>
  <si>
    <t>activities/1736790116.fit.gz</t>
  </si>
  <si>
    <t>Jun 17, 2018, 2:14:57 PM</t>
  </si>
  <si>
    <t>activities/1767011830.fit.gz</t>
  </si>
  <si>
    <t>Jun 29, 2018, 5:13:47 PM</t>
  </si>
  <si>
    <t>Shady trail plod</t>
  </si>
  <si>
    <t xml:space="preserve">A few back and forths. Knee felt okay. Pain 3/10 but I was stopping each leg of the run. </t>
  </si>
  <si>
    <t>activities/1793595370.fit.gz</t>
  </si>
  <si>
    <t>Jul 22, 2018, 2:42:28 PM</t>
  </si>
  <si>
    <t>activities/1846599982.fit.gz</t>
  </si>
  <si>
    <t>Jul 22, 2018, 2:47:10 PM</t>
  </si>
  <si>
    <t>activities/1846600640.fit.gz</t>
  </si>
  <si>
    <t>Jul 29, 2018, 5:33:32 PM</t>
  </si>
  <si>
    <t>Evening Ride</t>
  </si>
  <si>
    <t>activities/1863076814.fit.gz</t>
  </si>
  <si>
    <t>Jul 29, 2018, 6:53:32 PM</t>
  </si>
  <si>
    <t>activities/1863294354.fit.gz</t>
  </si>
  <si>
    <t>Aug 1, 2018, 4:43:35 PM</t>
  </si>
  <si>
    <t>Plod</t>
  </si>
  <si>
    <t xml:space="preserve">Knee pain 1/10. Pain in my lower quad instead. Think my knee isn't engaging my quad properly </t>
  </si>
  <si>
    <t>activities/1869742103.fit.gz</t>
  </si>
  <si>
    <t>Aug 4, 2018, 8:05:52 AM</t>
  </si>
  <si>
    <t>Park Run</t>
  </si>
  <si>
    <t xml:space="preserve">Knee pain 3/10 Felt pretty good. </t>
  </si>
  <si>
    <t>activities/1875819051.fit.gz</t>
  </si>
  <si>
    <t>Aug 5, 2018, 6:56:08 PM</t>
  </si>
  <si>
    <t>Knee pain astonishingly 0/10</t>
  </si>
  <si>
    <t>activities/1881241195.fit.gz</t>
  </si>
  <si>
    <t>Aug 7, 2018, 6:34:16 PM</t>
  </si>
  <si>
    <t xml:space="preserve">Knee pain 1/10. Smallest twinge. Post run it feels a little niggley. But I'll take that. </t>
  </si>
  <si>
    <t>activities/1885952959.fit.gz</t>
  </si>
  <si>
    <t>Aug 8, 2018, 6:57:20 PM</t>
  </si>
  <si>
    <t xml:space="preserve">Another 5k and again no knee pain. Amazeballs. Bit sore now but a lovely lovely run. Knee pain 0/10. </t>
  </si>
  <si>
    <t>activities/1888814277.fit.gz</t>
  </si>
  <si>
    <t>Aug 12, 2018, 2:32:16 PM</t>
  </si>
  <si>
    <t>activities/1897528969.fit.gz</t>
  </si>
  <si>
    <t>Aug 15, 2018, 8:52:47 AM</t>
  </si>
  <si>
    <t>Coastal path run Pt1</t>
  </si>
  <si>
    <t>Knee pain 1/10. Glorious</t>
  </si>
  <si>
    <t>activities/1903810727.fit.gz</t>
  </si>
  <si>
    <t>Aug 15, 2018, 10:07:45 AM</t>
  </si>
  <si>
    <t>Coastal path run Pt2</t>
  </si>
  <si>
    <t xml:space="preserve">Knee pain 1/10. </t>
  </si>
  <si>
    <t>activities/1903812147.fit.gz</t>
  </si>
  <si>
    <t>Aug 18, 2018, 8:06:21 AM</t>
  </si>
  <si>
    <t>Park run...little by little</t>
  </si>
  <si>
    <t xml:space="preserve">Getting there. Slowly. Knee pain 2/10. Few niggles and worries. But all good in the end. </t>
  </si>
  <si>
    <t>activities/1910273914.fit.gz</t>
  </si>
  <si>
    <t>Aug 21, 2018, 3:08:34 PM</t>
  </si>
  <si>
    <t>activities/1918389506.fit.gz</t>
  </si>
  <si>
    <t>Aug 23, 2018, 5:34:17 PM</t>
  </si>
  <si>
    <t>Knee a little sore. 3/10</t>
  </si>
  <si>
    <t>activities/1923543209.fit.gz</t>
  </si>
  <si>
    <t>Aug 25, 2018, 6:35:06 AM</t>
  </si>
  <si>
    <t>Post Peroni  Run</t>
  </si>
  <si>
    <t xml:space="preserve">Knee quite sore. Pain 4/10. Feels a little puffy. </t>
  </si>
  <si>
    <t>activities/1926434521.fit.gz</t>
  </si>
  <si>
    <t>Aug 28, 2018, 6:56:33 PM</t>
  </si>
  <si>
    <t>Evening taster</t>
  </si>
  <si>
    <t xml:space="preserve">Knee pain 2/10. But knee felt weak. </t>
  </si>
  <si>
    <t>activities/1934973961.fit.gz</t>
  </si>
  <si>
    <t>Aug 29, 2018, 7:02:15 PM</t>
  </si>
  <si>
    <t xml:space="preserve">Knee pain 2/10 Two runs in 2 days. </t>
  </si>
  <si>
    <t>activities/1937355346.fit.gz</t>
  </si>
  <si>
    <t>Sep 1, 2018, 8:05:16 AM</t>
  </si>
  <si>
    <t>Parkrun PSB (post surgery best)</t>
  </si>
  <si>
    <t xml:space="preserve">Knee a bit puffy and sore pain 3/10. Pleased to do three sub 10m miles. Long way to go still. </t>
  </si>
  <si>
    <t>activities/1942499032.fit.gz</t>
  </si>
  <si>
    <t>Sep 4, 2018, 5:22:25 PM</t>
  </si>
  <si>
    <t>First Viper run</t>
  </si>
  <si>
    <t>1 mile not recorded. Knee sore after 5k. Pain 3/10</t>
  </si>
  <si>
    <t>activities/1950859033.fit.gz</t>
  </si>
  <si>
    <t>Sep 8, 2018, 3:26:02 PM</t>
  </si>
  <si>
    <t>Mini laps pt1</t>
  </si>
  <si>
    <t>Knee quite sore at start. Has been a niggle all week. Pain 3.5/10</t>
  </si>
  <si>
    <t>activities/1959621793.fit.gz</t>
  </si>
  <si>
    <t>Sep 8, 2018, 3:44:01 PM</t>
  </si>
  <si>
    <t>Mini laps PT 2</t>
  </si>
  <si>
    <t>Knee settled down. Pain 2/10</t>
  </si>
  <si>
    <t>activities/1959622161.fit.gz</t>
  </si>
  <si>
    <t>Sep 9, 2018, 3:04:02 PM</t>
  </si>
  <si>
    <t>First 5k with Rhyd</t>
  </si>
  <si>
    <t xml:space="preserve">Knee pain 1/10. Nice and easy </t>
  </si>
  <si>
    <t>activities/1962383802.fit.gz</t>
  </si>
  <si>
    <t>Sep 11, 2018, 5:22:36 PM</t>
  </si>
  <si>
    <t>Plod before dinner</t>
  </si>
  <si>
    <t>Knee felt fine Pain 1/10</t>
  </si>
  <si>
    <t>activities/1967004499.fit.gz</t>
  </si>
  <si>
    <t>Sep 15, 2018, 3:33:16 PM</t>
  </si>
  <si>
    <t xml:space="preserve">Knee pain 1/10 </t>
  </si>
  <si>
    <t>activities/1975731577.fit.gz</t>
  </si>
  <si>
    <t>Sep 17, 2018, 5:34:05 PM</t>
  </si>
  <si>
    <t>activities/1980799948.fit.gz</t>
  </si>
  <si>
    <t>Sep 22, 2018, 8:36:30 AM</t>
  </si>
  <si>
    <t>Run with the family</t>
  </si>
  <si>
    <t>Nice and slow. Knee pain 0/10</t>
  </si>
  <si>
    <t>activities/1990525871.fit.gz</t>
  </si>
  <si>
    <t>Sep 24, 2018, 5:53:15 PM</t>
  </si>
  <si>
    <t>Part 1 with Undy runners</t>
  </si>
  <si>
    <t>activities/1996419826.fit.gz</t>
  </si>
  <si>
    <t>Sep 24, 2018, 6:10:51 PM</t>
  </si>
  <si>
    <t>Indian files with Undy runners</t>
  </si>
  <si>
    <t>Knee pain 1/10</t>
  </si>
  <si>
    <t>activities/1996420192.fit.gz</t>
  </si>
  <si>
    <t>Sep 24, 2018, 6:24:53 PM</t>
  </si>
  <si>
    <t>Part 3 Undy runners</t>
  </si>
  <si>
    <t>activities/1996420514.fit.gz</t>
  </si>
  <si>
    <t>Sep 24, 2018, 6:37:56 PM</t>
  </si>
  <si>
    <t>Final mile with Undy runners</t>
  </si>
  <si>
    <t>Knee pain 2/10 bit sore</t>
  </si>
  <si>
    <t>activities/1996420929.fit.gz</t>
  </si>
  <si>
    <t>Sep 27, 2018, 5:32:40 PM</t>
  </si>
  <si>
    <t>Steady plod</t>
  </si>
  <si>
    <t>Knee pain 1/10 Slight tightness at top of knee</t>
  </si>
  <si>
    <t>activities/2002748729.fit.gz</t>
  </si>
  <si>
    <t>Sep 30, 2018, 10:13:28 AM</t>
  </si>
  <si>
    <t>Lunchtime intervals with Katie.</t>
  </si>
  <si>
    <t xml:space="preserve">1 mile warm up and 1 mile cool down. With 6x 2 minute (bursts). Knee pain 1/10 </t>
  </si>
  <si>
    <t>activities/2008548820.fit.gz</t>
  </si>
  <si>
    <t>Oct 2, 2018, 5:33:28 PM</t>
  </si>
  <si>
    <t>Sadly the GPS was right....</t>
  </si>
  <si>
    <t>Knee pain 1/10 Felt good.</t>
  </si>
  <si>
    <t>activities/2013657066.fit.gz</t>
  </si>
  <si>
    <t>Oct 7, 2018, 9:17:58 AM</t>
  </si>
  <si>
    <t>Furthest run since June 2017!</t>
  </si>
  <si>
    <t>activities/2023400469.fit.gz</t>
  </si>
  <si>
    <t>Oct 10, 2018, 7:06:54 PM</t>
  </si>
  <si>
    <t>Sneaky plod</t>
  </si>
  <si>
    <t xml:space="preserve">Knee pain 2/10. Still sore from Sunday. But pleased to get a little burst in. </t>
  </si>
  <si>
    <t>activities/2031120710.fit.gz</t>
  </si>
  <si>
    <t>Oct 14, 2018, 2:16:06 PM</t>
  </si>
  <si>
    <t>activities/2039117506.fit.gz</t>
  </si>
  <si>
    <t>Oct 18, 2018, 1:29:55 PM</t>
  </si>
  <si>
    <t>Sunny plod</t>
  </si>
  <si>
    <t>Knee been sore all week Pain 3/10 Achilles playing up</t>
  </si>
  <si>
    <t>activities/2047269061.fit.gz</t>
  </si>
  <si>
    <t>Oct 26, 2018, 10:24:15 AM</t>
  </si>
  <si>
    <t xml:space="preserve">Knee pain 4/10. Nigglesome </t>
  </si>
  <si>
    <t>activities/2063446059.fit.gz</t>
  </si>
  <si>
    <t>Oct 30, 2018, 5:29:24 PM</t>
  </si>
  <si>
    <t>Pre-pizza plod</t>
  </si>
  <si>
    <t>Knee pain 3/10. Been irksome for more than a week</t>
  </si>
  <si>
    <t>activities/2071786303.fit.gz</t>
  </si>
  <si>
    <t>Nov 2, 2018, 5:46:15 PM</t>
  </si>
  <si>
    <t>activities/2077521964.fit.gz</t>
  </si>
  <si>
    <t>Nov 4, 2018, 4:43:41 PM</t>
  </si>
  <si>
    <t>Rainy run</t>
  </si>
  <si>
    <t xml:space="preserve">Knee pain 2/10. Pleasantly surprised. </t>
  </si>
  <si>
    <t>activities/2082045641.fit.gz</t>
  </si>
  <si>
    <t>Nov 10, 2018, 8:12:08 AM</t>
  </si>
  <si>
    <t>Dreadful run after a few beers</t>
  </si>
  <si>
    <t>activities/2092594188.fit.gz</t>
  </si>
  <si>
    <t>Nov 11, 2018, 3:59:56 PM</t>
  </si>
  <si>
    <t>Trying to burn off a few glasses of wine</t>
  </si>
  <si>
    <t>Knee pain 2/10 Surprisingly good</t>
  </si>
  <si>
    <t>activities/2095476971.fit.gz</t>
  </si>
  <si>
    <t>Nov 13, 2018, 7:31:30 PM</t>
  </si>
  <si>
    <t>activities/2099585589.fit.gz</t>
  </si>
  <si>
    <t>Nov 17, 2018, 9:06:14 AM</t>
  </si>
  <si>
    <t xml:space="preserve">Knee pain 1/10 Pretty good going round. Puffy now. </t>
  </si>
  <si>
    <t>activities/2105716364.fit.gz</t>
  </si>
  <si>
    <t>Nov 25, 2018, 4:31:33 PM</t>
  </si>
  <si>
    <t>activities/2121908569.fit.gz</t>
  </si>
  <si>
    <t>Dec 1, 2018, 2:23:08 PM</t>
  </si>
  <si>
    <t xml:space="preserve">Knee pain 3/10 Tired. Flat footed. </t>
  </si>
  <si>
    <t>activities/2132157248.fit.gz</t>
  </si>
  <si>
    <t>Dec 9, 2018, 1:00:05 PM</t>
  </si>
  <si>
    <t>Plod with a v sore back</t>
  </si>
  <si>
    <t>activities/2146571857.tcx.gz</t>
  </si>
  <si>
    <t>Dec 23, 2018, 9:41:43 AM</t>
  </si>
  <si>
    <t>Tenby south beach loop</t>
  </si>
  <si>
    <t xml:space="preserve">Little primer after a few weeks off with back and Achilles issues </t>
  </si>
  <si>
    <t>Dec 24, 2018, 11:08:55 AM</t>
  </si>
  <si>
    <t>Run with Goody</t>
  </si>
  <si>
    <t>Plod along beach</t>
  </si>
  <si>
    <t>activities/2172938293.gpx.gz</t>
  </si>
  <si>
    <t>Dec 26, 2018, 12:45:03 PM</t>
  </si>
  <si>
    <t>Plod over headland</t>
  </si>
  <si>
    <t>activities/2176117613.tcx.gz</t>
  </si>
  <si>
    <t>Dec 28, 2018, 3:14:20 PM</t>
  </si>
  <si>
    <t>Afternoon run</t>
  </si>
  <si>
    <t>activities/2180356823.gpx.gz</t>
  </si>
  <si>
    <t>Jan 1, 2019, 9:03:27 AM</t>
  </si>
  <si>
    <t>Tredegar House Park Run</t>
  </si>
  <si>
    <t>Congested. Knee pain 3/10</t>
  </si>
  <si>
    <t>activities/2188206158.tcx.gz</t>
  </si>
  <si>
    <t>Jan 6, 2019, 3:25:33 PM</t>
  </si>
  <si>
    <t>activities/2201120870.fit.gz</t>
  </si>
  <si>
    <t>Jan 6, 2019, 3:44:15 PM</t>
  </si>
  <si>
    <t>Skipping</t>
  </si>
  <si>
    <t>Knackering</t>
  </si>
  <si>
    <t>activities/2201151402.fit.gz</t>
  </si>
  <si>
    <t>Jan 7, 2019, 6:36:15 PM</t>
  </si>
  <si>
    <t>Undy part 1</t>
  </si>
  <si>
    <t>activities/2203705085.fit.gz</t>
  </si>
  <si>
    <t>Jan 7, 2019, 7:07:32 PM</t>
  </si>
  <si>
    <t>Undy part 2</t>
  </si>
  <si>
    <t>activities/2203741250.fit.gz</t>
  </si>
  <si>
    <t>Jan 12, 2019, 2:53:35 PM</t>
  </si>
  <si>
    <t>activities/2215611570.fit.gz</t>
  </si>
  <si>
    <t>Jan 12, 2019, 3:20:12 PM</t>
  </si>
  <si>
    <t>activities/2215611769.fit.gz</t>
  </si>
  <si>
    <t>Jan 13, 2019, 4:50:34 PM</t>
  </si>
  <si>
    <t>Benchmark run for new Garmin 5k programme</t>
  </si>
  <si>
    <t>activities/2218245222.fit.gz</t>
  </si>
  <si>
    <t>Jan 14, 2019, 8:03:11 PM</t>
  </si>
  <si>
    <t>Cadence drill</t>
  </si>
  <si>
    <t xml:space="preserve">10 minute warm up and cool down. In between 4*30 second cadence of 170spm with 30 second recovery with 1 minute glide to run also. Easy. </t>
  </si>
  <si>
    <t>activities/2221039041.fit.gz</t>
  </si>
  <si>
    <t>Jan 17, 2019, 4:23:06 PM</t>
  </si>
  <si>
    <t>Cadence Drill</t>
  </si>
  <si>
    <t xml:space="preserve">10 minute warm up and cool down. In between 4*30 second cadence of 170spm with 30 second recovery with 1 minute 30 glide to run also. Easy. </t>
  </si>
  <si>
    <t>activities/2227496756.fit.gz</t>
  </si>
  <si>
    <t>Jan 26, 2019, 9:08:20 AM</t>
  </si>
  <si>
    <t>activities/2246676310.fit.gz</t>
  </si>
  <si>
    <t>Jan 28, 2019, 6:21:14 PM</t>
  </si>
  <si>
    <t>activities/2252653990.fit.gz</t>
  </si>
  <si>
    <t>Feb 5, 2019, 7:49:44 PM</t>
  </si>
  <si>
    <t>activities/2270439513.fit.gz</t>
  </si>
  <si>
    <t>Feb 18, 2019, 6:36:40 PM</t>
  </si>
  <si>
    <t>activities/2301385883.fit.gz</t>
  </si>
  <si>
    <t>Feb 18, 2019, 7:15:45 PM</t>
  </si>
  <si>
    <t>activities/2301387080.fit.gz</t>
  </si>
  <si>
    <t>Feb 19, 2019, 7:00:11 PM</t>
  </si>
  <si>
    <t>Rowing</t>
  </si>
  <si>
    <t>activities/2303806027.fit.gz</t>
  </si>
  <si>
    <t>Feb 21, 2019, 2:23:55 PM</t>
  </si>
  <si>
    <t>activities/2307927564.fit.gz</t>
  </si>
  <si>
    <t>Feb 23, 2019, 9:03:16 AM</t>
  </si>
  <si>
    <t>activities/2311690978.fit.gz</t>
  </si>
  <si>
    <t>Feb 24, 2019, 2:09:34 PM</t>
  </si>
  <si>
    <t>activities/2315534994.fit.gz</t>
  </si>
  <si>
    <t>Feb 25, 2019, 6:37:12 PM</t>
  </si>
  <si>
    <t>activities/2318518459.fit.gz</t>
  </si>
  <si>
    <t>Feb 26, 2019, 6:48:06 PM</t>
  </si>
  <si>
    <t>activities/2320912559.fit.gz</t>
  </si>
  <si>
    <t>Mar 2, 2019, 9:03:16 AM</t>
  </si>
  <si>
    <t>activities/2328809430.fit.gz</t>
  </si>
  <si>
    <t>Mar 4, 2019, 6:32:53 PM</t>
  </si>
  <si>
    <t>activities/2334960560.fit.gz</t>
  </si>
  <si>
    <t>Mar 10, 2019, 6:08:52 PM</t>
  </si>
  <si>
    <t>Evening run</t>
  </si>
  <si>
    <t>activities/2349054305.fit.gz</t>
  </si>
  <si>
    <t>Mar 13, 2019, 2:58:25 PM</t>
  </si>
  <si>
    <t>activities/2359643559.fit.gz</t>
  </si>
  <si>
    <t>Mar 13, 2019, 3:31:07 PM</t>
  </si>
  <si>
    <t>activities/2359644600.fit.gz</t>
  </si>
  <si>
    <t>Mar 18, 2019, 4:38:50 PM</t>
  </si>
  <si>
    <t>activities/2367484320.fit.gz</t>
  </si>
  <si>
    <t>Mar 24, 2019, 12:24:27 PM</t>
  </si>
  <si>
    <t>Lunch Activity</t>
  </si>
  <si>
    <t>activities/2382362350.fit.gz</t>
  </si>
  <si>
    <t>Mar 25, 2019, 6:30:43 AM</t>
  </si>
  <si>
    <t>activities/2384394499.fit.gz</t>
  </si>
  <si>
    <t>Mar 25, 2019, 5:06:38 PM</t>
  </si>
  <si>
    <t>activities/2385602150.fit.gz</t>
  </si>
  <si>
    <t>Mar 27, 2019, 6:31:57 AM</t>
  </si>
  <si>
    <t>activities/2389307504.fit.gz</t>
  </si>
  <si>
    <t>Mar 27, 2019, 4:25:54 PM</t>
  </si>
  <si>
    <t>activities/2390478696.fit.gz</t>
  </si>
  <si>
    <t>Mar 31, 2019, 9:45:46 AM</t>
  </si>
  <si>
    <t>activities/2400009206.fit.gz</t>
  </si>
  <si>
    <t>Apr 7, 2019, 2:10:03 PM</t>
  </si>
  <si>
    <t>activities/2418913366.fit.gz</t>
  </si>
  <si>
    <t>Apr 8, 2019, 5:43:36 AM</t>
  </si>
  <si>
    <t>activities/2420680433.fit.gz</t>
  </si>
  <si>
    <t>Apr 8, 2019, 4:36:01 PM</t>
  </si>
  <si>
    <t>activities/2421893887.fit.gz</t>
  </si>
  <si>
    <t>Apr 10, 2019, 5:39:29 AM</t>
  </si>
  <si>
    <t>activities/2425691841.fit.gz</t>
  </si>
  <si>
    <t>Apr 10, 2019, 3:23:39 PM</t>
  </si>
  <si>
    <t>activities/2426750140.fit.gz</t>
  </si>
  <si>
    <t>Apr 15, 2019, 5:38:52 AM</t>
  </si>
  <si>
    <t>activities/2438486018.fit.gz</t>
  </si>
  <si>
    <t>Apr 15, 2019, 3:18:47 PM</t>
  </si>
  <si>
    <t>activities/2439472588.fit.gz</t>
  </si>
  <si>
    <t>Apr 18, 2019, 12:35:17 PM</t>
  </si>
  <si>
    <t>activities/2446948072.fit.gz</t>
  </si>
  <si>
    <t>Apr 18, 2019, 3:17:39 PM</t>
  </si>
  <si>
    <t>activities/2447396430.fit.gz</t>
  </si>
  <si>
    <t>Apr 19, 2019, 3:05:22 PM</t>
  </si>
  <si>
    <t xml:space="preserve">Need a lighter bike and stronger legs </t>
  </si>
  <si>
    <t>activities/2450471360.fit.gz</t>
  </si>
  <si>
    <t>Apr 29, 2019, 5:33:23 AM</t>
  </si>
  <si>
    <t>activities/2476507562.fit.gz</t>
  </si>
  <si>
    <t>Apr 29, 2019, 3:47:36 PM</t>
  </si>
  <si>
    <t>activities/2477623032.fit.gz</t>
  </si>
  <si>
    <t>May 1, 2019, 5:40:09 AM</t>
  </si>
  <si>
    <t>activities/2481662413.fit.gz</t>
  </si>
  <si>
    <t>May 1, 2019, 4:24:41 PM</t>
  </si>
  <si>
    <t>activities/2483707167.fit.gz</t>
  </si>
  <si>
    <t>May 4, 2019, 8:48:23 AM</t>
  </si>
  <si>
    <t>Morning Walk</t>
  </si>
  <si>
    <t>activities/2490875770.fit.gz</t>
  </si>
  <si>
    <t>May 27, 2019, 10:48:36 AM</t>
  </si>
  <si>
    <t>Lunch Walk</t>
  </si>
  <si>
    <t>activities/2553332141.fit.gz</t>
  </si>
  <si>
    <t>Jun 3, 2019, 5:19:37 AM</t>
  </si>
  <si>
    <t>activities/2571977759.fit.gz</t>
  </si>
  <si>
    <t>Jun 3, 2019, 4:28:54 PM</t>
  </si>
  <si>
    <t>activities/2573285802.fit.gz</t>
  </si>
  <si>
    <t>Jun 28, 2019, 9:21:51 AM</t>
  </si>
  <si>
    <t>Second bit of Cardiff to Swansea</t>
  </si>
  <si>
    <t>activities/2486903747.gpx</t>
  </si>
  <si>
    <t>Jun 28, 2019, 6:18:33 AM</t>
  </si>
  <si>
    <t>Cardiff to Swansea part one - after a crap week it's nice to do something positive</t>
  </si>
  <si>
    <t>activities/2641720913.fit.gz</t>
  </si>
  <si>
    <t>Jul 5, 2019, 5:13:17 PM</t>
  </si>
  <si>
    <t>activities/2662342191.fit.gz</t>
  </si>
  <si>
    <t>Jul 7, 2019, 6:42:24 AM</t>
  </si>
  <si>
    <t>Cycle to the land of my grandfather</t>
  </si>
  <si>
    <t>Cardiff to Blaenrhondda</t>
  </si>
  <si>
    <t>activities/2667173238.fit.gz</t>
  </si>
  <si>
    <t>Jul 7, 2019, 10:45:17 AM</t>
  </si>
  <si>
    <t>Down from the Rhondda to Ponty</t>
  </si>
  <si>
    <t>To get the train!</t>
  </si>
  <si>
    <t>activities/2667176183.fit.gz</t>
  </si>
  <si>
    <t>Jul 9, 2019, 5:37:18 PM</t>
  </si>
  <si>
    <t>Rehab run ii</t>
  </si>
  <si>
    <t>activities/2673819268.fit.gz</t>
  </si>
  <si>
    <t>Jul 12, 2019, 4:21:58 PM</t>
  </si>
  <si>
    <t>activities/2689409383.fit.gz</t>
  </si>
  <si>
    <t>Jul 15, 2019, 5:21:24 PM</t>
  </si>
  <si>
    <t>activities/2690999221.fit.gz</t>
  </si>
  <si>
    <t>Jul 20, 2019, 11:58:55 AM</t>
  </si>
  <si>
    <t>activities/2704233586.fit.gz</t>
  </si>
  <si>
    <t>Jul 28, 2019, 11:02:30 AM</t>
  </si>
  <si>
    <t>The slow and painful Achilles rehab continues</t>
  </si>
  <si>
    <t>activities/2726987049.fit.gz</t>
  </si>
  <si>
    <t>Aug 4, 2019, 9:43:48 AM</t>
  </si>
  <si>
    <t>Maybe one day I'll run pain free. But not today.</t>
  </si>
  <si>
    <t>activities/2747181584.fit.gz</t>
  </si>
  <si>
    <t>Aug 13, 2019, 6:32:08 PM</t>
  </si>
  <si>
    <t>activities/2775685752.fit.gz</t>
  </si>
  <si>
    <t>Aug 21, 2019, 7:51:55 AM</t>
  </si>
  <si>
    <t>St Avit shorter run</t>
  </si>
  <si>
    <t>activities/2797936741.fit.gz</t>
  </si>
  <si>
    <t>Aug 23, 2019, 8:16:02 AM</t>
  </si>
  <si>
    <t>St Avit shorter run II</t>
  </si>
  <si>
    <t>activities/2804016798.fit.gz</t>
  </si>
  <si>
    <t>Aug 25, 2019, 7:05:41 AM</t>
  </si>
  <si>
    <t>St Avit shorter run III</t>
  </si>
  <si>
    <t>activities/2809823042.fit.gz</t>
  </si>
  <si>
    <t>Aug 26, 2019, 6:02:41 AM</t>
  </si>
  <si>
    <t>Run to the baker and back for breakfast</t>
  </si>
  <si>
    <t>activities/2813544438.fit.gz</t>
  </si>
  <si>
    <t>Aug 29, 2019, 6:02:08 AM</t>
  </si>
  <si>
    <t>St Avit shorter run IV</t>
  </si>
  <si>
    <t>activities/2822800468.fit.gz</t>
  </si>
  <si>
    <t>Sep 3, 2019, 6:59:36 PM</t>
  </si>
  <si>
    <t>activities/2839099566.fit.gz</t>
  </si>
  <si>
    <t>Sep 7, 2019, 3:39:04 PM</t>
  </si>
  <si>
    <t>activities/2850197887.fit.gz</t>
  </si>
  <si>
    <t>Sep 10, 2019, 6:32:53 PM</t>
  </si>
  <si>
    <t>activities/2933908627.fit.gz</t>
  </si>
  <si>
    <t>Nov 17, 2019, 10:54:55 AM</t>
  </si>
  <si>
    <t>Family plod</t>
  </si>
  <si>
    <t>activities/3046775456.fit.gz</t>
  </si>
  <si>
    <t>Nov 19, 2019, 6:56:00 PM</t>
  </si>
  <si>
    <t>activities/3053852618.fit.gz</t>
  </si>
  <si>
    <t>Nov 22, 2019, 5:16:38 PM</t>
  </si>
  <si>
    <t>activities/3062295714.fit.gz</t>
  </si>
  <si>
    <t>Nov 24, 2019, 11:15:29 AM</t>
  </si>
  <si>
    <t>activities/3067501063.fit.gz</t>
  </si>
  <si>
    <t>Nov 26, 2019, 7:47:54 PM</t>
  </si>
  <si>
    <t>activities/3075003933.fit.gz</t>
  </si>
  <si>
    <t>Nov 26, 2019, 7:53:15 PM</t>
  </si>
  <si>
    <t>Solo run. Goody bailed.</t>
  </si>
  <si>
    <t>Nov 30, 2019, 9:03:45 AM</t>
  </si>
  <si>
    <t>Fletcher Moss ParkRun</t>
  </si>
  <si>
    <t>activities/3084147702.fit.gz</t>
  </si>
  <si>
    <t>Dec 3, 2019, 5:19:59 PM</t>
  </si>
  <si>
    <t>Midweek plod</t>
  </si>
  <si>
    <t>activities/3093527650.fit.gz</t>
  </si>
  <si>
    <t>Dec 7, 2019, 9:03:23 AM</t>
  </si>
  <si>
    <t>ParkRun loveliness</t>
  </si>
  <si>
    <t>activities/3102573032.fit.gz</t>
  </si>
  <si>
    <t>Dec 22, 2019, 12:34:11 PM</t>
  </si>
  <si>
    <t>Lunch Run pt 1 (bloody Garmin)</t>
  </si>
  <si>
    <t>activities/3140452200.fit.gz</t>
  </si>
  <si>
    <t>Dec 22, 2019, 1:07:08 PM</t>
  </si>
  <si>
    <t>Lunch Run pt 2 (bloody Garmin)</t>
  </si>
  <si>
    <t>activities/3140452755.fit.gz</t>
  </si>
  <si>
    <t>Dec 27, 2019, 11:29:30 AM</t>
  </si>
  <si>
    <t>Lovely plod with Goody</t>
  </si>
  <si>
    <t>activities/3152601649.fit.gz</t>
  </si>
  <si>
    <t>Jan 1, 2020, 12:02:01 PM</t>
  </si>
  <si>
    <t>Run with Goody (she did have to drag me round)</t>
  </si>
  <si>
    <t>activities/3167481503.fit.gz</t>
  </si>
  <si>
    <t>Sep 20, 2019, 12:28:21 PM</t>
  </si>
  <si>
    <t>activities/3171192246.tcx.gz</t>
  </si>
  <si>
    <t>Sep 20, 2019, 1:09:33 PM</t>
  </si>
  <si>
    <t>activities/3171192252.tcx.gz</t>
  </si>
  <si>
    <t>Sep 20, 2019, 12:26:21 PM</t>
  </si>
  <si>
    <t>activities/3171192248.tcx.gz</t>
  </si>
  <si>
    <t>Sep 20, 2019, 12:15:10 PM</t>
  </si>
  <si>
    <t>activities/3171192240.tcx.gz</t>
  </si>
  <si>
    <t>Sep 20, 2019, 11:33:33 AM</t>
  </si>
  <si>
    <t>Lunch Swim</t>
  </si>
  <si>
    <t>activities/3171192237.tcx.gz</t>
  </si>
  <si>
    <t>Sep 20, 2019, 2:22:19 PM</t>
  </si>
  <si>
    <t>activities/3171192262.tcx.gz</t>
  </si>
  <si>
    <t>Jan 4, 2020, 9:05:20 AM</t>
  </si>
  <si>
    <t>activities/3176070994.fit.gz</t>
  </si>
  <si>
    <t>Jan 5, 2020, 10:48:24 AM</t>
  </si>
  <si>
    <t>activities/3180078235.fit.gz</t>
  </si>
  <si>
    <t>Jan 7, 2020, 5:15:37 PM</t>
  </si>
  <si>
    <t>Evening plod with Goody</t>
  </si>
  <si>
    <t>activities/3187763092.tcx.gz</t>
  </si>
  <si>
    <t>Jan 18, 2020, 1:48:21 PM</t>
  </si>
  <si>
    <t>Perfectly pleasant plod after last week's back issues</t>
  </si>
  <si>
    <t>activities/3222823898.fit.gz</t>
  </si>
  <si>
    <t>Jan 23, 2020, 7:20:48 AM</t>
  </si>
  <si>
    <t>activities/3238169724.fit.gz</t>
  </si>
  <si>
    <t>Jan 25, 2020, 9:05:23 AM</t>
  </si>
  <si>
    <t>activities/3244172941.fit.gz</t>
  </si>
  <si>
    <t>Jan 26, 2020, 5:22:41 PM</t>
  </si>
  <si>
    <t>Garmin crash on mile 2. Bloody annoying</t>
  </si>
  <si>
    <t>activities/3249807516.fit.gz</t>
  </si>
  <si>
    <t>Jan 28, 2020, 5:09:12 PM</t>
  </si>
  <si>
    <t>Gentle plod with Goody</t>
  </si>
  <si>
    <t>activities/3255614583.fit.gz</t>
  </si>
  <si>
    <t>Jan 30, 2020, 5:58:21 PM</t>
  </si>
  <si>
    <t>Afternoon Run (minus the .83m the watch discarded at the traffic lights)</t>
  </si>
  <si>
    <t>activities/3262394866.fit.gz</t>
  </si>
  <si>
    <t>Jan 30, 2020, 6:27:41 PM</t>
  </si>
  <si>
    <t>The missing .83m</t>
  </si>
  <si>
    <t>Feb 3, 2020, 9:38:09 AM</t>
  </si>
  <si>
    <t>Part 1. Stupid Garmin automatically saving a paused run.</t>
  </si>
  <si>
    <t>activities/3274157395.fit.gz</t>
  </si>
  <si>
    <t>Feb 3, 2020, 9:53:41 AM</t>
  </si>
  <si>
    <t>Rest of the birthday run</t>
  </si>
  <si>
    <t xml:space="preserve">Happy birthday to me. </t>
  </si>
  <si>
    <t>activities/3274222553.fit.gz</t>
  </si>
  <si>
    <t>Feb 4, 2020, 4:59:54 PM</t>
  </si>
  <si>
    <t>activities/3278410209.fit.gz</t>
  </si>
  <si>
    <t>Feb 8, 2020, 9:01:13 AM</t>
  </si>
  <si>
    <t>Hilly Coed Cefn Pwll Du parkrun</t>
  </si>
  <si>
    <t>activities/3289538592.fit.gz</t>
  </si>
  <si>
    <t>Feb 10, 2020, 5:39:29 PM</t>
  </si>
  <si>
    <t>activities/3297555942.fit.gz</t>
  </si>
  <si>
    <t>Feb 20, 2020, 5:11:03 PM</t>
  </si>
  <si>
    <t xml:space="preserve">Nice to get out after a week of illness </t>
  </si>
  <si>
    <t>activities/3329337112.fit.gz</t>
  </si>
  <si>
    <t>Feb 22, 2020, 9:06:58 AM</t>
  </si>
  <si>
    <t>activities/3333935077.fit.gz</t>
  </si>
  <si>
    <t>Feb 23, 2020, 1:59:50 PM</t>
  </si>
  <si>
    <t>Nice plod ahead of the rugby</t>
  </si>
  <si>
    <t>activities/3338621783.fit.gz</t>
  </si>
  <si>
    <t>Feb 25, 2020, 5:07:03 PM</t>
  </si>
  <si>
    <t>activities/3345292268.fit.gz</t>
  </si>
  <si>
    <t>Feb 27, 2020, 6:00:58 PM</t>
  </si>
  <si>
    <t>activities/3351494613.fit.gz</t>
  </si>
  <si>
    <t>Mar 1, 2020, 10:25:54 AM</t>
  </si>
  <si>
    <t xml:space="preserve">Longest run for probably 2 years. </t>
  </si>
  <si>
    <t>activities/3359800506.fit.gz</t>
  </si>
  <si>
    <t>Mar 3, 2020, 5:01:09 PM</t>
  </si>
  <si>
    <t>activities/3367145783.fit.gz</t>
  </si>
  <si>
    <t>Mar 7, 2020, 9:04:17 AM</t>
  </si>
  <si>
    <t>Parkrun 5k PSB (Post surgery best)</t>
  </si>
  <si>
    <t xml:space="preserve">Despite the knee niggle, sore Achilles and back that was good. </t>
  </si>
  <si>
    <t>activities/3378300692.fit.gz</t>
  </si>
  <si>
    <t>Mar 8, 2020, 11:42:25 AM</t>
  </si>
  <si>
    <t>Lovely Sunday plod</t>
  </si>
  <si>
    <t>activities/3382890132.fit.gz</t>
  </si>
  <si>
    <t>Mar 11, 2020, 5:34:31 PM</t>
  </si>
  <si>
    <t>activities/3393563942.fit.gz</t>
  </si>
  <si>
    <t>Mar 14, 2020, 9:10:21 AM</t>
  </si>
  <si>
    <t>activities/3400995998.fit.gz</t>
  </si>
  <si>
    <t>Mar 15, 2020, 12:04:03 PM</t>
  </si>
  <si>
    <t>activities/3405338795.fit.gz</t>
  </si>
  <si>
    <t>Mar 18, 2020, 7:04:39 PM</t>
  </si>
  <si>
    <t>Rain soaked plod with Goody</t>
  </si>
  <si>
    <t>activities/3416067188.fit.gz</t>
  </si>
  <si>
    <t>Mar 22, 2020, 8:41:06 AM</t>
  </si>
  <si>
    <t>Lovely plod with Goody.</t>
  </si>
  <si>
    <t>activities/3427415770.fit.gz</t>
  </si>
  <si>
    <t>Mar 24, 2020, 7:34:33 PM</t>
  </si>
  <si>
    <t>That was a struggle. I blame you know what.</t>
  </si>
  <si>
    <t>activities/3436466587.fit.gz</t>
  </si>
  <si>
    <t>Mar 26, 2020, 4:43:11 PM</t>
  </si>
  <si>
    <t>activities/3443411088.fit.gz</t>
  </si>
  <si>
    <t>Mar 29, 2020, 9:32:50 AM</t>
  </si>
  <si>
    <t>Lovely run</t>
  </si>
  <si>
    <t>activities/3453786243.fit.gz</t>
  </si>
  <si>
    <t>Mar 31, 2020, 4:06:19 PM</t>
  </si>
  <si>
    <t>activities/3462930862.fit.gz</t>
  </si>
  <si>
    <t>Apr 2, 2020, 11:21:28 AM</t>
  </si>
  <si>
    <t xml:space="preserve">There's no way I was that slow. Bloody Garmin  </t>
  </si>
  <si>
    <t>activities/3469785049.fit.gz</t>
  </si>
  <si>
    <t>Apr 5, 2020, 9:14:07 AM</t>
  </si>
  <si>
    <t>Perfect running conditions</t>
  </si>
  <si>
    <t>activities/3482068618.fit.gz</t>
  </si>
  <si>
    <t>Apr 7, 2020, 3:48:44 PM</t>
  </si>
  <si>
    <t>activities/3492861551.fit.gz</t>
  </si>
  <si>
    <t>Apr 9, 2020, 1:46:43 PM</t>
  </si>
  <si>
    <t>Warm one</t>
  </si>
  <si>
    <t>activities/3501600110.fit.gz</t>
  </si>
  <si>
    <t>Apr 11, 2020, 7:47:08 AM</t>
  </si>
  <si>
    <t>Ride to my "ParkRun"</t>
  </si>
  <si>
    <t>activities/3509442841.fit.gz</t>
  </si>
  <si>
    <t>Apr 11, 2020, 7:57:47 AM</t>
  </si>
  <si>
    <t>Pseudo ParkRun</t>
  </si>
  <si>
    <t>activities/3509443691.fit.gz</t>
  </si>
  <si>
    <t>Apr 11, 2020, 8:30:13 AM</t>
  </si>
  <si>
    <t>Ride from my "ParkRun"</t>
  </si>
  <si>
    <t>activities/3509449792.fit.gz</t>
  </si>
  <si>
    <t>Apr 12, 2020, 3:35:07 PM</t>
  </si>
  <si>
    <t>activities/3516789182.fit.gz</t>
  </si>
  <si>
    <t>Apr 13, 2020, 9:52:07 AM</t>
  </si>
  <si>
    <t>Lovely gentle plod</t>
  </si>
  <si>
    <t>activities/3519746233.fit.gz</t>
  </si>
  <si>
    <t>Apr 15, 2020, 4:57:53 PM</t>
  </si>
  <si>
    <t>Run around the block with the kids</t>
  </si>
  <si>
    <t>activities/3530899185.fit.gz</t>
  </si>
  <si>
    <t>Apr 17, 2020, 9:40:48 AM</t>
  </si>
  <si>
    <t>Pleasant plod in the rain</t>
  </si>
  <si>
    <t>activities/3538843202.fit.gz</t>
  </si>
  <si>
    <t>Apr 19, 2020, 9:46:59 AM</t>
  </si>
  <si>
    <t>5k PSB (post surgery best)</t>
  </si>
  <si>
    <t xml:space="preserve">Thanks to my son who paced me </t>
  </si>
  <si>
    <t>activities/3548811123.fit.gz</t>
  </si>
  <si>
    <t>Apr 21, 2020, 12:37:55 PM</t>
  </si>
  <si>
    <t>Sore Achilles Too warm.</t>
  </si>
  <si>
    <t>activities/3559667099.fit.gz</t>
  </si>
  <si>
    <t>Apr 23, 2020, 3:33:17 PM</t>
  </si>
  <si>
    <t>activities/3571091295.fit.gz</t>
  </si>
  <si>
    <t>Apr 26, 2020, 6:32:49 AM</t>
  </si>
  <si>
    <t>Early plod with Goody</t>
  </si>
  <si>
    <t>activities/3584399152.fit.gz</t>
  </si>
  <si>
    <t>Apr 28, 2020, 3:19:22 PM</t>
  </si>
  <si>
    <t>activities/3597265695.fit.gz</t>
  </si>
  <si>
    <t>Apr 29, 2020, 4:04:17 PM</t>
  </si>
  <si>
    <t>Run with the kids</t>
  </si>
  <si>
    <t>activities/3602441051.fit.gz</t>
  </si>
  <si>
    <t>May 2, 2020, 9:53:26 AM</t>
  </si>
  <si>
    <t>5k #statsrun</t>
  </si>
  <si>
    <t>4 seconds outside my PSB (Post surgery best)</t>
  </si>
  <si>
    <t>activities/3615898648.fit.gz</t>
  </si>
  <si>
    <t>May 3, 2020, 6:32:51 AM</t>
  </si>
  <si>
    <t>Riverside and woodland plod with Goody</t>
  </si>
  <si>
    <t xml:space="preserve">Sore Achilles after yesterday. Glorious birdsong though </t>
  </si>
  <si>
    <t>activities/3620915337.fit.gz</t>
  </si>
  <si>
    <t>May 6, 2020, 6:50:00 AM</t>
  </si>
  <si>
    <t>Steady Run</t>
  </si>
  <si>
    <t>activities/3638721166.fit.gz</t>
  </si>
  <si>
    <t>May 8, 2020, 7:53:45 AM</t>
  </si>
  <si>
    <t xml:space="preserve">Stupidly stopped before the 5K mark and so missed out on a PSB. </t>
  </si>
  <si>
    <t>activities/3650457216.fit.gz</t>
  </si>
  <si>
    <t>May 8, 2020, 12:55:09 PM</t>
  </si>
  <si>
    <t>Afternoon Walk</t>
  </si>
  <si>
    <t>activities/3652698544.fit.gz</t>
  </si>
  <si>
    <t>May 10, 2020, 6:35:11 AM</t>
  </si>
  <si>
    <t>Plod a go go with Goody</t>
  </si>
  <si>
    <t xml:space="preserve">Rather niggly ankle. </t>
  </si>
  <si>
    <t>activities/3661790272.fit.gz</t>
  </si>
  <si>
    <t>May 12, 2020, 3:23:31 PM</t>
  </si>
  <si>
    <t>New 5k PSB (post surgery best)</t>
  </si>
  <si>
    <t xml:space="preserve">Pleased. </t>
  </si>
  <si>
    <t>activities/3674269886.fit.gz</t>
  </si>
  <si>
    <t>May 15, 2020, 8:47:55 AM</t>
  </si>
  <si>
    <t>Morning meadow plod</t>
  </si>
  <si>
    <t>activities/3688893912.fit.gz</t>
  </si>
  <si>
    <t>May 17, 2020, 6:31:16 AM</t>
  </si>
  <si>
    <t>Hilly like Sunday morning</t>
  </si>
  <si>
    <t>activities/3699615929.fit.gz</t>
  </si>
  <si>
    <t>May 19, 2020, 4:34:23 PM</t>
  </si>
  <si>
    <t>activities/3714138937.fit.gz</t>
  </si>
  <si>
    <t>May 22, 2020, 3:43:12 PM</t>
  </si>
  <si>
    <t>Blustery Run</t>
  </si>
  <si>
    <t>activities/3731278613.fit.gz</t>
  </si>
  <si>
    <t>May 24, 2020, 8:51:22 AM</t>
  </si>
  <si>
    <t>Oof</t>
  </si>
  <si>
    <t>activities/3740343281.fit.gz</t>
  </si>
  <si>
    <t>May 26, 2020, 8:08:32 AM</t>
  </si>
  <si>
    <t>Beautiful run</t>
  </si>
  <si>
    <t>activities/3751618639.fit.gz</t>
  </si>
  <si>
    <t>May 26, 2020, 1:50:24 PM</t>
  </si>
  <si>
    <t>Family Walk</t>
  </si>
  <si>
    <t>activities/3753096895.fit.gz</t>
  </si>
  <si>
    <t>May 29, 2020, 3:33:52 PM</t>
  </si>
  <si>
    <t>Hot!</t>
  </si>
  <si>
    <t>activities/3770527514.fit.gz</t>
  </si>
  <si>
    <t>May 31, 2020, 5:57:48 AM</t>
  </si>
  <si>
    <t>Castell Coch plod with Goody</t>
  </si>
  <si>
    <t>activities/3779273500.fit.gz</t>
  </si>
  <si>
    <t>Jun 3, 2020, 4:19:07 PM</t>
  </si>
  <si>
    <t>activities/3799811860.fit.gz</t>
  </si>
  <si>
    <t>Jun 5, 2020, 3:49:12 PM</t>
  </si>
  <si>
    <t>Asthma!</t>
  </si>
  <si>
    <t>activities/3809482949.fit.gz</t>
  </si>
  <si>
    <t>Jun 7, 2020, 9:56:42 AM</t>
  </si>
  <si>
    <t>activities/3818874977.fit.gz</t>
  </si>
  <si>
    <t>Jun 7, 2020, 12:02:19 PM</t>
  </si>
  <si>
    <t>Lovely gentle run</t>
  </si>
  <si>
    <t>activities/3819644951.fit.gz</t>
  </si>
  <si>
    <t>Jun 9, 2020, 3:31:43 PM</t>
  </si>
  <si>
    <t>Intervals</t>
  </si>
  <si>
    <t>Thanks Lloyd!</t>
  </si>
  <si>
    <t>activities/3831051089.fit.gz</t>
  </si>
  <si>
    <t>Jun 12, 2020, 3:24:29 PM</t>
  </si>
  <si>
    <t>Great soggy run</t>
  </si>
  <si>
    <t>activities/3846777377.fit.gz</t>
  </si>
  <si>
    <t>Jun 13, 2020, 9:58:15 AM</t>
  </si>
  <si>
    <t>activities/3852521878.fit.gz</t>
  </si>
  <si>
    <t>Jun 14, 2020, 9:48:39 AM</t>
  </si>
  <si>
    <t>10k plod</t>
  </si>
  <si>
    <t>activities/3856588919.fit.gz</t>
  </si>
  <si>
    <t>Jun 17, 2020, 2:51:27 PM</t>
  </si>
  <si>
    <t>Failed intervals</t>
  </si>
  <si>
    <t xml:space="preserve">Early starts did for me. </t>
  </si>
  <si>
    <t>activities/3874360115.fit.gz</t>
  </si>
  <si>
    <t>Jun 19, 2020, 4:20:06 PM</t>
  </si>
  <si>
    <t>activities/3885043880.fit.gz</t>
  </si>
  <si>
    <t>Jun 21, 2020, 11:04:48 AM</t>
  </si>
  <si>
    <t>Test run (Strava app v Garmin)</t>
  </si>
  <si>
    <t>activities/3648415905.gpx</t>
  </si>
  <si>
    <t>Jun 24, 2020, 6:55:57 PM</t>
  </si>
  <si>
    <t>Hot! Boeth!</t>
  </si>
  <si>
    <t>activities/3913847551.fit.gz</t>
  </si>
  <si>
    <t>Jun 26, 2020, 3:20:36 PM</t>
  </si>
  <si>
    <t>The post-work Friday celebration run</t>
  </si>
  <si>
    <t>activities/3923243096.fit.gz</t>
  </si>
  <si>
    <t>Jun 26, 2020, 4:05:51 PM</t>
  </si>
  <si>
    <t>The post Friday run top up run</t>
  </si>
  <si>
    <t>activities/3923243922.fit.gz</t>
  </si>
  <si>
    <t>Jun 28, 2020, 11:17:46 AM</t>
  </si>
  <si>
    <t>Ups and downs</t>
  </si>
  <si>
    <t>activities/3932904467.fit.gz</t>
  </si>
  <si>
    <t>Jul 2, 2020, 3:11:43 PM</t>
  </si>
  <si>
    <t>That was awful after a day ill in bed</t>
  </si>
  <si>
    <t>activities/3954638901.fit.gz</t>
  </si>
  <si>
    <t>Jul 5, 2020, 8:30:59 AM</t>
  </si>
  <si>
    <t>Short but tough</t>
  </si>
  <si>
    <t>activities/3968411283.fit.gz</t>
  </si>
  <si>
    <t>Jul 7, 2020, 2:56:42 PM</t>
  </si>
  <si>
    <t>Plod with the boy</t>
  </si>
  <si>
    <t>activities/3980977816.fit.gz</t>
  </si>
  <si>
    <t>Jul 9, 2020, 3:45:45 PM</t>
  </si>
  <si>
    <t>activities/3991711086.fit.gz</t>
  </si>
  <si>
    <t>Jul 12, 2020, 6:21:13 PM</t>
  </si>
  <si>
    <t>Lazy run</t>
  </si>
  <si>
    <t>activities/4009583373.fit.gz</t>
  </si>
  <si>
    <t>Jul 15, 2020, 4:55:47 PM</t>
  </si>
  <si>
    <t>Garmin lies! I didn't run the first mile in under 6 minutes!</t>
  </si>
  <si>
    <t>activities/4025546592.fit.gz</t>
  </si>
  <si>
    <t>Jul 19, 2020, 3:53:51 PM</t>
  </si>
  <si>
    <t>activities/4047157533.fit.gz</t>
  </si>
  <si>
    <t>Jul 19, 2020, 2:08:22 PM</t>
  </si>
  <si>
    <t>Nash Point loop</t>
  </si>
  <si>
    <t>Jul 17, 2020, 12:00:41 PM</t>
  </si>
  <si>
    <t>Surfing</t>
  </si>
  <si>
    <t>Jul 19, 2020, 11:33:06 AM</t>
  </si>
  <si>
    <t>activities/4047671248.tcx.gz</t>
  </si>
  <si>
    <t>Jul 22, 2020, 4:21:09 PM</t>
  </si>
  <si>
    <t>Awful Run</t>
  </si>
  <si>
    <t>Run down and run ragged</t>
  </si>
  <si>
    <t>activities/4063797466.fit.gz</t>
  </si>
  <si>
    <t>Jul 24, 2020, 3:41:44 PM</t>
  </si>
  <si>
    <t>Friday 5k</t>
  </si>
  <si>
    <t xml:space="preserve">Oooh, a manual upload from the Garmin! </t>
  </si>
  <si>
    <t>activities/4071537228.fit.gz</t>
  </si>
  <si>
    <t>Jul 25, 2020, 10:11:35 AM</t>
  </si>
  <si>
    <t>Garth walk</t>
  </si>
  <si>
    <t>activities/4077668681.tcx.gz</t>
  </si>
  <si>
    <t>Jul 26, 2020, 9:44:01 AM</t>
  </si>
  <si>
    <t>Sunday plod</t>
  </si>
  <si>
    <t>activities/4078357560.fit.gz</t>
  </si>
  <si>
    <t>Jul 29, 2020, 4:05:49 PM</t>
  </si>
  <si>
    <t>activities/4102559388.fit.gz</t>
  </si>
  <si>
    <t>Jul 30, 2020, 11:08:59 AM</t>
  </si>
  <si>
    <t>activities/4105449977.fit.gz</t>
  </si>
  <si>
    <t>Aug 2, 2020, 12:09:23 PM</t>
  </si>
  <si>
    <t>activities/4122699071.fit.gz</t>
  </si>
  <si>
    <t>Aug 2, 2020, 3:31:42 PM</t>
  </si>
  <si>
    <t>Achilles testing plod</t>
  </si>
  <si>
    <t>activities/4124107243.fit.gz</t>
  </si>
  <si>
    <t>Aug 2, 2020, 11:35:42 AM</t>
  </si>
  <si>
    <t>French cricket</t>
  </si>
  <si>
    <t>activities/4124113795.tcx.gz</t>
  </si>
  <si>
    <t>Aug 3, 2020, 2:59:38 PM</t>
  </si>
  <si>
    <t>activities/4129204598.fit.gz</t>
  </si>
  <si>
    <t>Aug 9, 2020, 8:13:42 AM</t>
  </si>
  <si>
    <t>activities/4159461649.fit.gz</t>
  </si>
  <si>
    <t>Aug 16, 2020, 9:38:40 AM</t>
  </si>
  <si>
    <t>Nefyn walk</t>
  </si>
  <si>
    <t>activities/4197371690.tcx.gz</t>
  </si>
  <si>
    <t>Aug 18, 2020, 10:13:10 AM</t>
  </si>
  <si>
    <t>Nant Gwrtheyrn</t>
  </si>
  <si>
    <t>activities/4209126485.tcx.gz</t>
  </si>
  <si>
    <t>Aug 18, 2020, 12:59:40 PM</t>
  </si>
  <si>
    <t>Nant Gwrtheyrn walk</t>
  </si>
  <si>
    <t>activities/4209128260.tcx.gz</t>
  </si>
  <si>
    <t>Aug 13, 2020, 2:57:49 PM</t>
  </si>
  <si>
    <t>activities/4213672787.fit.gz</t>
  </si>
  <si>
    <t>Aug 19, 2020, 2:57:02 PM</t>
  </si>
  <si>
    <t>Filthy wet coastal path run to the pub</t>
  </si>
  <si>
    <t>Pub closed!</t>
  </si>
  <si>
    <t>activities/4213674745.fit.gz</t>
  </si>
  <si>
    <t>Aug 24, 2020, 9:11:33 AM</t>
  </si>
  <si>
    <t>activities/4237086630.tcx.gz</t>
  </si>
  <si>
    <t>Aug 24, 2020, 12:00:08 PM</t>
  </si>
  <si>
    <t>Short walk</t>
  </si>
  <si>
    <t>activities/4237644094.tcx.gz</t>
  </si>
  <si>
    <t>Aug 24, 2020, 10:44:30 AM</t>
  </si>
  <si>
    <t>Walk part 1</t>
  </si>
  <si>
    <t>activities/4237651100.tcx.gz</t>
  </si>
  <si>
    <t>Aug 27, 2020, 3:09:35 PM</t>
  </si>
  <si>
    <t>Afternoon bridleway walk</t>
  </si>
  <si>
    <t>activities/4254151112.tcx.gz</t>
  </si>
  <si>
    <t>Aug 24, 2020, 9:11:01 AM</t>
  </si>
  <si>
    <t>activities/4262938759.fit.gz</t>
  </si>
  <si>
    <t>Aug 29, 2020, 2:35:08 PM</t>
  </si>
  <si>
    <t>First run in what feels like an age</t>
  </si>
  <si>
    <t>activities/4262940326.fit.gz</t>
  </si>
  <si>
    <t>Aug 30, 2020, 3:03:27 PM</t>
  </si>
  <si>
    <t>Afternoon tennis</t>
  </si>
  <si>
    <t>activities/4269119172.tcx.gz</t>
  </si>
  <si>
    <t>Sep 4, 2020, 4:35:34 PM</t>
  </si>
  <si>
    <t>activities/4293540381.fit.gz</t>
  </si>
  <si>
    <t>Sep 6, 2020, 2:31:07 PM</t>
  </si>
  <si>
    <t>Afternoon plod to drop some pears off</t>
  </si>
  <si>
    <t>activities/4304115906.fit.gz</t>
  </si>
  <si>
    <t>Sep 8, 2020, 4:15:08 PM</t>
  </si>
  <si>
    <t>Hockey plod</t>
  </si>
  <si>
    <t>activities/4030572663.gpx</t>
  </si>
  <si>
    <t>Sep 11, 2020, 4:23:20 PM</t>
  </si>
  <si>
    <t>Burst after work. Garmin missing a small chunk.</t>
  </si>
  <si>
    <t>Tough</t>
  </si>
  <si>
    <t>activities/4328757698.fit.gz</t>
  </si>
  <si>
    <t>Sep 13, 2020, 8:48:21 AM</t>
  </si>
  <si>
    <t>activities/4337643861.fit.gz</t>
  </si>
  <si>
    <t>Sep 15, 2020, 4:08:08 PM</t>
  </si>
  <si>
    <t>activities/4349207469.fit.gz</t>
  </si>
  <si>
    <t>Sep 18, 2020, 4:18:11 PM</t>
  </si>
  <si>
    <t>Friday burst</t>
  </si>
  <si>
    <t>activities/4364270997.fit.gz</t>
  </si>
  <si>
    <t>Sep 22, 2020, 1:40:27 PM</t>
  </si>
  <si>
    <t>To and from Cardiff Central</t>
  </si>
  <si>
    <t>Sep 22, 2020, 4:14:32 PM</t>
  </si>
  <si>
    <t>Corrected distance in Strava as this run while identical to the previous week's run was showing as much shorter. This new time and distance also reflects how it felt while running more accurately.</t>
  </si>
  <si>
    <t>activities/4384686180.fit.gz</t>
  </si>
  <si>
    <t>Sep 25, 2020, 4:09:24 PM</t>
  </si>
  <si>
    <t>Post-work blast. Lovely.</t>
  </si>
  <si>
    <t xml:space="preserve">Love using dead time (daughter's piano lesson) to fit in a run </t>
  </si>
  <si>
    <t>activities/4398731927.fit.gz</t>
  </si>
  <si>
    <t xml:space="preserve"> </t>
  </si>
  <si>
    <t>Distance (miles)</t>
  </si>
  <si>
    <t>Jan</t>
  </si>
  <si>
    <t>Apr</t>
  </si>
  <si>
    <t>Apr 24, 2016</t>
  </si>
  <si>
    <t>Apr 25, 2016</t>
  </si>
  <si>
    <t>Apr 25 2016</t>
  </si>
  <si>
    <t>Date</t>
  </si>
  <si>
    <t>Date (text)</t>
  </si>
  <si>
    <t>AM or PM?</t>
  </si>
  <si>
    <t>Day of the week</t>
  </si>
  <si>
    <t>Row Labels</t>
  </si>
  <si>
    <t>Monday</t>
  </si>
  <si>
    <t>Tuesday</t>
  </si>
  <si>
    <t>Wednesday</t>
  </si>
  <si>
    <t>Thursday</t>
  </si>
  <si>
    <t>Friday</t>
  </si>
  <si>
    <t>Saturday</t>
  </si>
  <si>
    <t>Sunday</t>
  </si>
  <si>
    <t>Grand Total</t>
  </si>
  <si>
    <t>Sum of Distance (miles)</t>
  </si>
  <si>
    <t>Time (minutes)</t>
  </si>
  <si>
    <t>How many runs</t>
  </si>
  <si>
    <t>% of total distance run</t>
  </si>
  <si>
    <t>Average of Relative Effort</t>
  </si>
  <si>
    <t>Average per run</t>
  </si>
  <si>
    <t>Minutes per mile average</t>
  </si>
  <si>
    <t>Average of Minutes per mile</t>
  </si>
  <si>
    <t>2014</t>
  </si>
  <si>
    <t>Qtr4</t>
  </si>
  <si>
    <t>Nov</t>
  </si>
  <si>
    <t>Dec</t>
  </si>
  <si>
    <t>2015</t>
  </si>
  <si>
    <t>Qtr1</t>
  </si>
  <si>
    <t>Feb</t>
  </si>
  <si>
    <t>Qtr3</t>
  </si>
  <si>
    <t>Sep</t>
  </si>
  <si>
    <t>Oct</t>
  </si>
  <si>
    <t>2016</t>
  </si>
  <si>
    <t>Mar</t>
  </si>
  <si>
    <t>Qtr2</t>
  </si>
  <si>
    <t>May</t>
  </si>
  <si>
    <t>Jun</t>
  </si>
  <si>
    <t>Jul</t>
  </si>
  <si>
    <t>Aug</t>
  </si>
  <si>
    <t>2017</t>
  </si>
  <si>
    <t>2018</t>
  </si>
  <si>
    <t>2019</t>
  </si>
  <si>
    <t>2020</t>
  </si>
  <si>
    <t>Total runs</t>
  </si>
  <si>
    <t>Total miles</t>
  </si>
  <si>
    <t>Average run distance</t>
  </si>
  <si>
    <t>Average per mile page</t>
  </si>
  <si>
    <t>Average per mile pace (minutes)</t>
  </si>
  <si>
    <t>Average run distance (miles)</t>
  </si>
  <si>
    <t>Decrease</t>
  </si>
  <si>
    <t>Increase</t>
  </si>
  <si>
    <t>Count of Day of the week</t>
  </si>
  <si>
    <t>% of that days runs of overall yearly total</t>
  </si>
  <si>
    <t>Average of Distance (miles)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</si>
</sst>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166" formatCode="[$-F800]dddd\,\ mmmm\ dd\,\ yyyy"/>
    <numFmt numFmtId="167" formatCode="mm"/>
    <numFmt numFmtId="171" formatCode="0.0%"/>
  </numFmts>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style="thin">
        <color indexed="64"/>
      </top>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5">
    <xf numFmtId="0" fontId="0" fillId="0" borderId="0" xfId="0"/>
    <xf numFmtId="0" fontId="0" fillId="0" borderId="0" xfId="0" applyAlignment="1">
      <alignment wrapText="1"/>
    </xf>
    <xf numFmtId="166" fontId="0" fillId="0" borderId="0" xfId="0" applyNumberFormat="1"/>
    <xf numFmtId="14" fontId="0" fillId="0" borderId="0" xfId="0" applyNumberFormat="1"/>
    <xf numFmtId="167" fontId="0" fillId="0" borderId="0" xfId="0" applyNumberFormat="1"/>
    <xf numFmtId="15" fontId="0" fillId="0" borderId="0" xfId="0" applyNumberFormat="1"/>
    <xf numFmtId="0" fontId="0" fillId="0" borderId="10" xfId="0" applyBorder="1"/>
    <xf numFmtId="0" fontId="0" fillId="0" borderId="0" xfId="0" pivotButton="1"/>
    <xf numFmtId="0" fontId="0" fillId="0" borderId="0" xfId="0" applyAlignment="1">
      <alignment horizontal="left"/>
    </xf>
    <xf numFmtId="0" fontId="0" fillId="0" borderId="0" xfId="0" applyNumberFormat="1"/>
    <xf numFmtId="0" fontId="0" fillId="0" borderId="0" xfId="0" applyAlignment="1">
      <alignment horizontal="left" indent="1"/>
    </xf>
    <xf numFmtId="10" fontId="0" fillId="0" borderId="0" xfId="0" applyNumberFormat="1"/>
    <xf numFmtId="166" fontId="0" fillId="0" borderId="0" xfId="0" applyNumberFormat="1" applyAlignment="1">
      <alignment horizontal="left" indent="2"/>
    </xf>
    <xf numFmtId="0" fontId="0" fillId="0" borderId="0" xfId="0" applyAlignment="1">
      <alignment horizontal="left" indent="3"/>
    </xf>
    <xf numFmtId="171"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pivotCacheDefinition" Target="pivotCache/pivotCacheDefinition2.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pivotCacheDefinition" Target="pivotCache/pivotCacheDefinition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[stravaactivities.xlsx]Total runs per day all years!PivotTable1</c:name>
    <c:fmtId val="1"/>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anchor="ctr" anchorCtr="1"/>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anchor="ctr" anchorCtr="1"/>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'Total runs per day all years'!$B$3</c:f>
              <c:strCache>
                <c:ptCount val="1"/>
                <c:pt idx="0">
                  <c:v>How many runs</c:v>
                </c:pt>
              </c:strCache>
            </c:strRef>
          </c:tx>
          <c:spPr>
            <a:solidFill>
              <a:schemeClr val="accent1"/>
            </a:solidFill>
            <a:ln>
              <a:noFill/>
            </a:ln>
            <a:effectLst/>
          </c:spPr>
          <c:invertIfNegative val="0"/>
          <c:cat>
            <c:strRef>
              <c:f>'Total runs per day all years'!$A$4:$A$11</c:f>
              <c:strCache>
                <c:ptCount val="7"/>
                <c:pt idx="0">
                  <c:v>Monday</c:v>
                </c:pt>
                <c:pt idx="1">
                  <c:v>Tuesday</c:v>
                </c:pt>
                <c:pt idx="2">
                  <c:v>Wednesday</c:v>
                </c:pt>
                <c:pt idx="3">
                  <c:v>Thursday</c:v>
                </c:pt>
                <c:pt idx="4">
                  <c:v>Friday</c:v>
                </c:pt>
                <c:pt idx="5">
                  <c:v>Saturday</c:v>
                </c:pt>
                <c:pt idx="6">
                  <c:v>Sunday</c:v>
                </c:pt>
              </c:strCache>
            </c:strRef>
          </c:cat>
          <c:val>
            <c:numRef>
              <c:f>'Total runs per day all years'!$B$4:$B$11</c:f>
              <c:numCache>
                <c:formatCode>General</c:formatCode>
                <c:ptCount val="7"/>
                <c:pt idx="0">
                  <c:v>37</c:v>
                </c:pt>
                <c:pt idx="1">
                  <c:v>84</c:v>
                </c:pt>
                <c:pt idx="2">
                  <c:v>51</c:v>
                </c:pt>
                <c:pt idx="3">
                  <c:v>31</c:v>
                </c:pt>
                <c:pt idx="4">
                  <c:v>60</c:v>
                </c:pt>
                <c:pt idx="5">
                  <c:v>45</c:v>
                </c:pt>
                <c:pt idx="6">
                  <c:v>129</c:v>
                </c:pt>
              </c:numCache>
            </c:numRef>
          </c:val>
          <c:extLst>
            <c:ext xmlns:c16="http://schemas.microsoft.com/office/drawing/2014/chart" uri="{C3380CC4-5D6E-409C-BE32-E72D297353CC}">
              <c16:uniqueId val="{00000000-68CC-B94E-8C36-7A2E3B65B0E6}"/>
            </c:ext>
          </c:extLst>
        </c:ser>
        <c:ser>
          <c:idx val="1"/>
          <c:order val="1"/>
          <c:tx>
            <c:strRef>
              <c:f>'Total runs per day all years'!$C$3</c:f>
              <c:strCache>
                <c:ptCount val="1"/>
                <c:pt idx="0">
                  <c:v>Sum of Distance (miles)</c:v>
                </c:pt>
              </c:strCache>
            </c:strRef>
          </c:tx>
          <c:spPr>
            <a:solidFill>
              <a:schemeClr val="accent2"/>
            </a:solidFill>
            <a:ln>
              <a:noFill/>
            </a:ln>
            <a:effectLst/>
          </c:spPr>
          <c:invertIfNegative val="0"/>
          <c:cat>
            <c:strRef>
              <c:f>'Total runs per day all years'!$A$4:$A$11</c:f>
              <c:strCache>
                <c:ptCount val="7"/>
                <c:pt idx="0">
                  <c:v>Monday</c:v>
                </c:pt>
                <c:pt idx="1">
                  <c:v>Tuesday</c:v>
                </c:pt>
                <c:pt idx="2">
                  <c:v>Wednesday</c:v>
                </c:pt>
                <c:pt idx="3">
                  <c:v>Thursday</c:v>
                </c:pt>
                <c:pt idx="4">
                  <c:v>Friday</c:v>
                </c:pt>
                <c:pt idx="5">
                  <c:v>Saturday</c:v>
                </c:pt>
                <c:pt idx="6">
                  <c:v>Sunday</c:v>
                </c:pt>
              </c:strCache>
            </c:strRef>
          </c:cat>
          <c:val>
            <c:numRef>
              <c:f>'Total runs per day all years'!$C$4:$C$11</c:f>
              <c:numCache>
                <c:formatCode>General</c:formatCode>
                <c:ptCount val="7"/>
                <c:pt idx="0">
                  <c:v>113.25729217000001</c:v>
                </c:pt>
                <c:pt idx="1">
                  <c:v>274.97530863000003</c:v>
                </c:pt>
                <c:pt idx="2">
                  <c:v>167.66453692999997</c:v>
                </c:pt>
                <c:pt idx="3">
                  <c:v>85.848617359999992</c:v>
                </c:pt>
                <c:pt idx="4">
                  <c:v>202.59801455000002</c:v>
                </c:pt>
                <c:pt idx="5">
                  <c:v>168.03114582000003</c:v>
                </c:pt>
                <c:pt idx="6">
                  <c:v>645.85923111000056</c:v>
                </c:pt>
              </c:numCache>
            </c:numRef>
          </c:val>
          <c:extLst>
            <c:ext xmlns:c16="http://schemas.microsoft.com/office/drawing/2014/chart" uri="{C3380CC4-5D6E-409C-BE32-E72D297353CC}">
              <c16:uniqueId val="{00000001-68CC-B94E-8C36-7A2E3B65B0E6}"/>
            </c:ext>
          </c:extLst>
        </c:ser>
        <c:dLbls>
          <c:showLegendKey val="0"/>
          <c:showVal val="0"/>
          <c:showCatName val="0"/>
          <c:showSerName val="0"/>
          <c:showPercent val="0"/>
          <c:showBubbleSize val="0"/>
        </c:dLbls>
        <c:gapWidth val="219"/>
        <c:overlap val="-27"/>
        <c:axId val="541252447"/>
        <c:axId val="545004511"/>
      </c:barChart>
      <c:catAx>
        <c:axId val="54125244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en-US"/>
          </a:p>
        </c:txPr>
        <c:crossAx val="545004511"/>
        <c:crosses val="autoZero"/>
        <c:auto val="1"/>
        <c:lblAlgn val="ctr"/>
        <c:lblOffset val="100"/>
        <c:noMultiLvlLbl val="0"/>
      </c:catAx>
      <c:valAx>
        <c:axId val="545004511"/>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en-US"/>
          </a:p>
        </c:txPr>
        <c:crossAx val="54125244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400" baseline="0"/>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[stravaactivities.xlsx]Avg dist and pace per year!PivotTable2</c:name>
    <c:fmtId val="5"/>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ln>
                    <a:noFill/>
                  </a:ln>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ln>
                    <a:noFill/>
                  </a:ln>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ln>
                    <a:noFill/>
                  </a:ln>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ln>
                    <a:noFill/>
                  </a:ln>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ln>
                    <a:noFill/>
                  </a:ln>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ln>
                    <a:noFill/>
                  </a:ln>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ln>
                    <a:noFill/>
                  </a:ln>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ln>
                    <a:noFill/>
                  </a:ln>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ln>
                    <a:noFill/>
                  </a:ln>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ln>
                    <a:noFill/>
                  </a:ln>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ln>
                    <a:noFill/>
                  </a:ln>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ln>
                    <a:noFill/>
                  </a:ln>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c:spPr>
        <c:marker>
          <c:symbol val="none"/>
        </c:marker>
        <c:dLbl>
          <c:idx val="0"/>
          <c:spPr>
            <a:noFill/>
            <a:ln>
              <a:noFill/>
            </a:ln>
            <a:effectLst/>
          </c:spPr>
          <c:txPr>
            <a:bodyPr rot="0" spcFirstLastPara="1" vertOverflow="ellipsis" vert="horz" wrap="square" anchor="ctr" anchorCtr="1"/>
            <a:lstStyle/>
            <a:p>
              <a:pPr>
                <a:defRPr sz="1400" b="0" i="0" u="none" strike="noStrike" kern="1200" baseline="0">
                  <a:ln>
                    <a:noFill/>
                  </a:ln>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1"/>
          </a:solidFill>
          <a:ln>
            <a:noFill/>
          </a:ln>
          <a:effectLst/>
        </c:spPr>
        <c:marker>
          <c:symbol val="none"/>
        </c:marker>
        <c:dLbl>
          <c:idx val="0"/>
          <c:spPr>
            <a:noFill/>
            <a:ln>
              <a:noFill/>
            </a:ln>
            <a:effectLst/>
          </c:spPr>
          <c:txPr>
            <a:bodyPr rot="0" spcFirstLastPara="1" vertOverflow="ellipsis" vert="horz" wrap="square" anchor="ctr" anchorCtr="1"/>
            <a:lstStyle/>
            <a:p>
              <a:pPr>
                <a:defRPr sz="1400" b="0" i="0" u="none" strike="noStrike" kern="1200" baseline="0">
                  <a:ln>
                    <a:noFill/>
                  </a:ln>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2.8604339304748476E-2"/>
          <c:y val="2.3378914467752605E-2"/>
          <c:w val="0.7453974877459737"/>
          <c:h val="0.92138329260566565"/>
        </c:manualLayout>
      </c:layout>
      <c:barChart>
        <c:barDir val="col"/>
        <c:grouping val="clustered"/>
        <c:varyColors val="0"/>
        <c:ser>
          <c:idx val="0"/>
          <c:order val="0"/>
          <c:tx>
            <c:strRef>
              <c:f>'Avg dist and pace per year'!$B$3</c:f>
              <c:strCache>
                <c:ptCount val="1"/>
                <c:pt idx="0">
                  <c:v>Average run distance (miles)</c:v>
                </c:pt>
              </c:strCache>
            </c:strRef>
          </c:tx>
          <c:spPr>
            <a:solidFill>
              <a:schemeClr val="accent1"/>
            </a:solidFill>
            <a:ln>
              <a:noFill/>
            </a:ln>
            <a:effectLst/>
          </c:spPr>
          <c:invertIfNegative val="0"/>
          <c:cat>
            <c:strRef>
              <c:f>'Avg dist and pace per year'!$A$4:$A$11</c:f>
              <c:strCache>
                <c:ptCount val="7"/>
                <c:pt idx="0">
                  <c:v>2014</c:v>
                </c:pt>
                <c:pt idx="1">
                  <c:v>2015</c:v>
                </c:pt>
                <c:pt idx="2">
                  <c:v>2016</c:v>
                </c:pt>
                <c:pt idx="3">
                  <c:v>2017</c:v>
                </c:pt>
                <c:pt idx="4">
                  <c:v>2018</c:v>
                </c:pt>
                <c:pt idx="5">
                  <c:v>2019</c:v>
                </c:pt>
                <c:pt idx="6">
                  <c:v>2020</c:v>
                </c:pt>
              </c:strCache>
            </c:strRef>
          </c:cat>
          <c:val>
            <c:numRef>
              <c:f>'Avg dist and pace per year'!$B$4:$B$11</c:f>
              <c:numCache>
                <c:formatCode>General</c:formatCode>
                <c:ptCount val="7"/>
                <c:pt idx="0">
                  <c:v>4.4129768420000008</c:v>
                </c:pt>
                <c:pt idx="1">
                  <c:v>4.6834679850746248</c:v>
                </c:pt>
                <c:pt idx="2">
                  <c:v>5.6824735059770086</c:v>
                </c:pt>
                <c:pt idx="3">
                  <c:v>3.1264022960416677</c:v>
                </c:pt>
                <c:pt idx="4">
                  <c:v>2.2830058212857138</c:v>
                </c:pt>
                <c:pt idx="5">
                  <c:v>2.423346899999999</c:v>
                </c:pt>
                <c:pt idx="6">
                  <c:v>3.5066036766666659</c:v>
                </c:pt>
              </c:numCache>
            </c:numRef>
          </c:val>
          <c:extLst>
            <c:ext xmlns:c16="http://schemas.microsoft.com/office/drawing/2014/chart" uri="{C3380CC4-5D6E-409C-BE32-E72D297353CC}">
              <c16:uniqueId val="{00000005-9C8E-954E-838C-F45FD559470D}"/>
            </c:ext>
          </c:extLst>
        </c:ser>
        <c:ser>
          <c:idx val="1"/>
          <c:order val="1"/>
          <c:tx>
            <c:strRef>
              <c:f>'Avg dist and pace per year'!$C$3</c:f>
              <c:strCache>
                <c:ptCount val="1"/>
                <c:pt idx="0">
                  <c:v>Average per mile pace (minutes)</c:v>
                </c:pt>
              </c:strCache>
            </c:strRef>
          </c:tx>
          <c:spPr>
            <a:solidFill>
              <a:schemeClr val="accent2"/>
            </a:solidFill>
            <a:ln>
              <a:noFill/>
            </a:ln>
            <a:effectLst/>
          </c:spPr>
          <c:invertIfNegative val="0"/>
          <c:cat>
            <c:strRef>
              <c:f>'Avg dist and pace per year'!$A$4:$A$11</c:f>
              <c:strCache>
                <c:ptCount val="7"/>
                <c:pt idx="0">
                  <c:v>2014</c:v>
                </c:pt>
                <c:pt idx="1">
                  <c:v>2015</c:v>
                </c:pt>
                <c:pt idx="2">
                  <c:v>2016</c:v>
                </c:pt>
                <c:pt idx="3">
                  <c:v>2017</c:v>
                </c:pt>
                <c:pt idx="4">
                  <c:v>2018</c:v>
                </c:pt>
                <c:pt idx="5">
                  <c:v>2019</c:v>
                </c:pt>
                <c:pt idx="6">
                  <c:v>2020</c:v>
                </c:pt>
              </c:strCache>
            </c:strRef>
          </c:cat>
          <c:val>
            <c:numRef>
              <c:f>'Avg dist and pace per year'!$C$4:$C$11</c:f>
              <c:numCache>
                <c:formatCode>General</c:formatCode>
                <c:ptCount val="7"/>
                <c:pt idx="0">
                  <c:v>9.4295819975364363</c:v>
                </c:pt>
                <c:pt idx="1">
                  <c:v>9.266061407965692</c:v>
                </c:pt>
                <c:pt idx="2">
                  <c:v>9.6507669510241847</c:v>
                </c:pt>
                <c:pt idx="3">
                  <c:v>10.026365527720509</c:v>
                </c:pt>
                <c:pt idx="4">
                  <c:v>10.389376195741544</c:v>
                </c:pt>
                <c:pt idx="5">
                  <c:v>10.406565454773238</c:v>
                </c:pt>
                <c:pt idx="6">
                  <c:v>9.9538020056996555</c:v>
                </c:pt>
              </c:numCache>
            </c:numRef>
          </c:val>
          <c:extLst>
            <c:ext xmlns:c16="http://schemas.microsoft.com/office/drawing/2014/chart" uri="{C3380CC4-5D6E-409C-BE32-E72D297353CC}">
              <c16:uniqueId val="{00000006-9C8E-954E-838C-F45FD559470D}"/>
            </c:ext>
          </c:extLst>
        </c:ser>
        <c:dLbls>
          <c:showLegendKey val="0"/>
          <c:showVal val="0"/>
          <c:showCatName val="0"/>
          <c:showSerName val="0"/>
          <c:showPercent val="0"/>
          <c:showBubbleSize val="0"/>
        </c:dLbls>
        <c:gapWidth val="219"/>
        <c:overlap val="-27"/>
        <c:axId val="528598383"/>
        <c:axId val="1474586159"/>
      </c:barChart>
      <c:catAx>
        <c:axId val="52859838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400" b="0" i="0" u="none" strike="noStrike" kern="1200" baseline="0">
                <a:ln>
                  <a:noFill/>
                </a:ln>
                <a:solidFill>
                  <a:schemeClr val="tx1"/>
                </a:solidFill>
                <a:latin typeface="+mn-lt"/>
                <a:ea typeface="+mn-ea"/>
                <a:cs typeface="+mn-cs"/>
              </a:defRPr>
            </a:pPr>
            <a:endParaRPr lang="en-US"/>
          </a:p>
        </c:txPr>
        <c:crossAx val="1474586159"/>
        <c:crosses val="autoZero"/>
        <c:auto val="1"/>
        <c:lblAlgn val="ctr"/>
        <c:lblOffset val="100"/>
        <c:noMultiLvlLbl val="0"/>
      </c:catAx>
      <c:valAx>
        <c:axId val="1474586159"/>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400" b="0" i="0" u="none" strike="noStrike" kern="1200" baseline="0">
                <a:ln>
                  <a:noFill/>
                </a:ln>
                <a:solidFill>
                  <a:schemeClr val="tx1"/>
                </a:solidFill>
                <a:latin typeface="+mn-lt"/>
                <a:ea typeface="+mn-ea"/>
                <a:cs typeface="+mn-cs"/>
              </a:defRPr>
            </a:pPr>
            <a:endParaRPr lang="en-US"/>
          </a:p>
        </c:txPr>
        <c:crossAx val="528598383"/>
        <c:crosses val="autoZero"/>
        <c:crossBetween val="between"/>
      </c:valAx>
      <c:spPr>
        <a:noFill/>
        <a:ln>
          <a:noFill/>
        </a:ln>
        <a:effectLst/>
      </c:spPr>
    </c:plotArea>
    <c:legend>
      <c:legendPos val="r"/>
      <c:layout>
        <c:manualLayout>
          <c:xMode val="edge"/>
          <c:yMode val="edge"/>
          <c:x val="0.78827709501572851"/>
          <c:y val="0.22516697783911035"/>
          <c:w val="0.21172290498427151"/>
          <c:h val="0.28368650052764022"/>
        </c:manualLayout>
      </c:layout>
      <c:overlay val="0"/>
      <c:spPr>
        <a:noFill/>
        <a:ln>
          <a:noFill/>
        </a:ln>
        <a:effectLst/>
      </c:spPr>
      <c:txPr>
        <a:bodyPr rot="0" spcFirstLastPara="1" vertOverflow="ellipsis" vert="horz" wrap="square" anchor="ctr" anchorCtr="1"/>
        <a:lstStyle/>
        <a:p>
          <a:pPr>
            <a:defRPr sz="1400" b="0" i="0" u="none" strike="noStrike" kern="1200" baseline="0">
              <a:ln>
                <a:noFill/>
              </a:ln>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400" baseline="0">
          <a:ln>
            <a:noFill/>
          </a:ln>
          <a:solidFill>
            <a:schemeClr val="tx1"/>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[stravaactivities.xlsx]Total runs and miles by year!PivotTable2</c:name>
    <c:fmtId val="2"/>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ln>
                    <a:noFill/>
                  </a:ln>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ln>
                    <a:noFill/>
                  </a:ln>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ln>
                    <a:noFill/>
                  </a:ln>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ln>
                    <a:noFill/>
                  </a:ln>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ln>
                    <a:noFill/>
                  </a:ln>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ln>
                    <a:noFill/>
                  </a:ln>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ln>
                    <a:noFill/>
                  </a:ln>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ln>
                    <a:noFill/>
                  </a:ln>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anchor="ctr" anchorCtr="1"/>
            <a:lstStyle/>
            <a:p>
              <a:pPr>
                <a:defRPr sz="1400" b="0" i="0" u="none" strike="noStrike" kern="1200" baseline="0">
                  <a:ln>
                    <a:noFill/>
                  </a:ln>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anchor="ctr" anchorCtr="1"/>
            <a:lstStyle/>
            <a:p>
              <a:pPr>
                <a:defRPr sz="1400" b="0" i="0" u="none" strike="noStrike" kern="1200" baseline="0">
                  <a:ln>
                    <a:noFill/>
                  </a:ln>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pPr>
            <a:noFill/>
            <a:ln>
              <a:noFill/>
            </a:ln>
            <a:effectLst/>
          </c:spPr>
          <c:txPr>
            <a:bodyPr rot="0" spcFirstLastPara="1" vertOverflow="ellipsis" vert="horz" wrap="square" anchor="ctr" anchorCtr="1"/>
            <a:lstStyle/>
            <a:p>
              <a:pPr>
                <a:defRPr sz="1400" b="0" i="0" u="none" strike="noStrike" kern="1200" baseline="0">
                  <a:ln>
                    <a:noFill/>
                  </a:ln>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spPr>
            <a:noFill/>
            <a:ln>
              <a:noFill/>
            </a:ln>
            <a:effectLst/>
          </c:spPr>
          <c:txPr>
            <a:bodyPr rot="0" spcFirstLastPara="1" vertOverflow="ellipsis" vert="horz" wrap="square" anchor="ctr" anchorCtr="1"/>
            <a:lstStyle/>
            <a:p>
              <a:pPr>
                <a:defRPr sz="1400" b="0" i="0" u="none" strike="noStrike" kern="1200" baseline="0">
                  <a:ln>
                    <a:noFill/>
                  </a:ln>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'Total runs and miles by year'!$B$3</c:f>
              <c:strCache>
                <c:ptCount val="1"/>
                <c:pt idx="0">
                  <c:v>Total runs</c:v>
                </c:pt>
              </c:strCache>
            </c:strRef>
          </c:tx>
          <c:spPr>
            <a:solidFill>
              <a:schemeClr val="accent1"/>
            </a:solidFill>
            <a:ln>
              <a:noFill/>
            </a:ln>
            <a:effectLst/>
          </c:spPr>
          <c:invertIfNegative val="0"/>
          <c:cat>
            <c:strRef>
              <c:f>'Total runs and miles by year'!$A$4:$A$11</c:f>
              <c:strCache>
                <c:ptCount val="7"/>
                <c:pt idx="0">
                  <c:v>2014</c:v>
                </c:pt>
                <c:pt idx="1">
                  <c:v>2015</c:v>
                </c:pt>
                <c:pt idx="2">
                  <c:v>2016</c:v>
                </c:pt>
                <c:pt idx="3">
                  <c:v>2017</c:v>
                </c:pt>
                <c:pt idx="4">
                  <c:v>2018</c:v>
                </c:pt>
                <c:pt idx="5">
                  <c:v>2019</c:v>
                </c:pt>
                <c:pt idx="6">
                  <c:v>2020</c:v>
                </c:pt>
              </c:strCache>
            </c:strRef>
          </c:cat>
          <c:val>
            <c:numRef>
              <c:f>'Total runs and miles by year'!$B$4:$B$11</c:f>
              <c:numCache>
                <c:formatCode>General</c:formatCode>
                <c:ptCount val="7"/>
                <c:pt idx="0">
                  <c:v>15</c:v>
                </c:pt>
                <c:pt idx="1">
                  <c:v>67</c:v>
                </c:pt>
                <c:pt idx="2">
                  <c:v>87</c:v>
                </c:pt>
                <c:pt idx="3">
                  <c:v>48</c:v>
                </c:pt>
                <c:pt idx="4">
                  <c:v>70</c:v>
                </c:pt>
                <c:pt idx="5">
                  <c:v>48</c:v>
                </c:pt>
                <c:pt idx="6">
                  <c:v>102</c:v>
                </c:pt>
              </c:numCache>
            </c:numRef>
          </c:val>
          <c:extLst>
            <c:ext xmlns:c16="http://schemas.microsoft.com/office/drawing/2014/chart" uri="{C3380CC4-5D6E-409C-BE32-E72D297353CC}">
              <c16:uniqueId val="{00000005-A309-104E-B4F1-826C26BAC985}"/>
            </c:ext>
          </c:extLst>
        </c:ser>
        <c:ser>
          <c:idx val="1"/>
          <c:order val="1"/>
          <c:tx>
            <c:strRef>
              <c:f>'Total runs and miles by year'!$C$3</c:f>
              <c:strCache>
                <c:ptCount val="1"/>
                <c:pt idx="0">
                  <c:v>Total miles</c:v>
                </c:pt>
              </c:strCache>
            </c:strRef>
          </c:tx>
          <c:spPr>
            <a:solidFill>
              <a:schemeClr val="accent2"/>
            </a:solidFill>
            <a:ln>
              <a:noFill/>
            </a:ln>
            <a:effectLst/>
          </c:spPr>
          <c:invertIfNegative val="0"/>
          <c:cat>
            <c:strRef>
              <c:f>'Total runs and miles by year'!$A$4:$A$11</c:f>
              <c:strCache>
                <c:ptCount val="7"/>
                <c:pt idx="0">
                  <c:v>2014</c:v>
                </c:pt>
                <c:pt idx="1">
                  <c:v>2015</c:v>
                </c:pt>
                <c:pt idx="2">
                  <c:v>2016</c:v>
                </c:pt>
                <c:pt idx="3">
                  <c:v>2017</c:v>
                </c:pt>
                <c:pt idx="4">
                  <c:v>2018</c:v>
                </c:pt>
                <c:pt idx="5">
                  <c:v>2019</c:v>
                </c:pt>
                <c:pt idx="6">
                  <c:v>2020</c:v>
                </c:pt>
              </c:strCache>
            </c:strRef>
          </c:cat>
          <c:val>
            <c:numRef>
              <c:f>'Total runs and miles by year'!$C$4:$C$11</c:f>
              <c:numCache>
                <c:formatCode>General</c:formatCode>
                <c:ptCount val="7"/>
                <c:pt idx="0">
                  <c:v>66.194652630000007</c:v>
                </c:pt>
                <c:pt idx="1">
                  <c:v>313.79235499999987</c:v>
                </c:pt>
                <c:pt idx="2">
                  <c:v>494.37519501999975</c:v>
                </c:pt>
                <c:pt idx="3">
                  <c:v>150.06731021000004</c:v>
                </c:pt>
                <c:pt idx="4">
                  <c:v>159.81040748999996</c:v>
                </c:pt>
                <c:pt idx="5">
                  <c:v>116.32065119999994</c:v>
                </c:pt>
                <c:pt idx="6">
                  <c:v>357.67357501999993</c:v>
                </c:pt>
              </c:numCache>
            </c:numRef>
          </c:val>
          <c:extLst>
            <c:ext xmlns:c16="http://schemas.microsoft.com/office/drawing/2014/chart" uri="{C3380CC4-5D6E-409C-BE32-E72D297353CC}">
              <c16:uniqueId val="{00000006-A309-104E-B4F1-826C26BAC985}"/>
            </c:ext>
          </c:extLst>
        </c:ser>
        <c:dLbls>
          <c:showLegendKey val="0"/>
          <c:showVal val="0"/>
          <c:showCatName val="0"/>
          <c:showSerName val="0"/>
          <c:showPercent val="0"/>
          <c:showBubbleSize val="0"/>
        </c:dLbls>
        <c:gapWidth val="219"/>
        <c:overlap val="-27"/>
        <c:axId val="528598383"/>
        <c:axId val="1474586159"/>
      </c:barChart>
      <c:catAx>
        <c:axId val="52859838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400" b="0" i="0" u="none" strike="noStrike" kern="1200" baseline="0">
                <a:ln>
                  <a:noFill/>
                </a:ln>
                <a:solidFill>
                  <a:schemeClr val="tx1"/>
                </a:solidFill>
                <a:latin typeface="+mn-lt"/>
                <a:ea typeface="+mn-ea"/>
                <a:cs typeface="+mn-cs"/>
              </a:defRPr>
            </a:pPr>
            <a:endParaRPr lang="en-US"/>
          </a:p>
        </c:txPr>
        <c:crossAx val="1474586159"/>
        <c:crosses val="autoZero"/>
        <c:auto val="1"/>
        <c:lblAlgn val="ctr"/>
        <c:lblOffset val="100"/>
        <c:noMultiLvlLbl val="0"/>
      </c:catAx>
      <c:valAx>
        <c:axId val="1474586159"/>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400" b="0" i="0" u="none" strike="noStrike" kern="1200" baseline="0">
                <a:ln>
                  <a:noFill/>
                </a:ln>
                <a:solidFill>
                  <a:schemeClr val="tx1"/>
                </a:solidFill>
                <a:latin typeface="+mn-lt"/>
                <a:ea typeface="+mn-ea"/>
                <a:cs typeface="+mn-cs"/>
              </a:defRPr>
            </a:pPr>
            <a:endParaRPr lang="en-US"/>
          </a:p>
        </c:txPr>
        <c:crossAx val="52859838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1400" b="0" i="0" u="none" strike="noStrike" kern="1200" baseline="0">
              <a:ln>
                <a:noFill/>
              </a:ln>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38100" cap="flat" cmpd="sng" algn="ctr">
      <a:solidFill>
        <a:schemeClr val="tx1">
          <a:lumMod val="15000"/>
          <a:lumOff val="85000"/>
        </a:schemeClr>
      </a:solidFill>
      <a:round/>
    </a:ln>
    <a:effectLst/>
  </c:spPr>
  <c:txPr>
    <a:bodyPr/>
    <a:lstStyle/>
    <a:p>
      <a:pPr>
        <a:defRPr sz="1400" baseline="0">
          <a:ln>
            <a:noFill/>
          </a:ln>
          <a:solidFill>
            <a:schemeClr val="tx1"/>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[stravaactivities.xlsx]Yearly comparisons!PivotTable2</c:name>
    <c:fmtId val="0"/>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ln>
                    <a:noFill/>
                  </a:ln>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ln>
                    <a:noFill/>
                  </a:ln>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ln>
                    <a:noFill/>
                  </a:ln>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ln>
                    <a:noFill/>
                  </a:ln>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'Yearly comparisons'!$B$3</c:f>
              <c:strCache>
                <c:ptCount val="1"/>
                <c:pt idx="0">
                  <c:v>Total runs</c:v>
                </c:pt>
              </c:strCache>
            </c:strRef>
          </c:tx>
          <c:spPr>
            <a:solidFill>
              <a:schemeClr val="accent1"/>
            </a:solidFill>
            <a:ln>
              <a:noFill/>
            </a:ln>
            <a:effectLst/>
          </c:spPr>
          <c:invertIfNegative val="0"/>
          <c:cat>
            <c:strRef>
              <c:f>'Yearly comparisons'!$A$4:$A$11</c:f>
              <c:strCache>
                <c:ptCount val="7"/>
                <c:pt idx="0">
                  <c:v>2014</c:v>
                </c:pt>
                <c:pt idx="1">
                  <c:v>2015</c:v>
                </c:pt>
                <c:pt idx="2">
                  <c:v>2016</c:v>
                </c:pt>
                <c:pt idx="3">
                  <c:v>2017</c:v>
                </c:pt>
                <c:pt idx="4">
                  <c:v>2018</c:v>
                </c:pt>
                <c:pt idx="5">
                  <c:v>2019</c:v>
                </c:pt>
                <c:pt idx="6">
                  <c:v>2020</c:v>
                </c:pt>
              </c:strCache>
            </c:strRef>
          </c:cat>
          <c:val>
            <c:numRef>
              <c:f>'Yearly comparisons'!$B$4:$B$11</c:f>
              <c:numCache>
                <c:formatCode>General</c:formatCode>
                <c:ptCount val="7"/>
                <c:pt idx="0">
                  <c:v>15</c:v>
                </c:pt>
                <c:pt idx="1">
                  <c:v>67</c:v>
                </c:pt>
                <c:pt idx="2">
                  <c:v>87</c:v>
                </c:pt>
                <c:pt idx="3">
                  <c:v>48</c:v>
                </c:pt>
                <c:pt idx="4">
                  <c:v>70</c:v>
                </c:pt>
                <c:pt idx="5">
                  <c:v>48</c:v>
                </c:pt>
                <c:pt idx="6">
                  <c:v>102</c:v>
                </c:pt>
              </c:numCache>
            </c:numRef>
          </c:val>
          <c:extLst>
            <c:ext xmlns:c16="http://schemas.microsoft.com/office/drawing/2014/chart" uri="{C3380CC4-5D6E-409C-BE32-E72D297353CC}">
              <c16:uniqueId val="{00000000-627F-7243-9252-7A35EC73CABF}"/>
            </c:ext>
          </c:extLst>
        </c:ser>
        <c:ser>
          <c:idx val="1"/>
          <c:order val="1"/>
          <c:tx>
            <c:strRef>
              <c:f>'Yearly comparisons'!$C$3</c:f>
              <c:strCache>
                <c:ptCount val="1"/>
                <c:pt idx="0">
                  <c:v>Total miles</c:v>
                </c:pt>
              </c:strCache>
            </c:strRef>
          </c:tx>
          <c:spPr>
            <a:solidFill>
              <a:schemeClr val="accent2"/>
            </a:solidFill>
            <a:ln>
              <a:noFill/>
            </a:ln>
            <a:effectLst/>
          </c:spPr>
          <c:invertIfNegative val="0"/>
          <c:cat>
            <c:strRef>
              <c:f>'Yearly comparisons'!$A$4:$A$11</c:f>
              <c:strCache>
                <c:ptCount val="7"/>
                <c:pt idx="0">
                  <c:v>2014</c:v>
                </c:pt>
                <c:pt idx="1">
                  <c:v>2015</c:v>
                </c:pt>
                <c:pt idx="2">
                  <c:v>2016</c:v>
                </c:pt>
                <c:pt idx="3">
                  <c:v>2017</c:v>
                </c:pt>
                <c:pt idx="4">
                  <c:v>2018</c:v>
                </c:pt>
                <c:pt idx="5">
                  <c:v>2019</c:v>
                </c:pt>
                <c:pt idx="6">
                  <c:v>2020</c:v>
                </c:pt>
              </c:strCache>
            </c:strRef>
          </c:cat>
          <c:val>
            <c:numRef>
              <c:f>'Yearly comparisons'!$C$4:$C$11</c:f>
              <c:numCache>
                <c:formatCode>General</c:formatCode>
                <c:ptCount val="7"/>
                <c:pt idx="0">
                  <c:v>66.194652630000007</c:v>
                </c:pt>
                <c:pt idx="1">
                  <c:v>313.79235499999987</c:v>
                </c:pt>
                <c:pt idx="2">
                  <c:v>494.37519501999975</c:v>
                </c:pt>
                <c:pt idx="3">
                  <c:v>150.06731021000004</c:v>
                </c:pt>
                <c:pt idx="4">
                  <c:v>159.81040748999996</c:v>
                </c:pt>
                <c:pt idx="5">
                  <c:v>116.32065119999994</c:v>
                </c:pt>
                <c:pt idx="6">
                  <c:v>357.67357501999993</c:v>
                </c:pt>
              </c:numCache>
            </c:numRef>
          </c:val>
          <c:extLst>
            <c:ext xmlns:c16="http://schemas.microsoft.com/office/drawing/2014/chart" uri="{C3380CC4-5D6E-409C-BE32-E72D297353CC}">
              <c16:uniqueId val="{00000001-627F-7243-9252-7A35EC73CABF}"/>
            </c:ext>
          </c:extLst>
        </c:ser>
        <c:ser>
          <c:idx val="2"/>
          <c:order val="2"/>
          <c:tx>
            <c:strRef>
              <c:f>'Yearly comparisons'!$D$3</c:f>
              <c:strCache>
                <c:ptCount val="1"/>
                <c:pt idx="0">
                  <c:v>Average run distance</c:v>
                </c:pt>
              </c:strCache>
            </c:strRef>
          </c:tx>
          <c:spPr>
            <a:solidFill>
              <a:schemeClr val="accent3"/>
            </a:solidFill>
            <a:ln>
              <a:noFill/>
            </a:ln>
            <a:effectLst/>
          </c:spPr>
          <c:invertIfNegative val="0"/>
          <c:cat>
            <c:strRef>
              <c:f>'Yearly comparisons'!$A$4:$A$11</c:f>
              <c:strCache>
                <c:ptCount val="7"/>
                <c:pt idx="0">
                  <c:v>2014</c:v>
                </c:pt>
                <c:pt idx="1">
                  <c:v>2015</c:v>
                </c:pt>
                <c:pt idx="2">
                  <c:v>2016</c:v>
                </c:pt>
                <c:pt idx="3">
                  <c:v>2017</c:v>
                </c:pt>
                <c:pt idx="4">
                  <c:v>2018</c:v>
                </c:pt>
                <c:pt idx="5">
                  <c:v>2019</c:v>
                </c:pt>
                <c:pt idx="6">
                  <c:v>2020</c:v>
                </c:pt>
              </c:strCache>
            </c:strRef>
          </c:cat>
          <c:val>
            <c:numRef>
              <c:f>'Yearly comparisons'!$D$4:$D$11</c:f>
              <c:numCache>
                <c:formatCode>General</c:formatCode>
                <c:ptCount val="7"/>
                <c:pt idx="0">
                  <c:v>4.4129768420000008</c:v>
                </c:pt>
                <c:pt idx="1">
                  <c:v>4.6834679850746248</c:v>
                </c:pt>
                <c:pt idx="2">
                  <c:v>5.6824735059770086</c:v>
                </c:pt>
                <c:pt idx="3">
                  <c:v>3.1264022960416677</c:v>
                </c:pt>
                <c:pt idx="4">
                  <c:v>2.2830058212857138</c:v>
                </c:pt>
                <c:pt idx="5">
                  <c:v>2.423346899999999</c:v>
                </c:pt>
                <c:pt idx="6">
                  <c:v>3.5066036766666659</c:v>
                </c:pt>
              </c:numCache>
            </c:numRef>
          </c:val>
          <c:extLst>
            <c:ext xmlns:c16="http://schemas.microsoft.com/office/drawing/2014/chart" uri="{C3380CC4-5D6E-409C-BE32-E72D297353CC}">
              <c16:uniqueId val="{00000002-627F-7243-9252-7A35EC73CABF}"/>
            </c:ext>
          </c:extLst>
        </c:ser>
        <c:ser>
          <c:idx val="3"/>
          <c:order val="3"/>
          <c:tx>
            <c:strRef>
              <c:f>'Yearly comparisons'!$E$3</c:f>
              <c:strCache>
                <c:ptCount val="1"/>
                <c:pt idx="0">
                  <c:v>Average per mile page</c:v>
                </c:pt>
              </c:strCache>
            </c:strRef>
          </c:tx>
          <c:spPr>
            <a:solidFill>
              <a:schemeClr val="accent4"/>
            </a:solidFill>
            <a:ln>
              <a:noFill/>
            </a:ln>
            <a:effectLst/>
          </c:spPr>
          <c:invertIfNegative val="0"/>
          <c:cat>
            <c:strRef>
              <c:f>'Yearly comparisons'!$A$4:$A$11</c:f>
              <c:strCache>
                <c:ptCount val="7"/>
                <c:pt idx="0">
                  <c:v>2014</c:v>
                </c:pt>
                <c:pt idx="1">
                  <c:v>2015</c:v>
                </c:pt>
                <c:pt idx="2">
                  <c:v>2016</c:v>
                </c:pt>
                <c:pt idx="3">
                  <c:v>2017</c:v>
                </c:pt>
                <c:pt idx="4">
                  <c:v>2018</c:v>
                </c:pt>
                <c:pt idx="5">
                  <c:v>2019</c:v>
                </c:pt>
                <c:pt idx="6">
                  <c:v>2020</c:v>
                </c:pt>
              </c:strCache>
            </c:strRef>
          </c:cat>
          <c:val>
            <c:numRef>
              <c:f>'Yearly comparisons'!$E$4:$E$11</c:f>
              <c:numCache>
                <c:formatCode>General</c:formatCode>
                <c:ptCount val="7"/>
                <c:pt idx="0">
                  <c:v>9.4295819975364363</c:v>
                </c:pt>
                <c:pt idx="1">
                  <c:v>9.266061407965692</c:v>
                </c:pt>
                <c:pt idx="2">
                  <c:v>9.6507669510241847</c:v>
                </c:pt>
                <c:pt idx="3">
                  <c:v>10.026365527720509</c:v>
                </c:pt>
                <c:pt idx="4">
                  <c:v>10.389376195741544</c:v>
                </c:pt>
                <c:pt idx="5">
                  <c:v>10.406565454773238</c:v>
                </c:pt>
                <c:pt idx="6">
                  <c:v>9.9538020056996555</c:v>
                </c:pt>
              </c:numCache>
            </c:numRef>
          </c:val>
          <c:extLst>
            <c:ext xmlns:c16="http://schemas.microsoft.com/office/drawing/2014/chart" uri="{C3380CC4-5D6E-409C-BE32-E72D297353CC}">
              <c16:uniqueId val="{00000003-627F-7243-9252-7A35EC73CABF}"/>
            </c:ext>
          </c:extLst>
        </c:ser>
        <c:dLbls>
          <c:showLegendKey val="0"/>
          <c:showVal val="0"/>
          <c:showCatName val="0"/>
          <c:showSerName val="0"/>
          <c:showPercent val="0"/>
          <c:showBubbleSize val="0"/>
        </c:dLbls>
        <c:gapWidth val="219"/>
        <c:overlap val="-27"/>
        <c:axId val="528598383"/>
        <c:axId val="1474586159"/>
      </c:barChart>
      <c:catAx>
        <c:axId val="52859838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ln>
                  <a:noFill/>
                </a:ln>
                <a:solidFill>
                  <a:schemeClr val="tx1"/>
                </a:solidFill>
                <a:latin typeface="+mn-lt"/>
                <a:ea typeface="+mn-ea"/>
                <a:cs typeface="+mn-cs"/>
              </a:defRPr>
            </a:pPr>
            <a:endParaRPr lang="en-US"/>
          </a:p>
        </c:txPr>
        <c:crossAx val="1474586159"/>
        <c:crosses val="autoZero"/>
        <c:auto val="1"/>
        <c:lblAlgn val="ctr"/>
        <c:lblOffset val="100"/>
        <c:noMultiLvlLbl val="0"/>
      </c:catAx>
      <c:valAx>
        <c:axId val="1474586159"/>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ln>
                  <a:noFill/>
                </a:ln>
                <a:solidFill>
                  <a:schemeClr val="tx1"/>
                </a:solidFill>
                <a:latin typeface="+mn-lt"/>
                <a:ea typeface="+mn-ea"/>
                <a:cs typeface="+mn-cs"/>
              </a:defRPr>
            </a:pPr>
            <a:endParaRPr lang="en-US"/>
          </a:p>
        </c:txPr>
        <c:crossAx val="52859838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ln>
                <a:noFill/>
              </a:ln>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ln>
            <a:noFill/>
          </a:ln>
          <a:solidFill>
            <a:schemeClr val="tx1"/>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4</xdr:col>
      <xdr:colOff>609600</xdr:colOff>
      <xdr:row>8</xdr:row>
      <xdr:rowOff>177800</xdr:rowOff>
    </xdr:from>
    <xdr:to>
      <xdr:col>10</xdr:col>
      <xdr:colOff>203200</xdr:colOff>
      <xdr:row>33</xdr:row>
      <xdr:rowOff>127000</xdr:rowOff>
    </xdr:to>
    <xdr:graphicFrame macro="">
      <xdr:nvGraphicFramePr>
        <xdr:cNvPr id="2" name="Chart 1">
          <a:extLst>
            <a:ext uri="{FF2B5EF4-FFF2-40B4-BE49-F238E27FC236}">
              <a16:creationId xmlns:a16="http://schemas.microsoft.com/office/drawing/2014/main" id="{4E4E2ED8-9042-F34D-AE06-9EC3BCF95FE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2</xdr:col>
      <xdr:colOff>736600</xdr:colOff>
      <xdr:row>4</xdr:row>
      <xdr:rowOff>25400</xdr:rowOff>
    </xdr:from>
    <xdr:to>
      <xdr:col>13</xdr:col>
      <xdr:colOff>12700</xdr:colOff>
      <xdr:row>34</xdr:row>
      <xdr:rowOff>88900</xdr:rowOff>
    </xdr:to>
    <xdr:graphicFrame macro="">
      <xdr:nvGraphicFramePr>
        <xdr:cNvPr id="3" name="Chart 2">
          <a:extLst>
            <a:ext uri="{FF2B5EF4-FFF2-40B4-BE49-F238E27FC236}">
              <a16:creationId xmlns:a16="http://schemas.microsoft.com/office/drawing/2014/main" id="{8546070E-D616-2743-BE11-978AD9B6926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5</xdr:col>
      <xdr:colOff>241300</xdr:colOff>
      <xdr:row>13</xdr:row>
      <xdr:rowOff>0</xdr:rowOff>
    </xdr:from>
    <xdr:to>
      <xdr:col>14</xdr:col>
      <xdr:colOff>88900</xdr:colOff>
      <xdr:row>35</xdr:row>
      <xdr:rowOff>76200</xdr:rowOff>
    </xdr:to>
    <xdr:graphicFrame macro="">
      <xdr:nvGraphicFramePr>
        <xdr:cNvPr id="2" name="Chart 1">
          <a:extLst>
            <a:ext uri="{FF2B5EF4-FFF2-40B4-BE49-F238E27FC236}">
              <a16:creationId xmlns:a16="http://schemas.microsoft.com/office/drawing/2014/main" id="{95F5F1C3-26A2-5046-93E8-C21FB9E9C8A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5</xdr:col>
      <xdr:colOff>520700</xdr:colOff>
      <xdr:row>1</xdr:row>
      <xdr:rowOff>114300</xdr:rowOff>
    </xdr:from>
    <xdr:to>
      <xdr:col>14</xdr:col>
      <xdr:colOff>88900</xdr:colOff>
      <xdr:row>28</xdr:row>
      <xdr:rowOff>152400</xdr:rowOff>
    </xdr:to>
    <xdr:graphicFrame macro="">
      <xdr:nvGraphicFramePr>
        <xdr:cNvPr id="2" name="Chart 1">
          <a:extLst>
            <a:ext uri="{FF2B5EF4-FFF2-40B4-BE49-F238E27FC236}">
              <a16:creationId xmlns:a16="http://schemas.microsoft.com/office/drawing/2014/main" id="{2D32B8D5-04B0-1C4B-9D79-7D348881D53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r:id="rId1" refreshedBy="Darren Waters" refreshedDate="44108.833139467592" createdVersion="6" refreshedVersion="6" minRefreshableVersion="3" recordCount="437">
  <cacheSource type="worksheet">
    <worksheetSource ref="A1:Y437" sheet="Working data"/>
  </cacheSource>
  <cacheFields count="27">
    <cacheField name="Date (text)" numFmtId="0">
      <sharedItems/>
    </cacheField>
    <cacheField name="AM or PM?" numFmtId="0">
      <sharedItems/>
    </cacheField>
    <cacheField name="Date" numFmtId="166">
      <sharedItems containsSemiMixedTypes="0" containsNonDate="0" containsDate="1" containsString="0" minDate="2014-11-16T00:00:00" maxDate="2020-09-26T00:00:00" count="402">
        <d v="2016-04-24T00:00:00"/>
        <d v="2016-03-20T00:00:00"/>
        <d v="2016-04-01T00:00:00"/>
        <d v="2016-03-14T00:00:00"/>
        <d v="2016-02-28T00:00:00"/>
        <d v="2016-02-21T00:00:00"/>
        <d v="2016-03-05T00:00:00"/>
        <d v="2015-10-04T00:00:00"/>
        <d v="2016-03-26T00:00:00"/>
        <d v="2016-06-26T00:00:00"/>
        <d v="2016-02-14T00:00:00"/>
        <d v="2015-01-18T00:00:00"/>
        <d v="2016-01-10T00:00:00"/>
        <d v="2015-02-15T00:00:00"/>
        <d v="2014-12-28T00:00:00"/>
        <d v="2016-01-24T00:00:00"/>
        <d v="2015-01-11T00:00:00"/>
        <d v="2015-02-01T00:00:00"/>
        <d v="2015-09-20T00:00:00"/>
        <d v="2016-01-17T00:00:00"/>
        <d v="2016-08-06T00:00:00"/>
        <d v="2016-06-19T00:00:00"/>
        <d v="2016-05-22T00:00:00"/>
        <d v="2015-12-26T00:00:00"/>
        <d v="2016-06-12T00:00:00"/>
        <d v="2015-01-25T00:00:00"/>
        <d v="2016-01-31T00:00:00"/>
        <d v="2016-02-07T00:00:00"/>
        <d v="2014-12-21T00:00:00"/>
        <d v="2014-12-14T00:00:00"/>
        <d v="2015-12-20T00:00:00"/>
        <d v="2015-02-10T00:00:00"/>
        <d v="2015-11-29T00:00:00"/>
        <d v="2016-02-24T00:00:00"/>
        <d v="2016-03-09T00:00:00"/>
        <d v="2016-02-19T00:00:00"/>
        <d v="2016-01-03T00:00:00"/>
        <d v="2015-02-18T00:00:00"/>
        <d v="2020-07-26T00:00:00"/>
        <d v="2015-02-04T00:00:00"/>
        <d v="2015-02-08T00:00:00"/>
        <d v="2016-07-30T00:00:00"/>
        <d v="2016-05-29T00:00:00"/>
        <d v="2016-03-29T00:00:00"/>
        <d v="2016-04-17T00:00:00"/>
        <d v="2020-06-14T00:00:00"/>
        <d v="2020-05-24T00:00:00"/>
        <d v="2017-06-18T00:00:00"/>
        <d v="2015-11-01T00:00:00"/>
        <d v="2016-05-15T00:00:00"/>
        <d v="2015-09-13T00:00:00"/>
        <d v="2015-09-16T00:00:00"/>
        <d v="2020-03-29T00:00:00"/>
        <d v="2015-09-27T00:00:00"/>
        <d v="2018-10-07T00:00:00"/>
        <d v="2020-06-21T00:00:00"/>
        <d v="2020-05-31T00:00:00"/>
        <d v="2020-05-17T00:00:00"/>
        <d v="2020-06-28T00:00:00"/>
        <d v="2016-05-03T00:00:00"/>
        <d v="2020-05-10T00:00:00"/>
        <d v="2017-07-18T00:00:00"/>
        <d v="2017-10-14T00:00:00"/>
        <d v="2020-07-15T00:00:00"/>
        <d v="2020-08-03T00:00:00"/>
        <d v="2020-07-12T00:00:00"/>
        <d v="2017-05-30T00:00:00"/>
        <d v="2020-06-07T00:00:00"/>
        <d v="2016-05-24T00:00:00"/>
        <d v="2020-03-08T00:00:00"/>
        <d v="2016-05-10T00:00:00"/>
        <d v="2017-07-11T00:00:00"/>
        <d v="2014-12-26T00:00:00"/>
        <d v="2015-12-16T00:00:00"/>
        <d v="2015-12-13T00:00:00"/>
        <d v="2014-12-24T00:00:00"/>
        <d v="2016-05-18T00:00:00"/>
        <d v="2014-12-07T00:00:00"/>
        <d v="2015-01-04T00:00:00"/>
        <d v="2020-08-09T00:00:00"/>
        <d v="2016-01-16T00:00:00"/>
        <d v="2020-03-01T00:00:00"/>
        <d v="2015-11-15T00:00:00"/>
        <d v="2015-12-28T00:00:00"/>
        <d v="2020-03-15T00:00:00"/>
        <d v="2015-01-16T00:00:00"/>
        <d v="2015-01-23T00:00:00"/>
        <d v="2014-12-19T00:00:00"/>
        <d v="2015-01-07T00:00:00"/>
        <d v="2015-01-13T00:00:00"/>
        <d v="2020-04-26T00:00:00"/>
        <d v="2015-01-09T00:00:00"/>
        <d v="2016-08-23T00:00:00"/>
        <d v="2016-08-21T00:00:00"/>
        <d v="2015-12-22T00:00:00"/>
        <d v="2016-01-22T00:00:00"/>
        <d v="2017-05-14T00:00:00"/>
        <d v="2016-01-08T00:00:00"/>
        <d v="2019-02-25T00:00:00"/>
        <d v="2016-03-08T00:00:00"/>
        <d v="2020-03-22T00:00:00"/>
        <d v="2016-03-02T00:00:00"/>
        <d v="2018-09-30T00:00:00"/>
        <d v="2020-07-05T00:00:00"/>
        <d v="2016-01-28T00:00:00"/>
        <d v="2015-11-20T00:00:00"/>
        <d v="2016-01-01T00:00:00"/>
        <d v="2018-10-02T00:00:00"/>
        <d v="2020-05-03T00:00:00"/>
        <d v="2017-06-13T00:00:00"/>
        <d v="2016-07-16T00:00:00"/>
        <d v="2020-09-06T00:00:00"/>
        <d v="2020-07-19T00:00:00"/>
        <d v="2014-11-25T00:00:00"/>
        <d v="2016-07-03T00:00:00"/>
        <d v="2016-06-06T00:00:00"/>
        <d v="2015-01-20T00:00:00"/>
        <d v="2020-08-19T00:00:00"/>
        <d v="2015-09-29T00:00:00"/>
        <d v="2019-08-26T00:00:00"/>
        <d v="2016-07-12T00:00:00"/>
        <d v="2016-05-13T00:00:00"/>
        <d v="2016-05-20T00:00:00"/>
        <d v="2017-06-04T00:00:00"/>
        <d v="2016-01-19T00:00:00"/>
        <d v="2020-02-23T00:00:00"/>
        <d v="2019-08-25T00:00:00"/>
        <d v="2015-09-23T00:00:00"/>
        <d v="2016-06-07T00:00:00"/>
        <d v="2019-08-29T00:00:00"/>
        <d v="2016-06-02T00:00:00"/>
        <d v="2015-10-23T00:00:00"/>
        <d v="2020-04-13T00:00:00"/>
        <d v="2015-10-18T00:00:00"/>
        <d v="2015-12-01T00:00:00"/>
        <d v="2019-08-23T00:00:00"/>
        <d v="2019-08-21T00:00:00"/>
        <d v="2015-11-18T00:00:00"/>
        <d v="2020-05-26T00:00:00"/>
        <d v="2017-06-16T00:00:00"/>
        <d v="2017-08-29T00:00:00"/>
        <d v="2015-09-15T00:00:00"/>
        <d v="2016-06-14T00:00:00"/>
        <d v="2020-06-24T00:00:00"/>
        <d v="2014-11-26T00:00:00"/>
        <d v="2015-11-22T00:00:00"/>
        <d v="2018-08-23T00:00:00"/>
        <d v="2018-12-26T00:00:00"/>
        <d v="2016-07-08T00:00:00"/>
        <d v="2016-02-12T00:00:00"/>
        <d v="2017-06-20T00:00:00"/>
        <d v="2015-10-16T00:00:00"/>
        <d v="2020-01-05T00:00:00"/>
        <d v="2016-06-17T00:00:00"/>
        <d v="2020-04-17T00:00:00"/>
        <d v="2017-05-23T00:00:00"/>
        <d v="2018-08-25T00:00:00"/>
        <d v="2020-08-24T00:00:00"/>
        <d v="2015-12-06T00:00:00"/>
        <d v="2017-05-16T00:00:00"/>
        <d v="2016-02-16T00:00:00"/>
        <d v="2016-01-26T00:00:00"/>
        <d v="2016-02-09T00:00:00"/>
        <d v="2016-02-05T00:00:00"/>
        <d v="2015-11-10T00:00:00"/>
        <d v="2018-08-15T00:00:00"/>
        <d v="2017-06-27T00:00:00"/>
        <d v="2016-04-19T00:00:00"/>
        <d v="2014-11-18T00:00:00"/>
        <d v="2020-09-04T00:00:00"/>
        <d v="2017-08-10T00:00:00"/>
        <d v="2020-07-02T00:00:00"/>
        <d v="2017-08-13T00:00:00"/>
        <d v="2016-05-17T00:00:00"/>
        <d v="2016-04-04T00:00:00"/>
        <d v="2020-08-02T00:00:00"/>
        <d v="2019-03-04T00:00:00"/>
        <d v="2020-05-06T00:00:00"/>
        <d v="2016-03-22T00:00:00"/>
        <d v="2018-09-17T00:00:00"/>
        <d v="2015-12-24T00:00:00"/>
        <d v="2017-05-07T00:00:00"/>
        <d v="2020-06-12T00:00:00"/>
        <d v="2020-07-24T00:00:00"/>
        <d v="2015-02-13T00:00:00"/>
        <d v="2020-08-29T00:00:00"/>
        <d v="2020-01-30T00:00:00"/>
        <d v="2020-05-22T00:00:00"/>
        <d v="2020-04-19T00:00:00"/>
        <d v="2020-03-31T00:00:00"/>
        <d v="2016-02-23T00:00:00"/>
        <d v="2020-03-03T00:00:00"/>
        <d v="2020-02-20T00:00:00"/>
        <d v="2015-10-02T00:00:00"/>
        <d v="2020-07-09T00:00:00"/>
        <d v="2020-05-02T00:00:00"/>
        <d v="2016-08-01T00:00:00"/>
        <d v="2020-04-11T00:00:00"/>
        <d v="2020-04-09T00:00:00"/>
        <d v="2020-05-12T00:00:00"/>
        <d v="2020-04-05T00:00:00"/>
        <d v="2020-07-07T00:00:00"/>
        <d v="2017-07-10T00:00:00"/>
        <d v="2016-05-25T00:00:00"/>
        <d v="2015-10-25T00:00:00"/>
        <d v="2015-09-22T00:00:00"/>
        <d v="2020-05-29T00:00:00"/>
        <d v="2018-08-08T00:00:00"/>
        <d v="2017-05-26T00:00:00"/>
        <d v="2016-05-28T00:00:00"/>
        <d v="2020-06-03T00:00:00"/>
        <d v="2018-09-22T00:00:00"/>
        <d v="2020-06-26T00:00:00"/>
        <d v="2017-07-08T00:00:00"/>
        <d v="2020-04-07T00:00:00"/>
        <d v="2020-05-19T00:00:00"/>
        <d v="2018-09-01T00:00:00"/>
        <d v="2019-02-23T00:00:00"/>
        <d v="2020-02-27T00:00:00"/>
        <d v="2020-06-19T00:00:00"/>
        <d v="2020-09-25T00:00:00"/>
        <d v="2019-03-02T00:00:00"/>
        <d v="2020-07-22T00:00:00"/>
        <d v="2020-01-04T00:00:00"/>
        <d v="2019-01-01T00:00:00"/>
        <d v="2018-08-04T00:00:00"/>
        <d v="2020-03-14T00:00:00"/>
        <d v="2018-12-28T00:00:00"/>
        <d v="2018-09-09T00:00:00"/>
        <d v="2020-06-09T00:00:00"/>
        <d v="2020-02-22T00:00:00"/>
        <d v="2019-01-26T00:00:00"/>
        <d v="2018-08-18T00:00:00"/>
        <d v="2019-11-30T00:00:00"/>
        <d v="2020-03-07T00:00:00"/>
        <d v="2020-04-28T00:00:00"/>
        <d v="2018-11-17T00:00:00"/>
        <d v="2020-01-25T00:00:00"/>
        <d v="2019-12-07T00:00:00"/>
        <d v="2020-04-23T00:00:00"/>
        <d v="2020-07-30T00:00:00"/>
        <d v="2020-09-22T00:00:00"/>
        <d v="2018-09-15T00:00:00"/>
        <d v="2017-05-05T00:00:00"/>
        <d v="2020-09-15T00:00:00"/>
        <d v="2019-03-10T00:00:00"/>
        <d v="2017-05-20T00:00:00"/>
        <d v="2017-06-25T00:00:00"/>
        <d v="2020-09-08T00:00:00"/>
        <d v="2015-10-11T00:00:00"/>
        <d v="2016-01-12T00:00:00"/>
        <d v="2017-06-09T00:00:00"/>
        <d v="2017-05-18T00:00:00"/>
        <d v="2020-02-08T00:00:00"/>
        <d v="2015-11-08T00:00:00"/>
        <d v="2020-03-26T00:00:00"/>
        <d v="2020-04-02T00:00:00"/>
        <d v="2020-02-25T00:00:00"/>
        <d v="2020-01-23T00:00:00"/>
        <d v="2020-03-11T00:00:00"/>
        <d v="2015-01-03T00:00:00"/>
        <d v="2018-10-18T00:00:00"/>
        <d v="2020-02-10T00:00:00"/>
        <d v="2020-02-04T00:00:00"/>
        <d v="2016-10-16T00:00:00"/>
        <d v="2018-08-29T00:00:00"/>
        <d v="2018-05-19T00:00:00"/>
        <d v="2018-05-30T00:00:00"/>
        <d v="2020-01-26T00:00:00"/>
        <d v="2019-11-24T00:00:00"/>
        <d v="2015-02-06T00:00:00"/>
        <d v="2018-09-27T00:00:00"/>
        <d v="2020-05-08T00:00:00"/>
        <d v="2015-01-27T00:00:00"/>
        <d v="2017-05-09T00:00:00"/>
        <d v="2017-05-02T00:00:00"/>
        <d v="2020-02-03T00:00:00"/>
        <d v="2017-05-28T00:00:00"/>
        <d v="2020-01-07T00:00:00"/>
        <d v="2016-04-29T00:00:00"/>
        <d v="2017-05-31T00:00:00"/>
        <d v="2017-07-14T00:00:00"/>
        <d v="2017-07-21T00:00:00"/>
        <d v="2020-01-01T00:00:00"/>
        <d v="2020-03-18T00:00:00"/>
        <d v="2017-07-24T00:00:00"/>
        <d v="2018-11-04T00:00:00"/>
        <d v="2018-04-14T00:00:00"/>
        <d v="2020-01-28T00:00:00"/>
        <d v="2018-09-11T00:00:00"/>
        <d v="2020-03-24T00:00:00"/>
        <d v="2017-05-01T00:00:00"/>
        <d v="2014-12-10T00:00:00"/>
        <d v="2018-05-21T00:00:00"/>
        <d v="2016-06-05T00:00:00"/>
        <d v="2019-02-18T00:00:00"/>
        <d v="2017-09-23T00:00:00"/>
        <d v="2017-08-21T00:00:00"/>
        <d v="2019-01-07T00:00:00"/>
        <d v="2014-11-23T00:00:00"/>
        <d v="2017-08-07T00:00:00"/>
        <d v="2020-05-15T00:00:00"/>
        <d v="2017-10-02T00:00:00"/>
        <d v="2019-09-10T00:00:00"/>
        <d v="2019-02-05T00:00:00"/>
        <d v="2015-10-29T00:00:00"/>
        <d v="2016-01-05T00:00:00"/>
        <d v="2017-07-16T00:00:00"/>
        <d v="2019-11-26T00:00:00"/>
        <d v="2019-12-03T00:00:00"/>
        <d v="2015-12-30T00:00:00"/>
        <d v="2016-05-08T00:00:00"/>
        <d v="2018-12-01T00:00:00"/>
        <d v="2016-03-16T00:00:00"/>
        <d v="2018-06-29T00:00:00"/>
        <d v="2020-04-29T00:00:00"/>
        <d v="2019-01-17T00:00:00"/>
        <d v="2019-08-13T00:00:00"/>
        <d v="2019-09-03T00:00:00"/>
        <d v="2019-01-28T00:00:00"/>
        <d v="2015-12-04T00:00:00"/>
        <d v="2018-11-25T00:00:00"/>
        <d v="2017-11-05T00:00:00"/>
        <d v="2019-01-14T00:00:00"/>
        <d v="2020-04-21T00:00:00"/>
        <d v="2020-08-13T00:00:00"/>
        <d v="2019-09-07T00:00:00"/>
        <d v="2020-06-17T00:00:00"/>
        <d v="2018-05-08T00:00:00"/>
        <d v="2015-11-04T00:00:00"/>
        <d v="2018-10-10T00:00:00"/>
        <d v="2019-11-22T00:00:00"/>
        <d v="2018-11-13T00:00:00"/>
        <d v="2018-11-10T00:00:00"/>
        <d v="2018-10-30T00:00:00"/>
        <d v="2017-05-12T00:00:00"/>
        <d v="2019-12-22T00:00:00"/>
        <d v="2018-10-14T00:00:00"/>
        <d v="2014-11-16T00:00:00"/>
        <d v="2018-09-04T00:00:00"/>
        <d v="2016-07-28T00:00:00"/>
        <d v="2018-11-11T00:00:00"/>
        <d v="2016-08-03T00:00:00"/>
        <d v="2016-10-26T00:00:00"/>
        <d v="2018-05-10T00:00:00"/>
        <d v="2018-12-24T00:00:00"/>
        <d v="2019-12-27T00:00:00"/>
        <d v="2020-01-18T00:00:00"/>
        <d v="2019-08-04T00:00:00"/>
        <d v="2015-12-09T00:00:00"/>
        <d v="2015-12-11T00:00:00"/>
        <d v="2018-05-27T00:00:00"/>
        <d v="2020-09-11T00:00:00"/>
        <d v="2020-09-18T00:00:00"/>
        <d v="2018-08-28T00:00:00"/>
        <d v="2019-07-28T00:00:00"/>
        <d v="2017-04-27T00:00:00"/>
        <d v="2019-02-21T00:00:00"/>
        <d v="2017-01-04T00:00:00"/>
        <d v="2018-05-06T00:00:00"/>
        <d v="2018-05-13T00:00:00"/>
        <d v="2018-12-23T00:00:00"/>
        <d v="2017-04-29T00:00:00"/>
        <d v="2016-04-13T00:00:00"/>
        <d v="2019-01-12T00:00:00"/>
        <d v="2018-07-22T00:00:00"/>
        <d v="2016-07-13T00:00:00"/>
        <d v="2019-07-09T00:00:00"/>
        <d v="2019-07-20T00:00:00"/>
        <d v="2018-05-17T00:00:00"/>
        <d v="2019-07-05T00:00:00"/>
        <d v="2018-09-08T00:00:00"/>
        <d v="2018-08-12T00:00:00"/>
        <d v="2019-07-15T00:00:00"/>
        <d v="2020-06-05T00:00:00"/>
        <d v="2019-11-19T00:00:00"/>
        <d v="2018-05-22T00:00:00"/>
        <d v="2016-04-12T00:00:00"/>
        <d v="2020-04-15T00:00:00"/>
        <d v="2018-12-09T00:00:00"/>
        <d v="2018-04-22T00:00:00"/>
        <d v="2018-04-10T00:00:00"/>
        <d v="2017-08-15T00:00:00"/>
        <d v="2017-11-19T00:00:00"/>
        <d v="2018-04-08T00:00:00"/>
        <d v="2018-04-20T00:00:00"/>
        <d v="2018-05-02T00:00:00"/>
        <d v="2018-09-24T00:00:00"/>
        <d v="2019-11-17T00:00:00"/>
        <d v="2018-11-02T00:00:00"/>
        <d v="2018-08-01T00:00:00"/>
        <d v="2018-10-26T00:00:00"/>
        <d v="2018-08-05T00:00:00"/>
        <d v="2018-08-07T00:00:00"/>
        <d v="2019-01-06T00:00:00"/>
        <d v="2014-11-20T00:00:00"/>
        <d v="2018-06-17T00:00:00"/>
        <d v="2018-04-17T00:00:00"/>
        <d v="2019-07-12T00:00:00"/>
        <d v="2019-01-13T00:00:00"/>
        <d v="2016-04-11T00:00:00"/>
        <d v="2016-04-27T00:00:00"/>
      </sharedItems>
      <fieldGroup par="26" base="2">
        <rangePr groupBy="months" startDate="2014-11-16T00:00:00" endDate="2020-09-26T00:00:00"/>
        <groupItems count="14">
          <s v="&lt;16/11/2014"/>
          <s v="Jan"/>
          <s v="Feb"/>
          <s v="Mar"/>
          <s v="Apr"/>
          <s v="May"/>
          <s v="Jun"/>
          <s v="Jul"/>
          <s v="Aug"/>
          <s v="Sep"/>
          <s v="Oct"/>
          <s v="Nov"/>
          <s v="Dec"/>
          <s v="&gt;26/09/2020"/>
        </groupItems>
      </fieldGroup>
    </cacheField>
    <cacheField name="Day of the week" numFmtId="166">
      <sharedItems count="7">
        <s v="Sunday"/>
        <s v="Friday"/>
        <s v="Monday"/>
        <s v="Saturday"/>
        <s v="Tuesday"/>
        <s v="Wednesday"/>
        <s v="Thursday"/>
      </sharedItems>
    </cacheField>
    <cacheField name="Activity Name" numFmtId="0">
      <sharedItems/>
    </cacheField>
    <cacheField name="Activity Type" numFmtId="0">
      <sharedItems/>
    </cacheField>
    <cacheField name="Activity Description" numFmtId="0">
      <sharedItems containsBlank="1" longText="1"/>
    </cacheField>
    <cacheField name="Elapsed Time" numFmtId="0">
      <sharedItems containsSemiMixedTypes="0" containsString="0" containsNumber="1" containsInteger="1" minValue="317" maxValue="17675"/>
    </cacheField>
    <cacheField name="Distance" numFmtId="0">
      <sharedItems containsSemiMixedTypes="0" containsString="0" containsNumber="1" minValue="0.86" maxValue="42.68"/>
    </cacheField>
    <cacheField name="Distance (miles)" numFmtId="0">
      <sharedItems containsSemiMixedTypes="0" containsString="0" containsNumber="1" minValue="0.53437906000000002" maxValue="26.520114280000001" count="296">
        <n v="26.520114280000001"/>
        <n v="20.163488950000001"/>
        <n v="17.547517039999999"/>
        <n v="16.0935089"/>
        <n v="14.11754912"/>
        <n v="14.074053149999999"/>
        <n v="13.36569021"/>
        <n v="13.18549262"/>
        <n v="13.179278910000001"/>
        <n v="13.141996649999999"/>
        <n v="11.650706250000001"/>
        <n v="11.041762670000001"/>
        <n v="10.14077472"/>
        <n v="10.041355360000001"/>
        <n v="10.028927940000001"/>
        <n v="10.02271423"/>
        <n v="10.01028681"/>
        <n v="9.9854319700000005"/>
        <n v="9.9667908399999998"/>
        <n v="9.5194037199999997"/>
        <n v="8.8545367499999994"/>
        <n v="8.5314238299999996"/>
        <n v="8.4630730199999995"/>
        <n v="8.1586012300000004"/>
        <n v="8.1461738100000005"/>
        <n v="7.9286939600000004"/>
        <n v="7.5558713600000003"/>
        <n v="7.5310165199999997"/>
        <n v="7.5123753899999999"/>
        <n v="7.5061616799999999"/>
        <n v="7.4502382900000006"/>
        <n v="7.4005286100000003"/>
        <n v="7.2886818300000007"/>
        <n v="7.2824681200000008"/>
        <n v="7.2700407"/>
        <n v="7.2638269900000001"/>
        <n v="7.1768350500000002"/>
        <n v="7.1271253700000008"/>
        <n v="7.0152785899999994"/>
        <n v="6.7853713200000003"/>
        <n v="6.5430366299999996"/>
        <n v="6.3814801699999997"/>
        <n v="6.3193430700000004"/>
        <n v="6.2882745199999999"/>
        <n v="6.2820608099999999"/>
        <n v="6.2634196800000002"/>
        <n v="6.1702140299999995"/>
        <n v="6.1640003200000004"/>
        <n v="6.1515729000000006"/>
        <n v="6.0397261200000001"/>
        <n v="6.0024438600000005"/>
        <n v="5.9962301500000006"/>
        <n v="5.9465204700000003"/>
        <n v="5.9278793399999996"/>
        <n v="5.6917583600000006"/>
        <n v="5.6544761000000001"/>
        <n v="5.5985527099999999"/>
        <n v="5.5177744800000008"/>
        <n v="5.4742785100000004"/>
        <n v="5.4183551200000002"/>
        <n v="5.4121414100000003"/>
        <n v="5.3500043100000001"/>
        <n v="5.3251494700000004"/>
        <n v="5.3127220500000005"/>
        <n v="5.2505849499999995"/>
        <n v="5.2008752699999992"/>
        <n v="5.1511655899999997"/>
        <n v="5.12631075"/>
        <n v="5.0766010699999997"/>
        <n v="5.0517462300000009"/>
        <n v="5.0455325199999992"/>
        <n v="5.0144639700000004"/>
        <n v="5.0082502600000005"/>
        <n v="5.0020365500000006"/>
        <n v="4.9958228399999998"/>
        <n v="4.9896091299999998"/>
        <n v="4.9833954199999999"/>
        <n v="4.97718171"/>
        <n v="4.9647542900000001"/>
        <n v="4.9523268700000003"/>
        <n v="4.9461131600000003"/>
        <n v="4.8901897700000001"/>
        <n v="4.8591212200000005"/>
        <n v="4.8529075099999996"/>
        <n v="4.8466937999999997"/>
        <n v="4.6789236299999999"/>
        <n v="4.6478550800000002"/>
        <n v="4.6416413700000003"/>
        <n v="4.6354276600000004"/>
        <n v="4.6105728199999998"/>
        <n v="4.59193169"/>
        <n v="4.5857179800000001"/>
        <n v="4.5795042700000002"/>
        <n v="4.5670768499999994"/>
        <n v="4.4800849100000004"/>
        <n v="4.4303752300000001"/>
        <n v="4.4179478100000003"/>
        <n v="4.4055203900000004"/>
        <n v="4.2998873199999998"/>
        <n v="4.1942542500000002"/>
        <n v="4.1818268300000003"/>
        <n v="4.1693994099999996"/>
        <n v="4.1507582799999998"/>
        <n v="4.1072623100000003"/>
        <n v="4.0886211800000005"/>
        <n v="4.0699800499999998"/>
        <n v="4.05755263"/>
        <n v="4.0451252100000001"/>
        <n v="4.0389115000000002"/>
        <n v="4.0326977900000003"/>
        <n v="4.0140566599999996"/>
        <n v="4.0078429500000006"/>
        <n v="4.0016292400000006"/>
        <n v="3.9954155299999998"/>
        <n v="3.9643469800000002"/>
        <n v="3.9581332700000003"/>
        <n v="3.94570585"/>
        <n v="3.93949214"/>
        <n v="3.9332784300000001"/>
        <n v="3.9270647200000002"/>
        <n v="3.9084235899999999"/>
        <n v="3.8711413300000004"/>
        <n v="3.8090042299999998"/>
        <n v="3.75308084"/>
        <n v="3.7033711600000001"/>
        <n v="3.6660889000000001"/>
        <n v="3.6474477700000003"/>
        <n v="3.5418147000000002"/>
        <n v="3.4858913100000004"/>
        <n v="3.44860905"/>
        <n v="3.44239534"/>
        <n v="3.4361816300000001"/>
        <n v="3.3616171100000001"/>
        <n v="3.3554034000000001"/>
        <n v="3.3429759799999998"/>
        <n v="3.3305485600000004"/>
        <n v="3.3119074300000002"/>
        <n v="3.3056937200000003"/>
        <n v="3.21870178"/>
        <n v="3.21248807"/>
        <n v="3.2062743600000001"/>
        <n v="3.2000606500000002"/>
        <n v="3.17520581"/>
        <n v="3.1689920999999996"/>
        <n v="3.1627783900000002"/>
        <n v="3.1565646800000002"/>
        <n v="3.1503509700000003"/>
        <n v="3.1441372599999999"/>
        <n v="3.13792355"/>
        <n v="3.1317098400000001"/>
        <n v="3.1254961300000002"/>
        <n v="3.1192824199999998"/>
        <n v="3.1130687099999999"/>
        <n v="3.1068549999999999"/>
        <n v="3.10064129"/>
        <n v="3.0944275800000005"/>
        <n v="3.0882138699999997"/>
        <n v="3.0820001600000002"/>
        <n v="3.0757864500000003"/>
        <n v="3.0695727400000004"/>
        <n v="3.06335903"/>
        <n v="3.0571453200000001"/>
        <n v="3.0447179000000002"/>
        <n v="3.0385041899999998"/>
        <n v="3.0322904799999999"/>
        <n v="3.02607677"/>
        <n v="3.01986306"/>
        <n v="3.0136493499999997"/>
        <n v="3.0074356399999997"/>
        <n v="3.0012219300000003"/>
        <n v="2.9825808"/>
        <n v="2.9639396699999998"/>
        <n v="2.9577259599999999"/>
        <n v="2.9515122499999999"/>
        <n v="2.9266574099999998"/>
        <n v="2.9204437000000003"/>
        <n v="2.8893751500000002"/>
        <n v="2.8583065999999997"/>
        <n v="2.8520928899999998"/>
        <n v="2.8458791800000003"/>
        <n v="2.8210243400000001"/>
        <n v="2.8085969199999998"/>
        <n v="2.7651009500000003"/>
        <n v="2.7588872400000004"/>
        <n v="2.7340324000000003"/>
        <n v="2.72160498"/>
        <n v="2.6781090099999996"/>
        <n v="2.6532541699999999"/>
        <n v="2.6470404599999999"/>
        <n v="2.5911170700000001"/>
        <n v="2.5786896500000003"/>
        <n v="2.5724759399999999"/>
        <n v="2.56626223"/>
        <n v="2.5476210999999997"/>
        <n v="2.5351936799999999"/>
        <n v="2.5289799700000004"/>
        <n v="2.5227662599999996"/>
        <n v="2.5103388400000002"/>
        <n v="2.5041251300000003"/>
        <n v="2.4979114199999999"/>
        <n v="2.49169771"/>
        <n v="2.485484"/>
        <n v="2.4792702900000001"/>
        <n v="2.4730565800000002"/>
        <n v="2.4606291599999999"/>
        <n v="2.4544154499999999"/>
        <n v="2.44820174"/>
        <n v="2.4419880300000001"/>
        <n v="2.4295606100000002"/>
        <n v="2.4047057700000001"/>
        <n v="2.3984920600000001"/>
        <n v="2.3860646399999998"/>
        <n v="2.3549960900000002"/>
        <n v="2.3487823799999998"/>
        <n v="2.3425686699999999"/>
        <n v="2.3301412500000001"/>
        <n v="2.3239275400000001"/>
        <n v="2.3177138300000002"/>
        <n v="2.3115001200000003"/>
        <n v="2.3052864099999999"/>
        <n v="2.2990727"/>
        <n v="2.29285899"/>
        <n v="2.2804315700000002"/>
        <n v="2.2742178600000003"/>
        <n v="2.2680041499999999"/>
        <n v="2.2307218899999999"/>
        <n v="2.18101221"/>
        <n v="2.1561573700000003"/>
        <n v="2.1499436599999999"/>
        <n v="2.1375162400000001"/>
        <n v="2.1188751100000003"/>
        <n v="2.10644769"/>
        <n v="2.1002339800000001"/>
        <n v="2.0567380100000001"/>
        <n v="2.0505242999999997"/>
        <n v="2.0380968799999999"/>
        <n v="2.03188317"/>
        <n v="2.0132420400000002"/>
        <n v="2.0070283299999998"/>
        <n v="2.0008146200000003"/>
        <n v="1.9946009099999999"/>
        <n v="1.9821734900000001"/>
        <n v="1.9635323600000001"/>
        <n v="1.9386775200000002"/>
        <n v="1.91382268"/>
        <n v="1.9013952600000001"/>
        <n v="1.8889678400000001"/>
        <n v="1.8641130000000001"/>
        <n v="1.8206170300000002"/>
        <n v="1.81440332"/>
        <n v="1.8081896100000001"/>
        <n v="1.79576219"/>
        <n v="1.7522662199999999"/>
        <n v="1.7087702499999999"/>
        <n v="1.6963428300000001"/>
        <n v="1.5534275"/>
        <n v="1.5410000800000001"/>
        <n v="1.4912904"/>
        <n v="1.4664355599999999"/>
        <n v="1.4602218500000002"/>
        <n v="1.4291532999999998"/>
        <n v="1.4229395900000001"/>
        <n v="1.41672588"/>
        <n v="1.3732299100000001"/>
        <n v="1.33594765"/>
        <n v="1.31730652"/>
        <n v="1.28623797"/>
        <n v="1.2613831299999998"/>
        <n v="1.242742"/>
        <n v="1.2303145799999999"/>
        <n v="1.2178871600000001"/>
        <n v="1.2116734499999999"/>
        <n v="1.20545974"/>
        <n v="1.1992460300000001"/>
        <n v="1.1930323199999999"/>
        <n v="1.18681861"/>
        <n v="1.1743911899999999"/>
        <n v="1.16817748"/>
        <n v="1.1619637700000001"/>
        <n v="1.1557500600000001"/>
        <n v="1.14953635"/>
        <n v="1.1184678000000001"/>
        <n v="1.0066210200000001"/>
        <n v="1.0004073100000002"/>
        <n v="0.98797989000000008"/>
        <n v="0.94448392000000003"/>
        <n v="0.91962907999999999"/>
        <n v="0.91341536999999995"/>
        <n v="0.86991940000000001"/>
        <n v="0.85749197999999993"/>
        <n v="0.80156859000000003"/>
        <n v="0.77050004000000005"/>
        <n v="0.60894358000000004"/>
        <n v="0.57787503000000007"/>
        <n v="0.54680647999999998"/>
        <n v="0.53437906000000002"/>
      </sharedItems>
    </cacheField>
    <cacheField name="Relative Effort" numFmtId="0">
      <sharedItems containsString="0" containsBlank="1" containsNumber="1" containsInteger="1" minValue="4" maxValue="655" count="158">
        <n v="655"/>
        <n v="425"/>
        <n v="235"/>
        <n v="280"/>
        <n v="209"/>
        <n v="254"/>
        <n v="188"/>
        <n v="372"/>
        <n v="259"/>
        <n v="418"/>
        <n v="208"/>
        <n v="150"/>
        <n v="278"/>
        <n v="251"/>
        <n v="162"/>
        <n v="302"/>
        <n v="180"/>
        <n v="327"/>
        <n v="161"/>
        <n v="175"/>
        <n v="144"/>
        <n v="164"/>
        <n v="140"/>
        <n v="258"/>
        <n v="232"/>
        <n v="114"/>
        <n v="207"/>
        <n v="237"/>
        <n v="198"/>
        <n v="205"/>
        <n v="185"/>
        <n v="108"/>
        <n v="163"/>
        <n v="116"/>
        <n v="165"/>
        <n v="120"/>
        <n v="119"/>
        <n v="189"/>
        <n v="93"/>
        <n v="136"/>
        <n v="95"/>
        <n v="124"/>
        <n v="132"/>
        <n v="117"/>
        <n v="105"/>
        <n v="156"/>
        <n v="121"/>
        <n v="126"/>
        <m/>
        <n v="94"/>
        <n v="79"/>
        <n v="98"/>
        <n v="137"/>
        <n v="89"/>
        <n v="103"/>
        <n v="85"/>
        <n v="90"/>
        <n v="83"/>
        <n v="84"/>
        <n v="100"/>
        <n v="147"/>
        <n v="91"/>
        <n v="138"/>
        <n v="113"/>
        <n v="115"/>
        <n v="201"/>
        <n v="155"/>
        <n v="102"/>
        <n v="107"/>
        <n v="142"/>
        <n v="128"/>
        <n v="158"/>
        <n v="122"/>
        <n v="152"/>
        <n v="75"/>
        <n v="99"/>
        <n v="56"/>
        <n v="87"/>
        <n v="88"/>
        <n v="78"/>
        <n v="104"/>
        <n v="123"/>
        <n v="82"/>
        <n v="70"/>
        <n v="97"/>
        <n v="65"/>
        <n v="110"/>
        <n v="67"/>
        <n v="86"/>
        <n v="50"/>
        <n v="72"/>
        <n v="66"/>
        <n v="76"/>
        <n v="73"/>
        <n v="77"/>
        <n v="55"/>
        <n v="64"/>
        <n v="96"/>
        <n v="71"/>
        <n v="54"/>
        <n v="101"/>
        <n v="36"/>
        <n v="58"/>
        <n v="49"/>
        <n v="69"/>
        <n v="53"/>
        <n v="51"/>
        <n v="47"/>
        <n v="60"/>
        <n v="44"/>
        <n v="68"/>
        <n v="41"/>
        <n v="61"/>
        <n v="52"/>
        <n v="35"/>
        <n v="74"/>
        <n v="62"/>
        <n v="45"/>
        <n v="57"/>
        <n v="63"/>
        <n v="111"/>
        <n v="59"/>
        <n v="81"/>
        <n v="92"/>
        <n v="42"/>
        <n v="27"/>
        <n v="48"/>
        <n v="39"/>
        <n v="40"/>
        <n v="24"/>
        <n v="25"/>
        <n v="4"/>
        <n v="33"/>
        <n v="29"/>
        <n v="46"/>
        <n v="38"/>
        <n v="31"/>
        <n v="43"/>
        <n v="37"/>
        <n v="30"/>
        <n v="26"/>
        <n v="32"/>
        <n v="22"/>
        <n v="15"/>
        <n v="14"/>
        <n v="23"/>
        <n v="12"/>
        <n v="18"/>
        <n v="16"/>
        <n v="28"/>
        <n v="9"/>
        <n v="11"/>
        <n v="10"/>
        <n v="8"/>
        <n v="5"/>
        <n v="20"/>
        <n v="6"/>
        <n v="13"/>
      </sharedItems>
    </cacheField>
    <cacheField name="Moving Time" numFmtId="0">
      <sharedItems containsSemiMixedTypes="0" containsString="0" containsNumber="1" containsInteger="1" minValue="300" maxValue="17332"/>
    </cacheField>
    <cacheField name="Time (minutes)" numFmtId="0">
      <sharedItems containsSemiMixedTypes="0" containsString="0" containsNumber="1" minValue="5" maxValue="288.86666666666667"/>
    </cacheField>
    <cacheField name="Minutes per mile average" numFmtId="0">
      <sharedItems containsSemiMixedTypes="0" containsString="0" containsNumber="1" minValue="7.2563036942015744" maxValue="18.632271197903545" count="434">
        <n v="10.892361307979501"/>
        <n v="11.008346185379125"/>
        <n v="10.361389947775008"/>
        <n v="10.171802868919405"/>
        <n v="9.9745830858966169"/>
        <n v="10.149883510991289"/>
        <n v="10.03439886451376"/>
        <n v="9.0238064486765719"/>
        <n v="9.7918862542685208"/>
        <n v="9.9173159759809675"/>
        <n v="9.9207147492310455"/>
        <n v="9.9712340584114347"/>
        <n v="10.165232556643693"/>
        <n v="9.616895648504034"/>
        <n v="9.8232500279253827"/>
        <n v="10.146951979892975"/>
        <n v="10.004708346613297"/>
        <n v="9.8343266766054587"/>
        <n v="9.0149378513495524"/>
        <n v="10.116179839886021"/>
        <n v="9.2909057796464243"/>
        <n v="9.8264176067001632"/>
        <n v="9.8841165380846512"/>
        <n v="9.2744656263420122"/>
        <n v="9.1822249002565766"/>
        <n v="8.9947558862098713"/>
        <n v="9.7650330210668557"/>
        <n v="9.6445590233990544"/>
        <n v="9.9324997478150063"/>
        <n v="9.754208580631941"/>
        <n v="9.2189445034963207"/>
        <n v="9.6029176308618656"/>
        <n v="9.4987454450777324"/>
        <n v="10.207162202219612"/>
        <n v="9.5391487973375444"/>
        <n v="9.8341182178037165"/>
        <n v="9.2519891480576817"/>
        <n v="9.7888928627989973"/>
        <n v="9.6313590115979508"/>
        <n v="9.859445687638507"/>
        <n v="10.069228870163508"/>
        <n v="11.060652302134057"/>
        <n v="8.9302531462868231"/>
        <n v="9.7430012751203279"/>
        <n v="9.5536589794116722"/>
        <n v="9.6459553651794678"/>
        <n v="10.772181701234548"/>
        <n v="9.3445809555052062"/>
        <n v="9.7644403542168323"/>
        <n v="9.1836393844074955"/>
        <n v="8.8935997700998612"/>
        <n v="9.8848626854684696"/>
        <n v="8.811091637857384"/>
        <n v="10.640018545652387"/>
        <n v="9.8460940806279602"/>
        <n v="10.315662059342793"/>
        <n v="10.34829595260611"/>
        <n v="10.05398183573541"/>
        <n v="9.4131470631451819"/>
        <n v="10.722922236333707"/>
        <n v="10.196168602804001"/>
        <n v="10.473658286170066"/>
        <n v="9.0290816452755376"/>
        <n v="9.7196183380270949"/>
        <n v="10.278271744611391"/>
        <n v="10.816802785055669"/>
        <n v="9.383081530119167"/>
        <n v="9.3285580114799931"/>
        <n v="10.059211990245235"/>
        <n v="9.2431644596132472"/>
        <n v="9.1629549033417881"/>
        <n v="9.2377297952012629"/>
        <n v="8.9551168591681858"/>
        <n v="9.1367957331092597"/>
        <n v="9.200052809100816"/>
        <n v="9.2731746161095643"/>
        <n v="9.7351714876648447"/>
        <n v="9.4277770110207442"/>
        <n v="9.7971674975097329"/>
        <n v="8.9430240835272041"/>
        <n v="10.055904129688935"/>
        <n v="9.1242893900003335"/>
        <n v="9.35448170002228"/>
        <n v="10.075083714004025"/>
        <n v="9.065506366293933"/>
        <n v="9.3060061667261955"/>
        <n v="9.4212873037476133"/>
        <n v="9.4480428232470732"/>
        <n v="9.3225449066435626"/>
        <n v="9.9031419874490236"/>
        <n v="9.3087555022392934"/>
        <n v="10.371780495212121"/>
        <n v="10.479609272290352"/>
        <n v="9.2429950831949004"/>
        <n v="9.1614645223167859"/>
        <n v="9.9287557477750763"/>
        <n v="9.0095781719626409"/>
        <n v="10.71115295520792"/>
        <n v="9.1189016446987257"/>
        <n v="10.449264409222215"/>
        <n v="9.3680941432434128"/>
        <n v="10.369413610192478"/>
        <n v="9.8180136034955119"/>
        <n v="9.2154390621317521"/>
        <n v="9.5732010104991225"/>
        <n v="9.3496291612075879"/>
        <n v="10.29104644910891"/>
        <n v="10.025851645447197"/>
        <n v="10.040534045991706"/>
        <n v="10.434709051033357"/>
        <n v="10.10852961534774"/>
        <n v="18.632271197903545"/>
        <n v="8.7222498095658683"/>
        <n v="9.1666477096406531"/>
        <n v="9.5054151249969383"/>
        <n v="9.8455427181057722"/>
        <n v="10.098556417664163"/>
        <n v="8.7974252935730632"/>
        <n v="10.298830901793558"/>
        <n v="9.2696286428766168"/>
        <n v="8.7592566946366244"/>
        <n v="9.4350799174558908"/>
        <n v="9.8129760221167288"/>
        <n v="9.6659554328109412"/>
        <n v="10.514713667746598"/>
        <n v="10.134743812369578"/>
        <n v="8.5633328187811788"/>
        <n v="9.3155174582687152"/>
        <n v="10.530584952825505"/>
        <n v="9.0390685549848051"/>
        <n v="8.8701080465241269"/>
        <n v="9.8931022234790902"/>
        <n v="8.9963357025050108"/>
        <n v="9.7335354336825066"/>
        <n v="10.320796236484915"/>
        <n v="10.483230075557923"/>
        <n v="9.1229559794998352"/>
        <n v="9.5317578478084695"/>
        <n v="9.9238739255738935"/>
        <n v="10.161404523005029"/>
        <n v="8.737283707815461"/>
        <n v="9.1449628292320213"/>
        <n v="9.9251372030913618"/>
        <n v="9.2586038122571104"/>
        <n v="8.9422174500517695"/>
        <n v="10.852627840849427"/>
        <n v="10.315648520467045"/>
        <n v="9.5650545742064796"/>
        <n v="9.6054419120905479"/>
        <n v="10.151659829421634"/>
        <n v="9.2123271453749354"/>
        <n v="10.947179522387831"/>
        <n v="8.7732579101468531"/>
        <n v="9.9156092005305574"/>
        <n v="9.6466556160226737"/>
        <n v="10.518591489493877"/>
        <n v="11.25091288616783"/>
        <n v="9.8526355391437015"/>
        <n v="10.088717768585086"/>
        <n v="9.2961211754422557"/>
        <n v="9.6481342972856687"/>
        <n v="11.220707471417594"/>
        <n v="9.3728861711214968"/>
        <n v="9.4378847108997945"/>
        <n v="8.8368009327684209"/>
        <n v="12.493595444165951"/>
        <n v="10.646114181683108"/>
        <n v="10.1997784747156"/>
        <n v="9.3150689283703922"/>
        <n v="9.4086354689455423"/>
        <n v="9.4216964294098595"/>
        <n v="10.078086875256757"/>
        <n v="9.4614730447997442"/>
        <n v="9.5591058257272756"/>
        <n v="9.7785630252527138"/>
        <n v="9.1682906470999743"/>
        <n v="9.972433854462464"/>
        <n v="10.834771636041976"/>
        <n v="9.5521699117338592"/>
        <n v="9.753603017530688"/>
        <n v="9.9126291536860798"/>
        <n v="9.3586303804841471"/>
        <n v="9.448923636141485"/>
        <n v="9.7231230081009041"/>
        <n v="9.2358670323058973"/>
        <n v="9.2465320057843101"/>
        <n v="9.3851766610036815"/>
        <n v="9.9130928481851406"/>
        <n v="10.750293266240583"/>
        <n v="9.0725994602309861"/>
        <n v="9.110001224790242"/>
        <n v="9.2970100475865216"/>
        <n v="9.3931860135960381"/>
        <n v="9.6282828193970769"/>
        <n v="10.771708193065765"/>
        <n v="8.8069584132843222"/>
        <n v="9.1281848599694637"/>
        <n v="9.165661278749397"/>
        <n v="9.2513216645321013"/>
        <n v="9.3476895985376451"/>
        <n v="9.7224537863369758"/>
        <n v="8.9050395550055175"/>
        <n v="9.4522166842889899"/>
        <n v="9.4844035742468407"/>
        <n v="8.7132512728251346"/>
        <n v="8.7186265049490252"/>
        <n v="9.07876705724963"/>
        <n v="9.9334289649480869"/>
        <n v="10.562331123443176"/>
        <n v="10.911721211496005"/>
        <n v="8.4776045504782278"/>
        <n v="9.441703162000211"/>
        <n v="10.868999989113762"/>
        <n v="9.2448260392017492"/>
        <n v="9.4930817296881926"/>
        <n v="9.4984785925248545"/>
        <n v="9.5038754553615181"/>
        <n v="9.6549876147880482"/>
        <n v="9.7143531059913286"/>
        <n v="9.8168934998879038"/>
        <n v="9.0147085953860984"/>
        <n v="9.4419203404583865"/>
        <n v="9.7123075208838827"/>
        <n v="9.7501617261434532"/>
        <n v="10.128703778739149"/>
        <n v="10.144927009564679"/>
        <n v="10.599177472679516"/>
        <n v="9.3201095500848776"/>
        <n v="9.4555762586616918"/>
        <n v="10.577240605677721"/>
        <n v="9.5127245624418713"/>
        <n v="9.7950657024230221"/>
        <n v="10.028540106638207"/>
        <n v="10.180569951243442"/>
        <n v="10.365177619692655"/>
        <n v="9.5156981974783417"/>
        <n v="9.5701047051826205"/>
        <n v="9.6190705621164696"/>
        <n v="9.8149339898518733"/>
        <n v="10.119610432995835"/>
        <n v="9.5513941744843187"/>
        <n v="9.7476556986175584"/>
        <n v="9.3221553738470586"/>
        <n v="10.143249505424897"/>
        <n v="11.571953294370337"/>
        <n v="9.6209619948996465"/>
        <n v="10.597319597574755"/>
        <n v="9.635180685811692"/>
        <n v="9.4071197891871936"/>
        <n v="9.774173888092351"/>
        <n v="8.6440049835260382"/>
        <n v="9.4625032161311893"/>
        <n v="9.8883435128244113"/>
        <n v="10.026603349413119"/>
        <n v="11.497688010716974"/>
        <n v="9.2603810467578302"/>
        <n v="9.7092684583600946"/>
        <n v="9.714810278256417"/>
        <n v="9.9919012730726315"/>
        <n v="10.51283234332711"/>
        <n v="9.8293297490332545"/>
        <n v="9.9570555028342511"/>
        <n v="10.051461494774118"/>
        <n v="10.156974074001029"/>
        <n v="10.16252736764455"/>
        <n v="10.173633954931594"/>
        <n v="10.301359708732591"/>
        <n v="10.33467947059372"/>
        <n v="10.423532168890066"/>
        <n v="11.902443682330416"/>
        <n v="10.970758614215203"/>
        <n v="9.2920485890225386"/>
        <n v="10.554279567761803"/>
        <n v="9.0066823653987313"/>
        <n v="9.8988803677391708"/>
        <n v="9.8007143696854282"/>
        <n v="10.31235995635412"/>
        <n v="10.452086846528045"/>
        <n v="10.419922528021781"/>
        <n v="11.395140780285036"/>
        <n v="8.8314829069213445"/>
        <n v="9.7836802074525888"/>
        <n v="9.5599335770830383"/>
        <n v="10.234707705698773"/>
        <n v="10.777183379145704"/>
        <n v="10.608141660282811"/>
        <n v="10.070595115600435"/>
        <n v="10.134951080716105"/>
        <n v="11.537991875842277"/>
        <n v="11.38224914200361"/>
        <n v="9.9922915420794141"/>
        <n v="10.027850008850944"/>
        <n v="9.7594786819990791"/>
        <n v="10.295926847963266"/>
        <n v="9.7960099871721251"/>
        <n v="10.48276730108763"/>
        <n v="9.2352214527975178"/>
        <n v="11.324289942487917"/>
        <n v="10.446276173003609"/>
        <n v="10.61062916502695"/>
        <n v="10.689421685428901"/>
        <n v="9.1764347601509471"/>
        <n v="9.6851356071859538"/>
        <n v="9.863511228873552"/>
        <n v="9.7928347128363473"/>
        <n v="9.8791444425088049"/>
        <n v="10.469391626075277"/>
        <n v="9.1076087878248302"/>
        <n v="9.1476422330460387"/>
        <n v="10.068411473133823"/>
        <n v="10.408695757514092"/>
        <n v="10.468745925345903"/>
        <n v="9.0834988700669204"/>
        <n v="9.9664310135491245"/>
        <n v="9.7030062018772476"/>
        <n v="10.083612142183981"/>
        <n v="9.5978163026673506"/>
        <n v="10.600269946135782"/>
        <n v="11.169230122158407"/>
        <n v="10.0227530754828"/>
        <n v="9.9937297923277608"/>
        <n v="10.837886804758719"/>
        <n v="9.363955263395237"/>
        <n v="10.056688124085667"/>
        <n v="10.056670398114166"/>
        <n v="11.131994324800891"/>
        <n v="9.7859880275498341"/>
        <n v="9.5895417530537514"/>
        <n v="9.6787737880311138"/>
        <n v="9.8325114769563342"/>
        <n v="10.515522404443894"/>
        <n v="9.0552450414754908"/>
        <n v="9.9993938135724605"/>
        <n v="11.451380182782195"/>
        <n v="10.069160762215501"/>
        <n v="10.621386815413931"/>
        <n v="10.081773842919453"/>
        <n v="9.2796880322030866"/>
        <n v="10.606057405248833"/>
        <n v="9.6995627845957202"/>
        <n v="8.9335338207315278"/>
        <n v="9.6180624851344838"/>
        <n v="10.173512902209119"/>
        <n v="9.314557635798943"/>
        <n v="9.2224992915761064"/>
        <n v="9.824921145444387"/>
        <n v="9.368738624958608"/>
        <n v="9.4833643014466809"/>
        <n v="11.246859963658402"/>
        <n v="10.32585198069795"/>
        <n v="10.931690823863246"/>
        <n v="11.16158280796455"/>
        <n v="10.467860229655169"/>
        <n v="9.911594072326487"/>
        <n v="11.839135505644688"/>
        <n v="8.8676507434383183"/>
        <n v="10.1974216914229"/>
        <n v="8.8751821953096517"/>
        <n v="8.9736130514498704"/>
        <n v="10.124631280466074"/>
        <n v="10.422658039335069"/>
        <n v="10.463230481654438"/>
        <n v="9.8543195704290998"/>
        <n v="10.145867486713986"/>
        <n v="10.337456117415481"/>
        <n v="12.078413674659506"/>
        <n v="10.336236468811531"/>
        <n v="11.029775374964609"/>
        <n v="9.9974430929689539"/>
        <n v="10.100843631287713"/>
        <n v="11.270569640689907"/>
        <n v="9.7187687210395062"/>
        <n v="9.9575999433875371"/>
        <n v="11.690687827344552"/>
        <n v="7.9573144618021185"/>
        <n v="10.500103180220535"/>
        <n v="9.8563164739652986"/>
        <n v="10.295749164639137"/>
        <n v="11.137332165346459"/>
        <n v="9.8729290118940956"/>
        <n v="12.016438917597808"/>
        <n v="11.347941972319356"/>
        <n v="9.8921041803796239"/>
        <n v="8.0359070022457963"/>
        <n v="10.449563232844074"/>
        <n v="9.9902105483584993"/>
        <n v="10.306653060971522"/>
        <n v="9.2129141546023554"/>
        <n v="11.174051317245308"/>
        <n v="10.576028535127298"/>
        <n v="9.8915216122355893"/>
        <n v="10.59173239310687"/>
        <n v="9.3372345868294957"/>
        <n v="7.2563036942015744"/>
        <n v="10.187229949714011"/>
        <n v="9.361020496075076"/>
        <n v="9.5774962963808274"/>
        <n v="10.376749876984038"/>
        <n v="11.276359407002314"/>
        <n v="8.7894968731055396"/>
        <n v="10.493921597082952"/>
        <n v="11.987127832241001"/>
        <n v="10.186956104967607"/>
        <n v="10.562191868724939"/>
        <n v="9.4157829130172548"/>
        <n v="10.393683215556139"/>
        <n v="9.6757273913435959"/>
        <n v="9.8021157026964154"/>
        <n v="10.7991790478131"/>
        <n v="9.0117615181814621"/>
        <n v="10.530278813371094"/>
        <n v="10.543489219349329"/>
        <n v="10.814566750022722"/>
        <n v="9.9113818898730948"/>
        <n v="10.541494874188743"/>
        <n v="9.163114618631532"/>
        <n v="9.3515964066730035"/>
        <n v="9.8795870565071251"/>
        <n v="9.6858696632422792"/>
        <n v="9.5294518922830864"/>
        <n v="9.9292890346166427"/>
        <n v="10.379105819741891"/>
        <n v="10.222880143845842"/>
        <n v="9.7054766868520801"/>
        <n v="9.8952938721772483"/>
        <n v="10.072088014021485"/>
        <n v="9.1962542736717907"/>
        <n v="10.515161514008176"/>
        <n v="11.498288208457204"/>
        <n v="9.1066402367307671"/>
        <n v="9.6889107526184937"/>
        <n v="8.6523897736159316"/>
        <n v="9.8755230552498219"/>
        <n v="9.7932979135322658"/>
      </sharedItems>
    </cacheField>
    <cacheField name="Distance2" numFmtId="0">
      <sharedItems containsString="0" containsBlank="1" containsNumber="1" minValue="865.5" maxValue="42685.69921875"/>
    </cacheField>
    <cacheField name="Max Speed" numFmtId="0">
      <sharedItems containsString="0" containsBlank="1" containsNumber="1" minValue="2.9000000953674299" maxValue="17.799999237060501"/>
    </cacheField>
    <cacheField name="Average Speed" numFmtId="0">
      <sharedItems containsString="0" containsBlank="1" containsNumber="1" minValue="1.43985855579376" maxValue="3.1648030281066801"/>
    </cacheField>
    <cacheField name="Elevation Gain" numFmtId="0">
      <sharedItems containsString="0" containsBlank="1" containsNumber="1" minValue="0" maxValue="386.27713012695301"/>
    </cacheField>
    <cacheField name="Elevation Loss" numFmtId="0">
      <sharedItems containsString="0" containsBlank="1" containsNumber="1" minValue="-0.20000000298023199" maxValue="175"/>
    </cacheField>
    <cacheField name="Elevation Low" numFmtId="0">
      <sharedItems containsString="0" containsBlank="1" containsNumber="1" minValue="-44" maxValue="181.19999694824199"/>
    </cacheField>
    <cacheField name="Elevation High" numFmtId="0">
      <sharedItems containsString="0" containsBlank="1" containsNumber="1" minValue="-30.2000007629394" maxValue="360.5"/>
    </cacheField>
    <cacheField name="Max Grade" numFmtId="0">
      <sharedItems containsString="0" containsBlank="1" containsNumber="1" minValue="1.20000004768371" maxValue="50"/>
    </cacheField>
    <cacheField name="Average Grade" numFmtId="0">
      <sharedItems containsString="0" containsBlank="1" containsNumber="1" minValue="-2.1765935420989901" maxValue="1.3448326587677"/>
    </cacheField>
    <cacheField name="Average Heart Rate" numFmtId="0">
      <sharedItems containsString="0" containsBlank="1" containsNumber="1" minValue="108.38949584960901" maxValue="173.447998046875"/>
    </cacheField>
    <cacheField name="Calories" numFmtId="0">
      <sharedItems containsString="0" containsBlank="1" containsNumber="1" minValue="43.452663421630803" maxValue="5015.59765625"/>
    </cacheField>
    <cacheField name="Quarters" numFmtId="0" databaseField="0">
      <fieldGroup base="2">
        <rangePr groupBy="quarters" startDate="2014-11-16T00:00:00" endDate="2020-09-26T00:00:00"/>
        <groupItems count="6">
          <s v="&lt;16/11/2014"/>
          <s v="Qtr1"/>
          <s v="Qtr2"/>
          <s v="Qtr3"/>
          <s v="Qtr4"/>
          <s v="&gt;26/09/2020"/>
        </groupItems>
      </fieldGroup>
    </cacheField>
    <cacheField name="Years" numFmtId="0" databaseField="0">
      <fieldGroup base="2">
        <rangePr groupBy="years" startDate="2014-11-16T00:00:00" endDate="2020-09-26T00:00:00"/>
        <groupItems count="9">
          <s v="&lt;16/11/2014"/>
          <s v="2014"/>
          <s v="2015"/>
          <s v="2016"/>
          <s v="2017"/>
          <s v="2018"/>
          <s v="2019"/>
          <s v="2020"/>
          <s v="&gt;26/09/2020"/>
        </groupItems>
      </fieldGroup>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r:id="rId1" refreshedBy="Darren Waters" refreshedDate="44108.912561111109" createdVersion="6" refreshedVersion="6" minRefreshableVersion="3" recordCount="437">
  <cacheSource type="worksheet">
    <worksheetSource ref="A1:Y438" sheet="Working data"/>
  </cacheSource>
  <cacheFields count="27">
    <cacheField name="Date (text)" numFmtId="0">
      <sharedItems count="437">
        <s v="Apr 24, 2016, 9:09:53 AM"/>
        <s v="Mar 20, 2016, 10:00:14 AM"/>
        <s v="Apr 1, 2016, 7:33:00 AM"/>
        <s v="Mar 14, 2016, 3:03:38 PM"/>
        <s v="Feb 28, 2016, 3:37:04 PM"/>
        <s v="Feb 21, 2016, 9:14:07 AM"/>
        <s v="Mar 5, 2016, 11:05:12 AM"/>
        <s v="Oct 4, 2015, 8:04:09 AM"/>
        <s v="Mar 26, 2016, 2:21:25 PM"/>
        <s v="Jun 26, 2016, 8:22:49 AM"/>
        <s v="Feb 14, 2016, 10:36:35 AM"/>
        <s v="Jan 18, 2015, 10:22:16 AM"/>
        <s v="Jan 10, 2016, 10:46:15 AM"/>
        <s v="Feb 15, 2015, 9:50:08 AM"/>
        <s v="Dec 28, 2014, 10:26:39 AM"/>
        <s v="Jan 24, 2016, 10:47:08 AM"/>
        <s v="Jan 11, 2015, 9:04:51 AM"/>
        <s v="Feb 1, 2015, 1:45:08 PM"/>
        <s v="Sep 20, 2015, 9:02:41 AM"/>
        <s v="Jan 17, 2016, 11:38:14 AM"/>
        <s v="Aug 6, 2016, 8:34:29 AM"/>
        <s v="Jun 19, 2016, 10:13:55 AM"/>
        <s v="May 22, 2016, 1:57:38 PM"/>
        <s v="Dec 26, 2015, 12:15:12 PM"/>
        <s v="Jun 12, 2016, 8:04:12 AM"/>
        <s v="Jan 25, 2015, 11:30:42 AM"/>
        <s v="Jan 31, 2016, 11:30:48 AM"/>
        <s v="Feb 7, 2016, 10:58:07 AM"/>
        <s v="Dec 21, 2014, 1:09:05 PM"/>
        <s v="Dec 14, 2014, 3:06:26 PM"/>
        <s v="Dec 20, 2015, 10:08:03 AM"/>
        <s v="Feb 10, 2015, 4:12:56 PM"/>
        <s v="Nov 29, 2015, 1:42:18 PM"/>
        <s v="Feb 24, 2016, 6:27:13 PM"/>
        <s v="Mar 9, 2016, 6:30:00 PM"/>
        <s v="Feb 19, 2016, 6:22:07 PM"/>
        <s v="Jan 3, 2016, 9:47:49 AM"/>
        <s v="Feb 18, 2015, 4:11:30 PM"/>
        <s v="Jul 26, 2020, 9:44:01 AM"/>
        <s v="Feb 4, 2015, 6:26:58 PM"/>
        <s v="Feb 8, 2015, 9:00:00 AM"/>
        <s v="Jul 30, 2016, 8:39:54 AM"/>
        <s v="May 29, 2016, 7:07:21 AM"/>
        <s v="Mar 29, 2016, 5:10:36 PM"/>
        <s v="Apr 17, 2016, 9:26:27 AM"/>
        <s v="Jun 14, 2020, 9:48:39 AM"/>
        <s v="Jun 18, 2017, 9:06:55 AM"/>
        <s v="Nov 1, 2015, 11:05:26 AM"/>
        <s v="May 15, 2016, 3:49:31 PM"/>
        <s v="Sep 13, 2015, 9:26:25 AM"/>
        <s v="Sep 16, 2015, 6:20:18 PM"/>
        <s v="Mar 29, 2020, 9:32:50 AM"/>
        <s v="Sep 27, 2015, 9:35:11 AM"/>
        <s v="Oct 7, 2018, 9:17:58 AM"/>
        <s v="Jun 21, 2020, 11:04:48 AM"/>
        <s v="May 31, 2020, 5:57:48 AM"/>
        <s v="May 29, 2020, 3:33:52 PM"/>
        <s v="Jun 28, 2020, 11:17:46 AM"/>
        <s v="May 3, 2016, 5:08:31 PM"/>
        <s v="May 26, 2020, 8:08:32 AM"/>
        <s v="Jul 18, 2017, 5:01:44 PM"/>
        <s v="Oct 14, 2017, 4:00:42 PM"/>
        <s v="Jul 15, 2020, 4:55:47 PM"/>
        <s v="Aug 3, 2020, 2:59:38 PM"/>
        <s v="Jul 12, 2020, 6:21:13 PM"/>
        <s v="May 30, 2017, 5:02:52 PM"/>
        <s v="Jun 7, 2020, 12:02:19 PM"/>
        <s v="May 24, 2016, 5:04:23 PM"/>
        <s v="Mar 8, 2020, 11:42:25 AM"/>
        <s v="May 10, 2016, 5:07:11 PM"/>
        <s v="Jul 11, 2017, 5:06:25 PM"/>
        <s v="Dec 26, 2014, 12:24:10 PM"/>
        <s v="Dec 16, 2015, 11:44:56 AM"/>
        <s v="Dec 13, 2015, 12:02:51 PM"/>
        <s v="Dec 24, 2014, 2:32:28 PM"/>
        <s v="May 18, 2016, 6:42:14 PM"/>
        <s v="Dec 7, 2014, 9:00:22 AM"/>
        <s v="Jan 4, 2015, 3:52:29 PM"/>
        <s v="Aug 9, 2020, 8:13:42 AM"/>
        <s v="Jan 16, 2016, 2:54:19 PM"/>
        <s v="Mar 1, 2020, 10:25:54 AM"/>
        <s v="Nov 15, 2015, 11:39:21 AM"/>
        <s v="Dec 28, 2015, 3:44:59 PM"/>
        <s v="Mar 15, 2020, 12:04:03 PM"/>
        <s v="Jan 16, 2015, 2:13:00 PM"/>
        <s v="Jan 23, 2015, 1:08:07 PM"/>
        <s v="Dec 19, 2014, 12:57:04 PM"/>
        <s v="Jan 7, 2015, 6:29:38 PM"/>
        <s v="Jan 13, 2015, 6:33:55 PM"/>
        <s v="May 24, 2020, 8:51:22 AM"/>
        <s v="Jan 9, 2015, 12:59:43 PM"/>
        <s v="Aug 23, 2016, 8:12:06 AM"/>
        <s v="Aug 21, 2016, 3:20:26 PM"/>
        <s v="Dec 22, 2015, 4:52:58 PM"/>
        <s v="Jan 22, 2016, 9:14:35 PM"/>
        <s v="May 14, 2017, 1:24:10 PM"/>
        <s v="Jan 8, 2016, 4:32:06 PM"/>
        <s v="Feb 25, 2019, 6:37:12 PM"/>
        <s v="Mar 8, 2016, 6:05:47 PM"/>
        <s v="Mar 22, 2020, 8:41:06 AM"/>
        <s v="Mar 2, 2016, 6:16:25 PM"/>
        <s v="Sep 30, 2018, 10:13:28 AM"/>
        <s v="Jul 5, 2020, 8:30:59 AM"/>
        <s v="Jan 28, 2016, 9:56:07 PM"/>
        <s v="Nov 20, 2015, 6:24:49 PM"/>
        <s v="Jan 1, 2016, 4:00:48 PM"/>
        <s v="Oct 2, 2018, 5:33:28 PM"/>
        <s v="May 22, 2020, 3:43:12 PM"/>
        <s v="Jun 13, 2017, 5:04:41 PM"/>
        <s v="Jul 16, 2016, 10:11:32 AM"/>
        <s v="Sep 6, 2020, 2:31:07 PM"/>
        <s v="Jul 19, 2020, 11:33:06 AM"/>
        <s v="Nov 25, 2014, 11:17:22 AM"/>
        <s v="Jul 3, 2016, 5:15:55 PM"/>
        <s v="Jun 6, 2016, 2:59:08 PM"/>
        <s v="Jan 20, 2015, 6:33:08 PM"/>
        <s v="Aug 19, 2020, 2:57:02 PM"/>
        <s v="Sep 29, 2015, 5:40:45 PM"/>
        <s v="Aug 26, 2019, 6:02:41 AM"/>
        <s v="Jul 12, 2016, 5:08:00 PM"/>
        <s v="May 13, 2016, 3:49:19 PM"/>
        <s v="May 20, 2016, 7:06:28 PM"/>
        <s v="Jun 4, 2017, 3:33:30 PM"/>
        <s v="Jan 19, 2016, 6:33:06 PM"/>
        <s v="Feb 23, 2020, 1:59:50 PM"/>
        <s v="Aug 25, 2019, 7:05:41 AM"/>
        <s v="Sep 23, 2015, 5:49:18 PM"/>
        <s v="Jun 7, 2016, 5:07:39 PM"/>
        <s v="Aug 29, 2019, 6:02:08 AM"/>
        <s v="Jun 2, 2016, 3:43:06 PM"/>
        <s v="Oct 23, 2015, 11:14:36 AM"/>
        <s v="May 19, 2020, 4:34:23 PM"/>
        <s v="Oct 18, 2015, 8:54:58 AM"/>
        <s v="Dec 1, 2015, 6:01:07 PM"/>
        <s v="Aug 23, 2019, 8:16:02 AM"/>
        <s v="Aug 21, 2019, 7:51:55 AM"/>
        <s v="Nov 18, 2015, 2:52:31 PM"/>
        <s v="May 17, 2020, 6:31:16 AM"/>
        <s v="Jun 16, 2017, 12:29:16 PM"/>
        <s v="Aug 29, 2017, 2:28:25 PM"/>
        <s v="Sep 15, 2015, 5:19:17 PM"/>
        <s v="Jun 14, 2016, 11:25:11 AM"/>
        <s v="Jun 24, 2020, 6:55:57 PM"/>
        <s v="Nov 26, 2014, 1:50:01 PM"/>
        <s v="Nov 22, 2015, 10:56:02 AM"/>
        <s v="Aug 23, 2018, 5:34:17 PM"/>
        <s v="Dec 26, 2018, 12:45:03 PM"/>
        <s v="Jul 8, 2016, 2:39:33 PM"/>
        <s v="Feb 12, 2016, 4:34:22 PM"/>
        <s v="Jun 20, 2017, 5:08:07 PM"/>
        <s v="Oct 16, 2015, 1:13:49 PM"/>
        <s v="Jan 5, 2020, 10:48:24 AM"/>
        <s v="Jun 17, 2016, 3:38:46 PM"/>
        <s v="May 15, 2020, 8:47:55 AM"/>
        <s v="May 23, 2017, 5:45:27 PM"/>
        <s v="Aug 25, 2018, 6:35:06 AM"/>
        <s v="Aug 24, 2020, 9:11:33 AM"/>
        <s v="Dec 6, 2015, 8:02:41 AM"/>
        <s v="May 16, 2017, 5:46:28 PM"/>
        <s v="Feb 16, 2016, 6:38:26 PM"/>
        <s v="Jan 26, 2016, 5:06:34 PM"/>
        <s v="Aug 24, 2020, 9:11:01 AM"/>
        <s v="Feb 9, 2016, 7:50:25 PM"/>
        <s v="Feb 5, 2016, 4:40:56 PM"/>
        <s v="Nov 10, 2015, 6:28:59 PM"/>
        <s v="Aug 15, 2018, 8:52:47 AM"/>
        <s v="Jun 27, 2017, 5:06:29 PM"/>
        <s v="Apr 19, 2016, 6:47:44 PM"/>
        <s v="Nov 22, 2015, 12:35:06 PM"/>
        <s v="Nov 18, 2014, 12:04:29 PM"/>
        <s v="Sep 4, 2020, 4:35:34 PM"/>
        <s v="Aug 10, 2017, 4:42:14 PM"/>
        <s v="Jul 2, 2020, 3:11:43 PM"/>
        <s v="Aug 13, 2017, 3:51:06 PM"/>
        <s v="May 17, 2016, 7:06:57 PM"/>
        <s v="Apr 4, 2016, 4:40:53 PM"/>
        <s v="Aug 2, 2020, 3:31:42 PM"/>
        <s v="Mar 4, 2019, 6:32:53 PM"/>
        <s v="May 12, 2020, 3:23:31 PM"/>
        <s v="Mar 22, 2016, 7:51:46 PM"/>
        <s v="Sep 17, 2018, 5:34:05 PM"/>
        <s v="Dec 24, 2015, 2:30:25 PM"/>
        <s v="Jul 19, 2020, 3:53:51 PM"/>
        <s v="May 7, 2017, 4:01:17 PM"/>
        <s v="Jun 12, 2020, 3:24:29 PM"/>
        <s v="Jul 24, 2020, 3:41:44 PM"/>
        <s v="Feb 13, 2015, 4:29:52 PM"/>
        <s v="Aug 29, 2020, 2:35:08 PM"/>
        <s v="Jan 30, 2020, 5:58:21 PM"/>
        <s v="May 10, 2020, 6:35:11 AM"/>
        <s v="May 8, 2020, 7:53:45 AM"/>
        <s v="Mar 31, 2020, 4:06:19 PM"/>
        <s v="Feb 23, 2016, 5:30:24 PM"/>
        <s v="Mar 3, 2020, 5:01:09 PM"/>
        <s v="Feb 20, 2020, 5:11:03 PM"/>
        <s v="Oct 2, 2015, 12:52:30 PM"/>
        <s v="Jul 9, 2020, 3:45:45 PM"/>
        <s v="May 6, 2020, 6:50:00 AM"/>
        <s v="Aug 1, 2016, 2:16:01 PM"/>
        <s v="May 3, 2020, 6:32:51 AM"/>
        <s v="May 2, 2020, 9:53:26 AM"/>
        <s v="Apr 29, 2020, 4:04:17 PM"/>
        <s v="Apr 28, 2020, 3:19:22 PM"/>
        <s v="Jul 7, 2020, 2:56:42 PM"/>
        <s v="Jul 10, 2017, 5:16:15 PM"/>
        <s v="May 25, 2016, 7:15:22 PM"/>
        <s v="Oct 25, 2015, 11:39:56 AM"/>
        <s v="Sep 22, 2015, 6:35:47 PM"/>
        <s v="Apr 26, 2020, 6:32:49 AM"/>
        <s v="Aug 8, 2018, 6:57:20 PM"/>
        <s v="May 26, 2017, 5:23:05 PM"/>
        <s v="May 28, 2016, 8:04:24 AM"/>
        <s v="Jun 3, 2020, 4:19:07 PM"/>
        <s v="Sep 22, 2018, 8:36:30 AM"/>
        <s v="Jun 26, 2020, 3:20:36 PM"/>
        <s v="Jul 8, 2017, 5:13:54 PM"/>
        <s v="Apr 23, 2020, 3:33:17 PM"/>
        <s v="Apr 21, 2020, 12:37:55 PM"/>
        <s v="Sep 1, 2018, 8:05:16 AM"/>
        <s v="Feb 23, 2019, 9:03:16 AM"/>
        <s v="Feb 27, 2020, 6:00:58 PM"/>
        <s v="Jun 19, 2020, 4:20:06 PM"/>
        <s v="Sep 25, 2020, 4:09:24 PM"/>
        <s v="Mar 2, 2019, 9:03:16 AM"/>
        <s v="Jul 22, 2020, 4:21:09 PM"/>
        <s v="Jan 4, 2020, 9:05:20 AM"/>
        <s v="Jan 1, 2019, 9:03:27 AM"/>
        <s v="Aug 4, 2018, 8:05:52 AM"/>
        <s v="Mar 14, 2020, 9:10:21 AM"/>
        <s v="Dec 28, 2018, 3:14:20 PM"/>
        <s v="Sep 9, 2018, 3:04:02 PM"/>
        <s v="Jun 9, 2020, 3:31:43 PM"/>
        <s v="Feb 22, 2020, 9:06:58 AM"/>
        <s v="Jan 26, 2019, 9:08:20 AM"/>
        <s v="Aug 18, 2018, 8:06:21 AM"/>
        <s v="Nov 30, 2019, 9:03:45 AM"/>
        <s v="Mar 7, 2020, 9:04:17 AM"/>
        <s v="Apr 19, 2020, 9:46:59 AM"/>
        <s v="Nov 17, 2018, 9:06:14 AM"/>
        <s v="Jan 25, 2020, 9:05:23 AM"/>
        <s v="Dec 7, 2019, 9:03:23 AM"/>
        <s v="Apr 17, 2020, 9:40:48 AM"/>
        <s v="Jul 30, 2020, 11:08:59 AM"/>
        <s v="Sep 22, 2020, 4:14:32 PM"/>
        <s v="Sep 15, 2018, 3:33:16 PM"/>
        <s v="May 5, 2017, 1:02:30 PM"/>
        <s v="Sep 15, 2020, 4:08:08 PM"/>
        <s v="Mar 10, 2019, 6:08:52 PM"/>
        <s v="May 20, 2017, 8:06:48 AM"/>
        <s v="Jun 25, 2017, 2:29:12 PM"/>
        <s v="Sep 8, 2020, 4:15:08 PM"/>
        <s v="Oct 11, 2015, 9:22:32 AM"/>
        <s v="Jan 12, 2016, 6:22:56 PM"/>
        <s v="Jun 9, 2017, 5:04:03 PM"/>
        <s v="May 18, 2017, 6:50:06 PM"/>
        <s v="Feb 8, 2020, 9:01:13 AM"/>
        <s v="Nov 8, 2015, 11:53:54 AM"/>
        <s v="Mar 26, 2020, 4:43:11 PM"/>
        <s v="Apr 15, 2020, 4:57:53 PM"/>
        <s v="Feb 25, 2020, 5:07:03 PM"/>
        <s v="Jan 23, 2020, 7:20:48 AM"/>
        <s v="Mar 11, 2020, 5:34:31 PM"/>
        <s v="Jan 3, 2015, 1:15:34 PM"/>
        <s v="Oct 18, 2018, 1:29:55 PM"/>
        <s v="Feb 10, 2020, 5:39:29 PM"/>
        <s v="Feb 4, 2020, 4:59:54 PM"/>
        <s v="Oct 16, 2016, 1:37:57 PM"/>
        <s v="Aug 29, 2018, 7:02:15 PM"/>
        <s v="May 19, 2018, 3:33:55 PM"/>
        <s v="May 30, 2018, 5:20:46 PM"/>
        <s v="Jan 26, 2020, 5:22:41 PM"/>
        <s v="Nov 24, 2019, 11:15:29 AM"/>
        <s v="Feb 6, 2015, 1:33:20 PM"/>
        <s v="Sep 27, 2018, 5:32:40 PM"/>
        <s v="Apr 13, 2020, 9:52:07 AM"/>
        <s v="Jan 27, 2015, 6:41:02 PM"/>
        <s v="May 9, 2017, 5:48:54 PM"/>
        <s v="May 2, 2017, 5:46:05 PM"/>
        <s v="Feb 3, 2020, 9:53:41 AM"/>
        <s v="May 28, 2017, 4:01:10 PM"/>
        <s v="Jan 7, 2020, 5:15:37 PM"/>
        <s v="Apr 29, 2016, 3:55:00 PM"/>
        <s v="May 31, 2017, 7:24:50 PM"/>
        <s v="Jul 14, 2017, 1:16:27 PM"/>
        <s v="Jul 21, 2017, 4:18:33 PM"/>
        <s v="Jan 1, 2020, 12:02:01 PM"/>
        <s v="Mar 18, 2020, 7:04:39 PM"/>
        <s v="Jul 24, 2017, 3:58:41 PM"/>
        <s v="Nov 4, 2018, 4:43:41 PM"/>
        <s v="Apr 14, 2018, 8:29:24 AM"/>
        <s v="Jan 28, 2020, 5:09:12 PM"/>
        <s v="Sep 11, 2018, 5:22:36 PM"/>
        <s v="Mar 24, 2020, 7:34:33 PM"/>
        <s v="May 1, 2017, 9:59:35 AM"/>
        <s v="Jul 24, 2017, 3:58:51 PM"/>
        <s v="Dec 10, 2014, 7:41:18 AM"/>
        <s v="May 21, 2018, 7:39:17 PM"/>
        <s v="Jun 5, 2016, 6:04:04 AM"/>
        <s v="Feb 18, 2019, 6:36:40 PM"/>
        <s v="Sep 23, 2017, 4:36:47 PM"/>
        <s v="Aug 21, 2017, 2:26:08 PM"/>
        <s v="Jan 7, 2019, 6:36:15 PM"/>
        <s v="Nov 23, 2014, 12:27:02 PM"/>
        <s v="Aug 7, 2017, 7:40:20 PM"/>
        <s v="Apr 11, 2020, 7:57:47 AM"/>
        <s v="Oct 2, 2017, 5:26:56 PM"/>
        <s v="Sep 10, 2019, 6:32:53 PM"/>
        <s v="Feb 5, 2019, 7:49:44 PM"/>
        <s v="Oct 29, 2015, 6:23:55 PM"/>
        <s v="Jan 5, 2016, 7:50:08 PM"/>
        <s v="Jul 16, 2017, 11:11:29 AM"/>
        <s v="Nov 26, 2019, 7:53:15 PM"/>
        <s v="Dec 3, 2019, 5:19:59 PM"/>
        <s v="Dec 30, 2015, 4:41:50 PM"/>
        <s v="May 8, 2016, 3:46:28 PM"/>
        <s v="Dec 1, 2018, 2:23:08 PM"/>
        <s v="Mar 16, 2016, 5:46:42 PM"/>
        <s v="Jun 29, 2018, 5:13:47 PM"/>
        <s v="Apr 9, 2020, 1:46:43 PM"/>
        <s v="Jan 17, 2019, 4:23:06 PM"/>
        <s v="Feb 18, 2019, 7:15:45 PM"/>
        <s v="Aug 13, 2019, 6:32:08 PM"/>
        <s v="Sep 3, 2019, 6:59:36 PM"/>
        <s v="Jan 28, 2019, 6:21:14 PM"/>
        <s v="Dec 4, 2015, 12:22:03 PM"/>
        <s v="Nov 25, 2018, 4:31:33 PM"/>
        <s v="Nov 5, 2017, 3:06:02 PM"/>
        <s v="Jan 14, 2019, 8:03:11 PM"/>
        <s v="Apr 7, 2020, 3:48:44 PM"/>
        <s v="Aug 13, 2020, 2:57:49 PM"/>
        <s v="Sep 7, 2019, 3:39:04 PM"/>
        <s v="Jun 17, 2020, 2:51:27 PM"/>
        <s v="May 8, 2018, 6:51:41 PM"/>
        <s v="Nov 4, 2015, 6:08:29 PM"/>
        <s v="Oct 10, 2018, 7:06:54 PM"/>
        <s v="Nov 22, 2019, 5:16:38 PM"/>
        <s v="Nov 13, 2018, 7:31:30 PM"/>
        <s v="Nov 10, 2018, 8:12:08 AM"/>
        <s v="Oct 30, 2018, 5:29:24 PM"/>
        <s v="May 12, 2017, 5:38:17 PM"/>
        <s v="Dec 22, 2019, 12:34:11 PM"/>
        <s v="Oct 14, 2018, 2:16:06 PM"/>
        <s v="Nov 16, 2014, 2:51:55 PM"/>
        <s v="Nov 8, 2015, 12:32:24 PM"/>
        <s v="Sep 4, 2018, 5:22:25 PM"/>
        <s v="Jul 28, 2016, 5:01:49 PM"/>
        <s v="Nov 15, 2015, 11:32:25 AM"/>
        <s v="Nov 11, 2018, 3:59:56 PM"/>
        <s v="Aug 3, 2016, 4:58:11 PM"/>
        <s v="Oct 26, 2016, 3:35:16 PM"/>
        <s v="May 10, 2018, 7:02:18 PM"/>
        <s v="Jun 27, 2017, 5:59:47 PM"/>
        <s v="Dec 24, 2018, 11:08:55 AM"/>
        <s v="Dec 27, 2019, 11:29:30 AM"/>
        <s v="Jan 18, 2020, 1:48:21 PM"/>
        <s v="Aug 4, 2019, 9:43:48 AM"/>
        <s v="Dec 9, 2015, 7:21:31 PM"/>
        <s v="Dec 11, 2015, 8:55:40 AM"/>
        <s v="May 27, 2018, 4:09:08 PM"/>
        <s v="Sep 11, 2020, 4:23:20 PM"/>
        <s v="Sep 18, 2020, 4:18:11 PM"/>
        <s v="Aug 28, 2018, 6:56:33 PM"/>
        <s v="May 30, 2018, 6:03:56 PM"/>
        <s v="Jul 28, 2019, 11:02:30 AM"/>
        <s v="Apr 27, 2017, 4:57:55 PM"/>
        <s v="Feb 21, 2019, 2:23:55 PM"/>
        <s v="Jan 4, 2017, 7:38:03 PM"/>
        <s v="May 6, 2018, 6:26:12 PM"/>
        <s v="May 13, 2018, 2:18:26 PM"/>
        <s v="Dec 23, 2018, 9:41:43 AM"/>
        <s v="Apr 29, 2017, 9:44:54 AM"/>
        <s v="Apr 13, 2016, 5:39:45 PM"/>
        <s v="Jul 8, 2016, 4:24:20 PM"/>
        <s v="Jan 12, 2019, 2:53:35 PM"/>
        <s v="Feb 8, 2015, 10:16:19 AM"/>
        <s v="Jul 22, 2018, 2:47:10 PM"/>
        <s v="Jul 13, 2016, 6:19:36 PM"/>
        <s v="Jul 9, 2019, 5:37:18 PM"/>
        <s v="Jul 20, 2019, 11:58:55 AM"/>
        <s v="May 17, 2018, 5:25:42 PM"/>
        <s v="Jul 5, 2019, 5:13:17 PM"/>
        <s v="Sep 8, 2018, 3:26:02 PM"/>
        <s v="Aug 15, 2018, 10:07:45 AM"/>
        <s v="Aug 12, 2018, 2:32:16 PM"/>
        <s v="Feb 12, 2016, 5:13:15 PM"/>
        <s v="Feb 15, 2015, 11:38:44 AM"/>
        <s v="Dec 22, 2019, 1:07:08 PM"/>
        <s v="Jul 15, 2019, 5:21:24 PM"/>
        <s v="Jan 17, 2016, 1:15:35 PM"/>
        <s v="Jun 5, 2020, 3:49:12 PM"/>
        <s v="Nov 19, 2019, 6:56:00 PM"/>
        <s v="May 22, 2018, 7:05:37 PM"/>
        <s v="Jun 26, 2020, 4:05:51 PM"/>
        <s v="Apr 12, 2016, 4:51:25 PM"/>
        <s v="Oct 18, 2015, 9:33:43 AM"/>
        <s v="Dec 4, 2015, 12:48:20 PM"/>
        <s v="Jun 19, 2016, 11:39:05 AM"/>
        <s v="Apr 5, 2020, 9:14:07 AM"/>
        <s v="Dec 9, 2018, 1:00:05 PM"/>
        <s v="Apr 22, 2018, 1:23:10 PM"/>
        <s v="Apr 10, 2018, 6:20:36 PM"/>
        <s v="Aug 15, 2017, 5:13:00 PM"/>
        <s v="Nov 19, 2017, 4:24:00 PM"/>
        <s v="Apr 8, 2018, 11:15:27 AM"/>
        <s v="Apr 20, 2018, 5:50:51 PM"/>
        <s v="May 2, 2018, 5:27:53 PM"/>
        <s v="Sep 24, 2018, 6:37:56 PM"/>
        <s v="Nov 17, 2019, 10:54:55 AM"/>
        <s v="Nov 2, 2018, 5:46:15 PM"/>
        <s v="Nov 23, 2014, 12:05:30 PM"/>
        <s v="Aug 1, 2018, 4:43:35 PM"/>
        <s v="Oct 26, 2018, 10:24:15 AM"/>
        <s v="Aug 5, 2018, 6:56:08 PM"/>
        <s v="Aug 7, 2018, 6:34:16 PM"/>
        <s v="Jan 7, 2019, 7:07:32 PM"/>
        <s v="Jan 6, 2019, 3:25:33 PM"/>
        <s v="Feb 3, 2020, 9:38:09 AM"/>
        <s v="Sep 24, 2018, 5:53:15 PM"/>
        <s v="Nov 20, 2014, 11:28:44 AM"/>
        <s v="Jun 17, 2018, 2:14:57 PM"/>
        <s v="Sep 24, 2018, 6:10:51 PM"/>
        <s v="Aug 3, 2016, 5:26:32 PM"/>
        <s v="May 13, 2018, 2:51:07 PM"/>
        <s v="Apr 17, 2018, 7:08:01 PM"/>
        <s v="Sep 24, 2018, 6:24:53 PM"/>
        <s v="Jul 12, 2019, 4:21:58 PM"/>
        <s v="Jan 13, 2019, 4:50:34 PM"/>
        <s v="Jan 12, 2019, 3:20:12 PM"/>
        <s v="Dec 24, 2015, 3:06:25 PM"/>
        <s v="Nov 26, 2019, 7:47:54 PM"/>
        <s v="Apr 11, 2016, 5:11:56 PM"/>
        <s v="Dec 6, 2015, 8:42:48 AM"/>
        <s v="Jul 16, 2017, 11:45:37 AM"/>
        <s v="Jul 28, 2016, 5:28:01 PM"/>
        <s v="Apr 27, 2016, 5:57:47 PM"/>
        <s v="Sep 8, 2018, 3:44:01 PM"/>
        <s v="Apr 2, 2020, 11:21:28 AM"/>
      </sharedItems>
    </cacheField>
    <cacheField name="AM or PM?" numFmtId="0">
      <sharedItems/>
    </cacheField>
    <cacheField name="Date" numFmtId="166">
      <sharedItems containsSemiMixedTypes="0" containsNonDate="0" containsDate="1" containsString="0" minDate="2014-11-16T00:00:00" maxDate="2020-09-26T00:00:00" count="402">
        <d v="2016-04-24T00:00:00"/>
        <d v="2016-03-20T00:00:00"/>
        <d v="2016-04-01T00:00:00"/>
        <d v="2016-03-14T00:00:00"/>
        <d v="2016-02-28T00:00:00"/>
        <d v="2016-02-21T00:00:00"/>
        <d v="2016-03-05T00:00:00"/>
        <d v="2015-10-04T00:00:00"/>
        <d v="2016-03-26T00:00:00"/>
        <d v="2016-06-26T00:00:00"/>
        <d v="2016-02-14T00:00:00"/>
        <d v="2015-01-18T00:00:00"/>
        <d v="2016-01-10T00:00:00"/>
        <d v="2015-02-15T00:00:00"/>
        <d v="2014-12-28T00:00:00"/>
        <d v="2016-01-24T00:00:00"/>
        <d v="2015-01-11T00:00:00"/>
        <d v="2015-02-01T00:00:00"/>
        <d v="2015-09-20T00:00:00"/>
        <d v="2016-01-17T00:00:00"/>
        <d v="2016-08-06T00:00:00"/>
        <d v="2016-06-19T00:00:00"/>
        <d v="2016-05-22T00:00:00"/>
        <d v="2015-12-26T00:00:00"/>
        <d v="2016-06-12T00:00:00"/>
        <d v="2015-01-25T00:00:00"/>
        <d v="2016-01-31T00:00:00"/>
        <d v="2016-02-07T00:00:00"/>
        <d v="2014-12-21T00:00:00"/>
        <d v="2014-12-14T00:00:00"/>
        <d v="2015-12-20T00:00:00"/>
        <d v="2015-02-10T00:00:00"/>
        <d v="2015-11-29T00:00:00"/>
        <d v="2016-02-24T00:00:00"/>
        <d v="2016-03-09T00:00:00"/>
        <d v="2016-02-19T00:00:00"/>
        <d v="2016-01-03T00:00:00"/>
        <d v="2015-02-18T00:00:00"/>
        <d v="2020-07-26T00:00:00"/>
        <d v="2015-02-04T00:00:00"/>
        <d v="2015-02-08T00:00:00"/>
        <d v="2016-07-30T00:00:00"/>
        <d v="2016-05-29T00:00:00"/>
        <d v="2016-03-29T00:00:00"/>
        <d v="2016-04-17T00:00:00"/>
        <d v="2020-06-14T00:00:00"/>
        <d v="2017-06-18T00:00:00"/>
        <d v="2015-11-01T00:00:00"/>
        <d v="2016-05-15T00:00:00"/>
        <d v="2015-09-13T00:00:00"/>
        <d v="2015-09-16T00:00:00"/>
        <d v="2020-03-29T00:00:00"/>
        <d v="2015-09-27T00:00:00"/>
        <d v="2018-10-07T00:00:00"/>
        <d v="2020-06-21T00:00:00"/>
        <d v="2020-05-31T00:00:00"/>
        <d v="2020-05-29T00:00:00"/>
        <d v="2020-06-28T00:00:00"/>
        <d v="2016-05-03T00:00:00"/>
        <d v="2020-05-26T00:00:00"/>
        <d v="2017-07-18T00:00:00"/>
        <d v="2017-10-14T00:00:00"/>
        <d v="2020-07-15T00:00:00"/>
        <d v="2020-08-03T00:00:00"/>
        <d v="2020-07-12T00:00:00"/>
        <d v="2017-05-30T00:00:00"/>
        <d v="2020-06-07T00:00:00"/>
        <d v="2016-05-24T00:00:00"/>
        <d v="2020-03-08T00:00:00"/>
        <d v="2016-05-10T00:00:00"/>
        <d v="2017-07-11T00:00:00"/>
        <d v="2014-12-26T00:00:00"/>
        <d v="2015-12-16T00:00:00"/>
        <d v="2015-12-13T00:00:00"/>
        <d v="2014-12-24T00:00:00"/>
        <d v="2016-05-18T00:00:00"/>
        <d v="2014-12-07T00:00:00"/>
        <d v="2015-01-04T00:00:00"/>
        <d v="2020-08-09T00:00:00"/>
        <d v="2016-01-16T00:00:00"/>
        <d v="2020-03-01T00:00:00"/>
        <d v="2015-11-15T00:00:00"/>
        <d v="2015-12-28T00:00:00"/>
        <d v="2020-03-15T00:00:00"/>
        <d v="2015-01-16T00:00:00"/>
        <d v="2015-01-23T00:00:00"/>
        <d v="2014-12-19T00:00:00"/>
        <d v="2015-01-07T00:00:00"/>
        <d v="2015-01-13T00:00:00"/>
        <d v="2020-05-24T00:00:00"/>
        <d v="2015-01-09T00:00:00"/>
        <d v="2016-08-23T00:00:00"/>
        <d v="2016-08-21T00:00:00"/>
        <d v="2015-12-22T00:00:00"/>
        <d v="2016-01-22T00:00:00"/>
        <d v="2017-05-14T00:00:00"/>
        <d v="2016-01-08T00:00:00"/>
        <d v="2019-02-25T00:00:00"/>
        <d v="2016-03-08T00:00:00"/>
        <d v="2020-03-22T00:00:00"/>
        <d v="2016-03-02T00:00:00"/>
        <d v="2018-09-30T00:00:00"/>
        <d v="2020-07-05T00:00:00"/>
        <d v="2016-01-28T00:00:00"/>
        <d v="2015-11-20T00:00:00"/>
        <d v="2016-01-01T00:00:00"/>
        <d v="2018-10-02T00:00:00"/>
        <d v="2020-05-22T00:00:00"/>
        <d v="2017-06-13T00:00:00"/>
        <d v="2016-07-16T00:00:00"/>
        <d v="2020-09-06T00:00:00"/>
        <d v="2020-07-19T00:00:00"/>
        <d v="2014-11-25T00:00:00"/>
        <d v="2016-07-03T00:00:00"/>
        <d v="2016-06-06T00:00:00"/>
        <d v="2015-01-20T00:00:00"/>
        <d v="2020-08-19T00:00:00"/>
        <d v="2015-09-29T00:00:00"/>
        <d v="2019-08-26T00:00:00"/>
        <d v="2016-07-12T00:00:00"/>
        <d v="2016-05-13T00:00:00"/>
        <d v="2016-05-20T00:00:00"/>
        <d v="2017-06-04T00:00:00"/>
        <d v="2016-01-19T00:00:00"/>
        <d v="2020-02-23T00:00:00"/>
        <d v="2019-08-25T00:00:00"/>
        <d v="2015-09-23T00:00:00"/>
        <d v="2016-06-07T00:00:00"/>
        <d v="2019-08-29T00:00:00"/>
        <d v="2016-06-02T00:00:00"/>
        <d v="2015-10-23T00:00:00"/>
        <d v="2020-05-19T00:00:00"/>
        <d v="2015-10-18T00:00:00"/>
        <d v="2015-12-01T00:00:00"/>
        <d v="2019-08-23T00:00:00"/>
        <d v="2019-08-21T00:00:00"/>
        <d v="2015-11-18T00:00:00"/>
        <d v="2020-05-17T00:00:00"/>
        <d v="2017-06-16T00:00:00"/>
        <d v="2017-08-29T00:00:00"/>
        <d v="2015-09-15T00:00:00"/>
        <d v="2016-06-14T00:00:00"/>
        <d v="2020-06-24T00:00:00"/>
        <d v="2014-11-26T00:00:00"/>
        <d v="2015-11-22T00:00:00"/>
        <d v="2018-08-23T00:00:00"/>
        <d v="2018-12-26T00:00:00"/>
        <d v="2016-07-08T00:00:00"/>
        <d v="2016-02-12T00:00:00"/>
        <d v="2017-06-20T00:00:00"/>
        <d v="2015-10-16T00:00:00"/>
        <d v="2020-01-05T00:00:00"/>
        <d v="2016-06-17T00:00:00"/>
        <d v="2020-05-15T00:00:00"/>
        <d v="2017-05-23T00:00:00"/>
        <d v="2018-08-25T00:00:00"/>
        <d v="2020-08-24T00:00:00"/>
        <d v="2015-12-06T00:00:00"/>
        <d v="2017-05-16T00:00:00"/>
        <d v="2016-02-16T00:00:00"/>
        <d v="2016-01-26T00:00:00"/>
        <d v="2016-02-09T00:00:00"/>
        <d v="2016-02-05T00:00:00"/>
        <d v="2015-11-10T00:00:00"/>
        <d v="2018-08-15T00:00:00"/>
        <d v="2017-06-27T00:00:00"/>
        <d v="2016-04-19T00:00:00"/>
        <d v="2014-11-18T00:00:00"/>
        <d v="2020-09-04T00:00:00"/>
        <d v="2017-08-10T00:00:00"/>
        <d v="2020-07-02T00:00:00"/>
        <d v="2017-08-13T00:00:00"/>
        <d v="2016-05-17T00:00:00"/>
        <d v="2016-04-04T00:00:00"/>
        <d v="2020-08-02T00:00:00"/>
        <d v="2019-03-04T00:00:00"/>
        <d v="2020-05-12T00:00:00"/>
        <d v="2016-03-22T00:00:00"/>
        <d v="2018-09-17T00:00:00"/>
        <d v="2015-12-24T00:00:00"/>
        <d v="2017-05-07T00:00:00"/>
        <d v="2020-06-12T00:00:00"/>
        <d v="2020-07-24T00:00:00"/>
        <d v="2015-02-13T00:00:00"/>
        <d v="2020-08-29T00:00:00"/>
        <d v="2020-01-30T00:00:00"/>
        <d v="2020-05-10T00:00:00"/>
        <d v="2020-05-08T00:00:00"/>
        <d v="2020-03-31T00:00:00"/>
        <d v="2016-02-23T00:00:00"/>
        <d v="2020-03-03T00:00:00"/>
        <d v="2020-02-20T00:00:00"/>
        <d v="2015-10-02T00:00:00"/>
        <d v="2020-07-09T00:00:00"/>
        <d v="2020-05-06T00:00:00"/>
        <d v="2016-08-01T00:00:00"/>
        <d v="2020-05-03T00:00:00"/>
        <d v="2020-05-02T00:00:00"/>
        <d v="2020-04-29T00:00:00"/>
        <d v="2020-04-28T00:00:00"/>
        <d v="2020-07-07T00:00:00"/>
        <d v="2017-07-10T00:00:00"/>
        <d v="2016-05-25T00:00:00"/>
        <d v="2015-10-25T00:00:00"/>
        <d v="2015-09-22T00:00:00"/>
        <d v="2020-04-26T00:00:00"/>
        <d v="2018-08-08T00:00:00"/>
        <d v="2017-05-26T00:00:00"/>
        <d v="2016-05-28T00:00:00"/>
        <d v="2020-06-03T00:00:00"/>
        <d v="2018-09-22T00:00:00"/>
        <d v="2020-06-26T00:00:00"/>
        <d v="2017-07-08T00:00:00"/>
        <d v="2020-04-23T00:00:00"/>
        <d v="2020-04-21T00:00:00"/>
        <d v="2018-09-01T00:00:00"/>
        <d v="2019-02-23T00:00:00"/>
        <d v="2020-02-27T00:00:00"/>
        <d v="2020-06-19T00:00:00"/>
        <d v="2020-09-25T00:00:00"/>
        <d v="2019-03-02T00:00:00"/>
        <d v="2020-07-22T00:00:00"/>
        <d v="2020-01-04T00:00:00"/>
        <d v="2019-01-01T00:00:00"/>
        <d v="2018-08-04T00:00:00"/>
        <d v="2020-03-14T00:00:00"/>
        <d v="2018-12-28T00:00:00"/>
        <d v="2018-09-09T00:00:00"/>
        <d v="2020-06-09T00:00:00"/>
        <d v="2020-02-22T00:00:00"/>
        <d v="2019-01-26T00:00:00"/>
        <d v="2018-08-18T00:00:00"/>
        <d v="2019-11-30T00:00:00"/>
        <d v="2020-03-07T00:00:00"/>
        <d v="2020-04-19T00:00:00"/>
        <d v="2018-11-17T00:00:00"/>
        <d v="2020-01-25T00:00:00"/>
        <d v="2019-12-07T00:00:00"/>
        <d v="2020-04-17T00:00:00"/>
        <d v="2020-07-30T00:00:00"/>
        <d v="2020-09-22T00:00:00"/>
        <d v="2018-09-15T00:00:00"/>
        <d v="2017-05-05T00:00:00"/>
        <d v="2020-09-15T00:00:00"/>
        <d v="2019-03-10T00:00:00"/>
        <d v="2017-05-20T00:00:00"/>
        <d v="2017-06-25T00:00:00"/>
        <d v="2020-09-08T00:00:00"/>
        <d v="2015-10-11T00:00:00"/>
        <d v="2016-01-12T00:00:00"/>
        <d v="2017-06-09T00:00:00"/>
        <d v="2017-05-18T00:00:00"/>
        <d v="2020-02-08T00:00:00"/>
        <d v="2015-11-08T00:00:00"/>
        <d v="2020-03-26T00:00:00"/>
        <d v="2020-04-15T00:00:00"/>
        <d v="2020-02-25T00:00:00"/>
        <d v="2020-01-23T00:00:00"/>
        <d v="2020-03-11T00:00:00"/>
        <d v="2015-01-03T00:00:00"/>
        <d v="2018-10-18T00:00:00"/>
        <d v="2020-02-10T00:00:00"/>
        <d v="2020-02-04T00:00:00"/>
        <d v="2016-10-16T00:00:00"/>
        <d v="2018-08-29T00:00:00"/>
        <d v="2018-05-19T00:00:00"/>
        <d v="2018-05-30T00:00:00"/>
        <d v="2020-01-26T00:00:00"/>
        <d v="2019-11-24T00:00:00"/>
        <d v="2015-02-06T00:00:00"/>
        <d v="2018-09-27T00:00:00"/>
        <d v="2020-04-13T00:00:00"/>
        <d v="2015-01-27T00:00:00"/>
        <d v="2017-05-09T00:00:00"/>
        <d v="2017-05-02T00:00:00"/>
        <d v="2020-02-03T00:00:00"/>
        <d v="2017-05-28T00:00:00"/>
        <d v="2020-01-07T00:00:00"/>
        <d v="2016-04-29T00:00:00"/>
        <d v="2017-05-31T00:00:00"/>
        <d v="2017-07-14T00:00:00"/>
        <d v="2017-07-21T00:00:00"/>
        <d v="2020-01-01T00:00:00"/>
        <d v="2020-03-18T00:00:00"/>
        <d v="2017-07-24T00:00:00"/>
        <d v="2018-11-04T00:00:00"/>
        <d v="2018-04-14T00:00:00"/>
        <d v="2020-01-28T00:00:00"/>
        <d v="2018-09-11T00:00:00"/>
        <d v="2020-03-24T00:00:00"/>
        <d v="2017-05-01T00:00:00"/>
        <d v="2014-12-10T00:00:00"/>
        <d v="2018-05-21T00:00:00"/>
        <d v="2016-06-05T00:00:00"/>
        <d v="2019-02-18T00:00:00"/>
        <d v="2017-09-23T00:00:00"/>
        <d v="2017-08-21T00:00:00"/>
        <d v="2019-01-07T00:00:00"/>
        <d v="2014-11-23T00:00:00"/>
        <d v="2017-08-07T00:00:00"/>
        <d v="2020-04-11T00:00:00"/>
        <d v="2017-10-02T00:00:00"/>
        <d v="2019-09-10T00:00:00"/>
        <d v="2019-02-05T00:00:00"/>
        <d v="2015-10-29T00:00:00"/>
        <d v="2016-01-05T00:00:00"/>
        <d v="2017-07-16T00:00:00"/>
        <d v="2019-11-26T00:00:00"/>
        <d v="2019-12-03T00:00:00"/>
        <d v="2015-12-30T00:00:00"/>
        <d v="2016-05-08T00:00:00"/>
        <d v="2018-12-01T00:00:00"/>
        <d v="2016-03-16T00:00:00"/>
        <d v="2018-06-29T00:00:00"/>
        <d v="2020-04-09T00:00:00"/>
        <d v="2019-01-17T00:00:00"/>
        <d v="2019-08-13T00:00:00"/>
        <d v="2019-09-03T00:00:00"/>
        <d v="2019-01-28T00:00:00"/>
        <d v="2015-12-04T00:00:00"/>
        <d v="2018-11-25T00:00:00"/>
        <d v="2017-11-05T00:00:00"/>
        <d v="2019-01-14T00:00:00"/>
        <d v="2020-04-07T00:00:00"/>
        <d v="2020-08-13T00:00:00"/>
        <d v="2019-09-07T00:00:00"/>
        <d v="2020-06-17T00:00:00"/>
        <d v="2018-05-08T00:00:00"/>
        <d v="2015-11-04T00:00:00"/>
        <d v="2018-10-10T00:00:00"/>
        <d v="2019-11-22T00:00:00"/>
        <d v="2018-11-13T00:00:00"/>
        <d v="2018-11-10T00:00:00"/>
        <d v="2018-10-30T00:00:00"/>
        <d v="2017-05-12T00:00:00"/>
        <d v="2019-12-22T00:00:00"/>
        <d v="2018-10-14T00:00:00"/>
        <d v="2014-11-16T00:00:00"/>
        <d v="2018-09-04T00:00:00"/>
        <d v="2016-07-28T00:00:00"/>
        <d v="2018-11-11T00:00:00"/>
        <d v="2016-08-03T00:00:00"/>
        <d v="2016-10-26T00:00:00"/>
        <d v="2018-05-10T00:00:00"/>
        <d v="2018-12-24T00:00:00"/>
        <d v="2019-12-27T00:00:00"/>
        <d v="2020-01-18T00:00:00"/>
        <d v="2019-08-04T00:00:00"/>
        <d v="2015-12-09T00:00:00"/>
        <d v="2015-12-11T00:00:00"/>
        <d v="2018-05-27T00:00:00"/>
        <d v="2020-09-11T00:00:00"/>
        <d v="2020-09-18T00:00:00"/>
        <d v="2018-08-28T00:00:00"/>
        <d v="2019-07-28T00:00:00"/>
        <d v="2017-04-27T00:00:00"/>
        <d v="2019-02-21T00:00:00"/>
        <d v="2017-01-04T00:00:00"/>
        <d v="2018-05-06T00:00:00"/>
        <d v="2018-05-13T00:00:00"/>
        <d v="2018-12-23T00:00:00"/>
        <d v="2017-04-29T00:00:00"/>
        <d v="2016-04-13T00:00:00"/>
        <d v="2019-01-12T00:00:00"/>
        <d v="2018-07-22T00:00:00"/>
        <d v="2016-07-13T00:00:00"/>
        <d v="2019-07-09T00:00:00"/>
        <d v="2019-07-20T00:00:00"/>
        <d v="2018-05-17T00:00:00"/>
        <d v="2019-07-05T00:00:00"/>
        <d v="2018-09-08T00:00:00"/>
        <d v="2018-08-12T00:00:00"/>
        <d v="2019-07-15T00:00:00"/>
        <d v="2020-06-05T00:00:00"/>
        <d v="2019-11-19T00:00:00"/>
        <d v="2018-05-22T00:00:00"/>
        <d v="2016-04-12T00:00:00"/>
        <d v="2020-04-05T00:00:00"/>
        <d v="2018-12-09T00:00:00"/>
        <d v="2018-04-22T00:00:00"/>
        <d v="2018-04-10T00:00:00"/>
        <d v="2017-08-15T00:00:00"/>
        <d v="2017-11-19T00:00:00"/>
        <d v="2018-04-08T00:00:00"/>
        <d v="2018-04-20T00:00:00"/>
        <d v="2018-05-02T00:00:00"/>
        <d v="2018-09-24T00:00:00"/>
        <d v="2019-11-17T00:00:00"/>
        <d v="2018-11-02T00:00:00"/>
        <d v="2018-08-01T00:00:00"/>
        <d v="2018-10-26T00:00:00"/>
        <d v="2018-08-05T00:00:00"/>
        <d v="2018-08-07T00:00:00"/>
        <d v="2019-01-06T00:00:00"/>
        <d v="2014-11-20T00:00:00"/>
        <d v="2018-06-17T00:00:00"/>
        <d v="2018-04-17T00:00:00"/>
        <d v="2019-07-12T00:00:00"/>
        <d v="2019-01-13T00:00:00"/>
        <d v="2016-04-11T00:00:00"/>
        <d v="2016-04-27T00:00:00"/>
        <d v="2020-04-02T00:00:00"/>
      </sharedItems>
      <fieldGroup par="26" base="2">
        <rangePr groupBy="months" startDate="2014-11-16T00:00:00" endDate="2020-09-26T00:00:00"/>
        <groupItems count="14">
          <s v="&lt;16/11/2014"/>
          <s v="Jan"/>
          <s v="Feb"/>
          <s v="Mar"/>
          <s v="Apr"/>
          <s v="May"/>
          <s v="Jun"/>
          <s v="Jul"/>
          <s v="Aug"/>
          <s v="Sep"/>
          <s v="Oct"/>
          <s v="Nov"/>
          <s v="Dec"/>
          <s v="&gt;26/09/2020"/>
        </groupItems>
      </fieldGroup>
    </cacheField>
    <cacheField name="Day of the week" numFmtId="166">
      <sharedItems count="7">
        <s v="Sunday"/>
        <s v="Friday"/>
        <s v="Monday"/>
        <s v="Saturday"/>
        <s v="Tuesday"/>
        <s v="Wednesday"/>
        <s v="Thursday"/>
      </sharedItems>
    </cacheField>
    <cacheField name="Activity Name" numFmtId="0">
      <sharedItems/>
    </cacheField>
    <cacheField name="Activity Type" numFmtId="0">
      <sharedItems/>
    </cacheField>
    <cacheField name="Activity Description" numFmtId="0">
      <sharedItems containsBlank="1" longText="1"/>
    </cacheField>
    <cacheField name="Elapsed Time" numFmtId="0">
      <sharedItems containsSemiMixedTypes="0" containsString="0" containsNumber="1" containsInteger="1" minValue="317" maxValue="17675"/>
    </cacheField>
    <cacheField name="Distance" numFmtId="0">
      <sharedItems containsSemiMixedTypes="0" containsString="0" containsNumber="1" minValue="0.86" maxValue="42.68"/>
    </cacheField>
    <cacheField name="Distance (miles)" numFmtId="0">
      <sharedItems containsSemiMixedTypes="0" containsString="0" containsNumber="1" minValue="0.53437906000000002" maxValue="26.520114280000001" count="296">
        <n v="26.520114280000001"/>
        <n v="20.163488950000001"/>
        <n v="17.547517039999999"/>
        <n v="16.0935089"/>
        <n v="14.11754912"/>
        <n v="14.074053149999999"/>
        <n v="13.36569021"/>
        <n v="13.18549262"/>
        <n v="13.179278910000001"/>
        <n v="13.141996649999999"/>
        <n v="11.650706250000001"/>
        <n v="11.041762670000001"/>
        <n v="10.14077472"/>
        <n v="10.041355360000001"/>
        <n v="10.028927940000001"/>
        <n v="10.02271423"/>
        <n v="10.01028681"/>
        <n v="9.9854319700000005"/>
        <n v="9.9667908399999998"/>
        <n v="9.5194037199999997"/>
        <n v="8.8545367499999994"/>
        <n v="8.5314238299999996"/>
        <n v="8.4630730199999995"/>
        <n v="8.1586012300000004"/>
        <n v="8.1461738100000005"/>
        <n v="7.9286939600000004"/>
        <n v="7.5558713600000003"/>
        <n v="7.5310165199999997"/>
        <n v="7.5123753899999999"/>
        <n v="7.5061616799999999"/>
        <n v="7.4502382900000006"/>
        <n v="7.4005286100000003"/>
        <n v="7.2886818300000007"/>
        <n v="7.2824681200000008"/>
        <n v="7.2700407"/>
        <n v="7.2638269900000001"/>
        <n v="7.1768350500000002"/>
        <n v="7.1271253700000008"/>
        <n v="7.0152785899999994"/>
        <n v="6.7853713200000003"/>
        <n v="6.5430366299999996"/>
        <n v="6.3814801699999997"/>
        <n v="6.3193430700000004"/>
        <n v="6.2882745199999999"/>
        <n v="6.2820608099999999"/>
        <n v="6.1702140299999995"/>
        <n v="6.1640003200000004"/>
        <n v="6.1515729000000006"/>
        <n v="6.0397261200000001"/>
        <n v="6.0024438600000005"/>
        <n v="5.9962301500000006"/>
        <n v="5.9465204700000003"/>
        <n v="5.9278793399999996"/>
        <n v="3.10064129"/>
        <n v="5.6544761000000001"/>
        <n v="5.5985527099999999"/>
        <n v="3.9954155299999998"/>
        <n v="5.4742785100000004"/>
        <n v="5.4183551200000002"/>
        <n v="5.4121414100000003"/>
        <n v="5.3500043100000001"/>
        <n v="5.3251494700000004"/>
        <n v="5.3127220500000005"/>
        <n v="5.2505849499999995"/>
        <n v="5.2008752699999992"/>
        <n v="5.1511655899999997"/>
        <n v="5.12631075"/>
        <n v="5.0766010699999997"/>
        <n v="5.0517462300000009"/>
        <n v="5.0455325199999992"/>
        <n v="5.0144639700000004"/>
        <n v="5.0082502600000005"/>
        <n v="5.0020365500000006"/>
        <n v="4.9958228399999998"/>
        <n v="4.9896091299999998"/>
        <n v="4.9833954199999999"/>
        <n v="4.97718171"/>
        <n v="6.2634196800000002"/>
        <n v="4.9523268700000003"/>
        <n v="4.9461131600000003"/>
        <n v="4.8901897700000001"/>
        <n v="4.8591212200000005"/>
        <n v="4.8529075099999996"/>
        <n v="4.8466937999999997"/>
        <n v="4.6789236299999999"/>
        <n v="4.6478550800000002"/>
        <n v="4.6416413700000003"/>
        <n v="4.6354276600000004"/>
        <n v="4.6105728199999998"/>
        <n v="4.59193169"/>
        <n v="4.5857179800000001"/>
        <n v="4.5795042700000002"/>
        <n v="4.5670768499999994"/>
        <n v="3.1192824199999998"/>
        <n v="4.4303752300000001"/>
        <n v="4.4179478100000003"/>
        <n v="4.4055203900000004"/>
        <n v="4.2998873199999998"/>
        <n v="4.1942542500000002"/>
        <n v="4.1818268300000003"/>
        <n v="4.1693994099999996"/>
        <n v="4.1507582799999998"/>
        <n v="4.1072623100000003"/>
        <n v="4.0886211800000005"/>
        <n v="4.0699800499999998"/>
        <n v="4.05755263"/>
        <n v="4.0451252100000001"/>
        <n v="4.0389115000000002"/>
        <n v="4.0326977900000003"/>
        <n v="4.0140566599999996"/>
        <n v="4.0078429500000006"/>
        <n v="3.0882138699999997"/>
        <n v="4.0016292400000006"/>
        <n v="5.6917583600000006"/>
        <n v="3.9643469800000002"/>
        <n v="3.9581332700000003"/>
        <n v="3.94570585"/>
        <n v="3.93949214"/>
        <n v="3.9332784300000001"/>
        <n v="3.9270647200000002"/>
        <n v="3.9084235899999999"/>
        <n v="3.8711413300000004"/>
        <n v="3.8090042299999998"/>
        <n v="3.75308084"/>
        <n v="3.7033711600000001"/>
        <n v="3.6660889000000001"/>
        <n v="3.6474477700000003"/>
        <n v="2.5227662599999996"/>
        <n v="3.5418147000000002"/>
        <n v="3.4858913100000004"/>
        <n v="3.44860905"/>
        <n v="3.44239534"/>
        <n v="3.4361816300000001"/>
        <n v="3.3616171100000001"/>
        <n v="3.3554034000000001"/>
        <n v="3.3429759799999998"/>
        <n v="3.3305485600000004"/>
        <n v="3.3119074300000002"/>
        <n v="3.3056937200000003"/>
        <n v="3.21870178"/>
        <n v="3.21248807"/>
        <n v="3.2062743600000001"/>
        <n v="3.2000606500000002"/>
        <n v="3.17520581"/>
        <n v="3.1689920999999996"/>
        <n v="3.1627783900000002"/>
        <n v="3.1565646800000002"/>
        <n v="3.1503509700000003"/>
        <n v="3.1068549999999999"/>
        <n v="3.1441372599999999"/>
        <n v="3.13792355"/>
        <n v="3.1317098400000001"/>
        <n v="3.1254961300000002"/>
        <n v="5.5177744800000008"/>
        <n v="2.9515122499999999"/>
        <n v="3.1130687099999999"/>
        <n v="4.4800849100000004"/>
        <n v="2.4606291599999999"/>
        <n v="3.06335903"/>
        <n v="4.9647542900000001"/>
        <n v="3.0944275800000005"/>
        <n v="3.0571453200000001"/>
        <n v="2.3860646399999998"/>
        <n v="3.0820001600000002"/>
        <n v="3.0757864500000003"/>
        <n v="3.0695727400000004"/>
        <n v="3.0447179000000002"/>
        <n v="3.0385041899999998"/>
        <n v="3.0322904799999999"/>
        <n v="3.02607677"/>
        <n v="3.01986306"/>
        <n v="3.0136493499999997"/>
        <n v="3.0074356399999997"/>
        <n v="1.242742"/>
        <n v="3.0012219300000003"/>
        <n v="2.9825808"/>
        <n v="2.9639396699999998"/>
        <n v="2.9577259599999999"/>
        <n v="2.9266574099999998"/>
        <n v="2.9204437000000003"/>
        <n v="2.8893751500000002"/>
        <n v="2.8583065999999997"/>
        <n v="2.8520928899999998"/>
        <n v="2.8458791800000003"/>
        <n v="2.8210243400000001"/>
        <n v="2.8085969199999998"/>
        <n v="2.7651009500000003"/>
        <n v="2.7588872400000004"/>
        <n v="2.7340324000000003"/>
        <n v="2.72160498"/>
        <n v="2.6781090099999996"/>
        <n v="2.6532541699999999"/>
        <n v="2.6470404599999999"/>
        <n v="2.5911170700000001"/>
        <n v="2.5786896500000003"/>
        <n v="2.5724759399999999"/>
        <n v="2.56626223"/>
        <n v="2.5476210999999997"/>
        <n v="2.5351936799999999"/>
        <n v="2.5289799700000004"/>
        <n v="2.5103388400000002"/>
        <n v="2.5041251300000003"/>
        <n v="2.4979114199999999"/>
        <n v="2.49169771"/>
        <n v="2.485484"/>
        <n v="2.4792702900000001"/>
        <n v="2.4730565800000002"/>
        <n v="2.4544154499999999"/>
        <n v="2.44820174"/>
        <n v="2.4419880300000001"/>
        <n v="2.4295606100000002"/>
        <n v="2.4047057700000001"/>
        <n v="2.3984920600000001"/>
        <n v="2.3549960900000002"/>
        <n v="2.3487823799999998"/>
        <n v="2.3425686699999999"/>
        <n v="2.3301412500000001"/>
        <n v="2.3239275400000001"/>
        <n v="2.3177138300000002"/>
        <n v="2.3115001200000003"/>
        <n v="2.3052864099999999"/>
        <n v="2.2990727"/>
        <n v="2.29285899"/>
        <n v="2.2804315700000002"/>
        <n v="2.2742178600000003"/>
        <n v="2.2680041499999999"/>
        <n v="2.2307218899999999"/>
        <n v="2.18101221"/>
        <n v="2.1561573700000003"/>
        <n v="2.1499436599999999"/>
        <n v="2.1375162400000001"/>
        <n v="2.1188751100000003"/>
        <n v="2.10644769"/>
        <n v="2.1002339800000001"/>
        <n v="2.0567380100000001"/>
        <n v="2.0505242999999997"/>
        <n v="2.0380968799999999"/>
        <n v="2.03188317"/>
        <n v="2.0132420400000002"/>
        <n v="2.0070283299999998"/>
        <n v="2.0008146200000003"/>
        <n v="1.9946009099999999"/>
        <n v="1.9821734900000001"/>
        <n v="1.9635323600000001"/>
        <n v="1.9386775200000002"/>
        <n v="1.91382268"/>
        <n v="1.9013952600000001"/>
        <n v="1.8889678400000001"/>
        <n v="1.8641130000000001"/>
        <n v="1.8206170300000002"/>
        <n v="1.81440332"/>
        <n v="1.8081896100000001"/>
        <n v="1.79576219"/>
        <n v="1.7522662199999999"/>
        <n v="1.7087702499999999"/>
        <n v="1.6963428300000001"/>
        <n v="1.5534275"/>
        <n v="1.5410000800000001"/>
        <n v="1.4912904"/>
        <n v="1.4664355599999999"/>
        <n v="1.4602218500000002"/>
        <n v="1.4291532999999998"/>
        <n v="1.4229395900000001"/>
        <n v="1.41672588"/>
        <n v="1.3732299100000001"/>
        <n v="1.33594765"/>
        <n v="1.31730652"/>
        <n v="1.28623797"/>
        <n v="1.2613831299999998"/>
        <n v="1.2303145799999999"/>
        <n v="1.2178871600000001"/>
        <n v="1.2116734499999999"/>
        <n v="1.20545974"/>
        <n v="1.1992460300000001"/>
        <n v="1.1930323199999999"/>
        <n v="1.18681861"/>
        <n v="1.1743911899999999"/>
        <n v="1.16817748"/>
        <n v="1.1619637700000001"/>
        <n v="1.1557500600000001"/>
        <n v="1.14953635"/>
        <n v="1.1184678000000001"/>
        <n v="1.0066210200000001"/>
        <n v="1.0004073100000002"/>
        <n v="0.98797989000000008"/>
        <n v="0.94448392000000003"/>
        <n v="0.91962907999999999"/>
        <n v="0.91341536999999995"/>
        <n v="0.86991940000000001"/>
        <n v="0.85749197999999993"/>
        <n v="0.80156859000000003"/>
        <n v="0.77050004000000005"/>
        <n v="0.60894358000000004"/>
        <n v="0.57787503000000007"/>
        <n v="0.54680647999999998"/>
        <n v="0.53437906000000002"/>
      </sharedItems>
    </cacheField>
    <cacheField name="Relative Effort" numFmtId="0">
      <sharedItems containsString="0" containsBlank="1" containsNumber="1" containsInteger="1" minValue="4" maxValue="655"/>
    </cacheField>
    <cacheField name="Moving Time" numFmtId="0">
      <sharedItems containsSemiMixedTypes="0" containsString="0" containsNumber="1" containsInteger="1" minValue="300" maxValue="17332"/>
    </cacheField>
    <cacheField name="Time (minutes)" numFmtId="0">
      <sharedItems containsSemiMixedTypes="0" containsString="0" containsNumber="1" minValue="5" maxValue="288.86666666666667"/>
    </cacheField>
    <cacheField name="Minutes per mile average" numFmtId="0">
      <sharedItems containsSemiMixedTypes="0" containsString="0" containsNumber="1" minValue="7.2563036942015744" maxValue="18.632271197903545"/>
    </cacheField>
    <cacheField name="Distance2" numFmtId="0">
      <sharedItems containsString="0" containsBlank="1" containsNumber="1" minValue="865.5" maxValue="42685.69921875"/>
    </cacheField>
    <cacheField name="Max Speed" numFmtId="0">
      <sharedItems containsString="0" containsBlank="1" containsNumber="1" minValue="2.9000000953674299" maxValue="17.799999237060501"/>
    </cacheField>
    <cacheField name="Average Speed" numFmtId="0">
      <sharedItems containsString="0" containsBlank="1" containsNumber="1" minValue="1.43985855579376" maxValue="3.1648030281066801"/>
    </cacheField>
    <cacheField name="Elevation Gain" numFmtId="0">
      <sharedItems containsString="0" containsBlank="1" containsNumber="1" minValue="0" maxValue="386.27713012695301"/>
    </cacheField>
    <cacheField name="Elevation Loss" numFmtId="0">
      <sharedItems containsString="0" containsBlank="1" containsNumber="1" minValue="-0.20000000298023199" maxValue="175"/>
    </cacheField>
    <cacheField name="Elevation Low" numFmtId="0">
      <sharedItems containsString="0" containsBlank="1" containsNumber="1" minValue="-44" maxValue="181.19999694824199"/>
    </cacheField>
    <cacheField name="Elevation High" numFmtId="0">
      <sharedItems containsString="0" containsBlank="1" containsNumber="1" minValue="-30.2000007629394" maxValue="360.5"/>
    </cacheField>
    <cacheField name="Max Grade" numFmtId="0">
      <sharedItems containsString="0" containsBlank="1" containsNumber="1" minValue="1.20000004768371" maxValue="50"/>
    </cacheField>
    <cacheField name="Average Grade" numFmtId="0">
      <sharedItems containsString="0" containsBlank="1" containsNumber="1" minValue="-2.1765935420989901" maxValue="1.3448326587677"/>
    </cacheField>
    <cacheField name="Average Heart Rate" numFmtId="0">
      <sharedItems containsString="0" containsBlank="1" containsNumber="1" minValue="108.38949584960901" maxValue="173.447998046875"/>
    </cacheField>
    <cacheField name="Calories" numFmtId="0">
      <sharedItems containsString="0" containsBlank="1" containsNumber="1" minValue="43.452663421630803" maxValue="5015.59765625"/>
    </cacheField>
    <cacheField name="Quarters" numFmtId="0" databaseField="0">
      <fieldGroup base="2">
        <rangePr groupBy="quarters" startDate="2014-11-16T00:00:00" endDate="2020-09-26T00:00:00"/>
        <groupItems count="6">
          <s v="&lt;16/11/2014"/>
          <s v="Qtr1"/>
          <s v="Qtr2"/>
          <s v="Qtr3"/>
          <s v="Qtr4"/>
          <s v="&gt;26/09/2020"/>
        </groupItems>
      </fieldGroup>
    </cacheField>
    <cacheField name="Years" numFmtId="0" databaseField="0">
      <fieldGroup base="2">
        <rangePr groupBy="years" startDate="2014-11-16T00:00:00" endDate="2020-09-26T00:00:00"/>
        <groupItems count="9">
          <s v="&lt;16/11/2014"/>
          <s v="2014"/>
          <s v="2015"/>
          <s v="2016"/>
          <s v="2017"/>
          <s v="2018"/>
          <s v="2019"/>
          <s v="2020"/>
          <s v="&gt;26/09/2020"/>
        </groupItems>
      </fieldGroup>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count="437">
  <r>
    <s v="Apr 24, 2016, 9:09:53 AM"/>
    <s v="AM"/>
    <x v="0"/>
    <x v="0"/>
    <s v="London Marathon 2016"/>
    <s v="Run"/>
    <s v="It all goes horribly wrong at mile 19. "/>
    <n v="17675"/>
    <n v="42.68"/>
    <x v="0"/>
    <x v="0"/>
    <n v="17332"/>
    <n v="288.86666666666667"/>
    <x v="0"/>
    <n v="42685.69921875"/>
    <n v="17.799999237060501"/>
    <m/>
    <n v="149.67681884765599"/>
    <m/>
    <n v="1.5"/>
    <n v="55.099998474121001"/>
    <n v="17.799999237060501"/>
    <n v="-5.88018931448459E-2"/>
    <n v="156.88688659667901"/>
    <n v="5015.59765625"/>
  </r>
  <r>
    <s v="Mar 20, 2016, 10:00:14 AM"/>
    <s v="AM"/>
    <x v="1"/>
    <x v="0"/>
    <s v="Morning Run"/>
    <s v="Run"/>
    <m/>
    <n v="13481"/>
    <n v="32.450000000000003"/>
    <x v="1"/>
    <x v="1"/>
    <n v="13318"/>
    <n v="221.96666666666667"/>
    <x v="1"/>
    <n v="32455.400390625"/>
    <n v="4.8000001907348597"/>
    <m/>
    <n v="386.27713012695301"/>
    <m/>
    <n v="108.59999847412099"/>
    <n v="216"/>
    <n v="28.799999237060501"/>
    <n v="-5.2379574626684102E-3"/>
    <n v="152.60270690917901"/>
    <n v="3888.20141601562"/>
  </r>
  <r>
    <s v="Apr 1, 2016, 7:33:00 AM"/>
    <s v="AM"/>
    <x v="2"/>
    <x v="1"/>
    <s v="Morning Run"/>
    <s v="Run"/>
    <m/>
    <n v="11604"/>
    <n v="28.24"/>
    <x v="2"/>
    <x v="2"/>
    <n v="10909"/>
    <n v="181.81666666666666"/>
    <x v="2"/>
    <n v="28247.400390625"/>
    <n v="7"/>
    <m/>
    <n v="77.595397949218693"/>
    <m/>
    <n v="3.9000000953674299"/>
    <n v="42.900001525878899"/>
    <n v="42"/>
    <n v="-3.57555001974105E-2"/>
    <n v="146.427001953125"/>
    <m/>
  </r>
  <r>
    <s v="Mar 14, 2016, 3:03:38 PM"/>
    <s v="PM"/>
    <x v="3"/>
    <x v="2"/>
    <s v="Afternoon Run"/>
    <s v="Run"/>
    <m/>
    <n v="10768"/>
    <n v="25.9"/>
    <x v="3"/>
    <x v="3"/>
    <n v="9822"/>
    <n v="163.69999999999999"/>
    <x v="3"/>
    <n v="25907"/>
    <n v="6.9000000953674299"/>
    <m/>
    <n v="85.518272399902301"/>
    <m/>
    <n v="1.20000004768371"/>
    <n v="38"/>
    <n v="47.599998474121001"/>
    <n v="-4.0143590420484501E-2"/>
    <n v="150.91049194335901"/>
    <n v="3077.45581054687"/>
  </r>
  <r>
    <s v="Feb 28, 2016, 3:37:04 PM"/>
    <s v="PM"/>
    <x v="4"/>
    <x v="0"/>
    <s v="Afternoon Run"/>
    <s v="Run"/>
    <m/>
    <n v="8768"/>
    <n v="22.72"/>
    <x v="4"/>
    <x v="4"/>
    <n v="8449"/>
    <n v="140.81666666666666"/>
    <x v="4"/>
    <n v="22725.900390625"/>
    <n v="8.1000003814697195"/>
    <m/>
    <n v="44.465099334716797"/>
    <m/>
    <n v="4"/>
    <n v="38.099998474121001"/>
    <n v="46.299999237060497"/>
    <n v="-4.5322701334953301E-2"/>
    <n v="147.66000366210901"/>
    <m/>
  </r>
  <r>
    <s v="Feb 21, 2016, 9:14:07 AM"/>
    <s v="AM"/>
    <x v="5"/>
    <x v="0"/>
    <s v="Morning Run"/>
    <s v="Run"/>
    <m/>
    <n v="8719"/>
    <n v="22.65"/>
    <x v="5"/>
    <x v="5"/>
    <n v="8571"/>
    <n v="142.85"/>
    <x v="5"/>
    <n v="22654.19921875"/>
    <n v="5.4000000953674299"/>
    <m/>
    <n v="47.609798431396399"/>
    <m/>
    <n v="4"/>
    <n v="34.900001525878899"/>
    <n v="49.200000762939403"/>
    <n v="-4.6790398657321902E-2"/>
    <n v="153.98599243164"/>
    <n v="2675.28125"/>
  </r>
  <r>
    <s v="Mar 5, 2016, 11:05:12 AM"/>
    <s v="AM"/>
    <x v="6"/>
    <x v="3"/>
    <s v="Lunch Run"/>
    <s v="Run"/>
    <m/>
    <n v="9051"/>
    <n v="21.51"/>
    <x v="6"/>
    <x v="6"/>
    <n v="8047"/>
    <n v="134.11666666666667"/>
    <x v="6"/>
    <n v="21516.900390625"/>
    <n v="4.9000000953674299"/>
    <m/>
    <n v="93.592201232910099"/>
    <m/>
    <n v="1.79999995231628"/>
    <n v="38"/>
    <n v="49.599998474121001"/>
    <n v="-3.20678018033504E-2"/>
    <n v="148.64100646972599"/>
    <n v="2542.751953125"/>
  </r>
  <r>
    <s v="Oct 4, 2015, 8:04:09 AM"/>
    <s v="AM"/>
    <x v="7"/>
    <x v="0"/>
    <s v="Morning Run"/>
    <s v="Run"/>
    <m/>
    <n v="7139"/>
    <n v="21.22"/>
    <x v="7"/>
    <x v="7"/>
    <n v="7139"/>
    <n v="118.98333333333333"/>
    <x v="7"/>
    <n v="21222.80078125"/>
    <n v="5.5"/>
    <n v="2.9727973937988201"/>
    <n v="85.570907592773395"/>
    <n v="83.370903015136705"/>
    <n v="0.20000000298023199"/>
    <n v="33.5"/>
    <n v="47.200000762939403"/>
    <n v="1.0366209782660001E-2"/>
    <n v="165.247802734375"/>
    <n v="2553.95751953125"/>
  </r>
  <r>
    <s v="Mar 26, 2016, 2:21:25 PM"/>
    <s v="PM"/>
    <x v="8"/>
    <x v="3"/>
    <s v="Afternoon Run"/>
    <s v="Run"/>
    <m/>
    <n v="7743"/>
    <n v="21.21"/>
    <x v="8"/>
    <x v="8"/>
    <n v="7743"/>
    <n v="129.05000000000001"/>
    <x v="8"/>
    <n v="21212.599609375"/>
    <n v="5.1999998092651296"/>
    <m/>
    <n v="84.497001647949205"/>
    <m/>
    <n v="0.30000001192092801"/>
    <n v="33.599998474121001"/>
    <n v="49"/>
    <n v="9.8997801542282104E-3"/>
    <n v="155.77600097656199"/>
    <n v="2521.3330078125"/>
  </r>
  <r>
    <s v="Jun 26, 2016, 8:22:49 AM"/>
    <s v="AM"/>
    <x v="9"/>
    <x v="0"/>
    <s v="Morning Run"/>
    <s v="Run"/>
    <m/>
    <n v="7820"/>
    <n v="21.15"/>
    <x v="9"/>
    <x v="9"/>
    <n v="7820"/>
    <n v="130.33333333333334"/>
    <x v="9"/>
    <n v="21152.69921875"/>
    <n v="4.1999998092651296"/>
    <m/>
    <n v="153.46546936035099"/>
    <m/>
    <n v="0.40000000596046398"/>
    <n v="36.599998474121001"/>
    <n v="49.099998474121001"/>
    <n v="4.7275290125980897E-4"/>
    <n v="165.881591796875"/>
    <n v="2566.24877929687"/>
  </r>
  <r>
    <s v="Feb 14, 2016, 10:36:35 AM"/>
    <s v="AM"/>
    <x v="10"/>
    <x v="0"/>
    <s v="Morning Run"/>
    <s v="Run"/>
    <m/>
    <n v="7840"/>
    <n v="18.75"/>
    <x v="10"/>
    <x v="10"/>
    <n v="6935"/>
    <n v="115.58333333333333"/>
    <x v="10"/>
    <n v="18749.80078125"/>
    <n v="6.9000000953674299"/>
    <m/>
    <n v="63.436000823974602"/>
    <m/>
    <n v="1.3999999761581401"/>
    <n v="35"/>
    <n v="47.900001525878899"/>
    <n v="-0.138135001063346"/>
    <n v="154.02299499511699"/>
    <m/>
  </r>
  <r>
    <s v="Jan 18, 2015, 10:22:16 AM"/>
    <s v="AM"/>
    <x v="11"/>
    <x v="0"/>
    <s v="01/18/2015 Cardiff, Wales, United Kingdom"/>
    <s v="Run"/>
    <m/>
    <n v="6606"/>
    <n v="17.77"/>
    <x v="11"/>
    <x v="2"/>
    <n v="6606"/>
    <n v="110.1"/>
    <x v="11"/>
    <n v="17771.69921875"/>
    <n v="4.3000001907348597"/>
    <m/>
    <n v="40.115299224853501"/>
    <m/>
    <n v="8.1000003814697195"/>
    <n v="38.099998474121001"/>
    <n v="10.399999618530201"/>
    <n v="0"/>
    <n v="156.97099304199199"/>
    <n v="2082.68212890625"/>
  </r>
  <r>
    <s v="Jan 10, 2016, 10:46:15 AM"/>
    <s v="AM"/>
    <x v="12"/>
    <x v="0"/>
    <s v="Morning Run"/>
    <s v="Run"/>
    <s v="The very definition of a long slow run "/>
    <n v="7328"/>
    <n v="16.32"/>
    <x v="12"/>
    <x v="11"/>
    <n v="6185"/>
    <n v="103.08333333333333"/>
    <x v="12"/>
    <n v="16326.7001953125"/>
    <n v="5.4000000953674299"/>
    <m/>
    <n v="281.041015625"/>
    <m/>
    <n v="22.5"/>
    <n v="249.69999694824199"/>
    <n v="34.099998474121001"/>
    <n v="-6.1249366262927597E-4"/>
    <n v="146.732162475585"/>
    <m/>
  </r>
  <r>
    <s v="Feb 15, 2015, 9:50:08 AM"/>
    <s v="AM"/>
    <x v="13"/>
    <x v="0"/>
    <s v="02/15/2015 Cardiff, United Kingdom"/>
    <s v="Run"/>
    <m/>
    <n v="6164"/>
    <n v="16.16"/>
    <x v="13"/>
    <x v="12"/>
    <n v="5794"/>
    <n v="96.566666666666663"/>
    <x v="13"/>
    <n v="16164.2998046875"/>
    <n v="6.0999999046325604"/>
    <m/>
    <n v="64.089202880859304"/>
    <m/>
    <n v="1.1000000238418499"/>
    <n v="32.5"/>
    <n v="47.700000762939403"/>
    <n v="3.5881500691175398E-2"/>
    <n v="161.76199340820301"/>
    <m/>
  </r>
  <r>
    <s v="Dec 28, 2014, 10:26:39 AM"/>
    <s v="AM"/>
    <x v="14"/>
    <x v="0"/>
    <s v="12/28/2014 Cardiff, Wales, United Kingdom"/>
    <s v="Run"/>
    <m/>
    <n v="5978"/>
    <n v="16.14"/>
    <x v="14"/>
    <x v="13"/>
    <n v="5911"/>
    <n v="98.516666666666666"/>
    <x v="14"/>
    <n v="16147.7001953125"/>
    <n v="5.3000001907348597"/>
    <m/>
    <n v="32.377101898193303"/>
    <m/>
    <n v="8"/>
    <n v="38"/>
    <n v="10.199999809265099"/>
    <n v="6.8121198564767803E-3"/>
    <n v="159.01300048828099"/>
    <n v="1891.47546386718"/>
  </r>
  <r>
    <s v="Jan 24, 2016, 10:47:08 AM"/>
    <s v="AM"/>
    <x v="15"/>
    <x v="0"/>
    <s v="Morning Run"/>
    <s v="Run"/>
    <m/>
    <n v="6391"/>
    <n v="16.13"/>
    <x v="15"/>
    <x v="14"/>
    <n v="6102"/>
    <n v="101.7"/>
    <x v="15"/>
    <n v="16137.400390625"/>
    <n v="4.8000001907348597"/>
    <m/>
    <n v="34.759998321533203"/>
    <m/>
    <n v="8.3999996185302699"/>
    <n v="43.599998474121001"/>
    <n v="15.1000003814697"/>
    <n v="-8.9233696460723794E-2"/>
    <n v="149.93600463867099"/>
    <n v="1887.30834960937"/>
  </r>
  <r>
    <s v="Jan 11, 2015, 9:04:51 AM"/>
    <s v="AM"/>
    <x v="16"/>
    <x v="0"/>
    <s v="01/11/2015 Cardiff, Wales, United Kingdom"/>
    <s v="Run"/>
    <m/>
    <n v="6029"/>
    <n v="16.11"/>
    <x v="16"/>
    <x v="15"/>
    <n v="6009"/>
    <n v="100.15"/>
    <x v="16"/>
    <n v="16115.099609375"/>
    <n v="6.5"/>
    <m/>
    <n v="40.273799896240199"/>
    <m/>
    <n v="8"/>
    <n v="38.200000762939403"/>
    <n v="10.6000003814697"/>
    <n v="8.6874999105930294E-3"/>
    <n v="162.41799926757801"/>
    <m/>
  </r>
  <r>
    <s v="Feb 1, 2015, 1:45:08 PM"/>
    <s v="PM"/>
    <x v="17"/>
    <x v="0"/>
    <s v="02/01/2015 Cardiff, Wales, United Kingdom"/>
    <s v="Run"/>
    <m/>
    <n v="5924"/>
    <n v="16.07"/>
    <x v="17"/>
    <x v="16"/>
    <n v="5892"/>
    <n v="98.2"/>
    <x v="17"/>
    <n v="16076.900390625"/>
    <n v="4.8000001907348597"/>
    <m/>
    <n v="43.584800720214801"/>
    <m/>
    <n v="11.399999618530201"/>
    <n v="42.400001525878899"/>
    <n v="15.1000003814697"/>
    <n v="6.2200997490435795E-4"/>
    <n v="153.01100158691401"/>
    <m/>
  </r>
  <r>
    <s v="Sep 20, 2015, 9:02:41 AM"/>
    <s v="AM"/>
    <x v="18"/>
    <x v="0"/>
    <s v="Morning Run"/>
    <s v="Run"/>
    <m/>
    <n v="5391"/>
    <n v="16.04"/>
    <x v="18"/>
    <x v="17"/>
    <n v="5391"/>
    <n v="89.85"/>
    <x v="18"/>
    <n v="16045.7001953125"/>
    <n v="4.8000001907348597"/>
    <m/>
    <n v="64.099998474121094"/>
    <m/>
    <n v="14"/>
    <n v="43.599998474121001"/>
    <n v="19.299999237060501"/>
    <n v="-5.7959500700235297E-2"/>
    <n v="164.66000366210901"/>
    <m/>
  </r>
  <r>
    <s v="Jan 17, 2016, 11:38:14 AM"/>
    <s v="AM"/>
    <x v="19"/>
    <x v="0"/>
    <s v="Lunch Run"/>
    <s v="Run"/>
    <m/>
    <n v="5831"/>
    <n v="15.32"/>
    <x v="19"/>
    <x v="18"/>
    <n v="5778"/>
    <n v="96.3"/>
    <x v="19"/>
    <n v="15327.7001953125"/>
    <n v="5.5999999046325604"/>
    <m/>
    <n v="15.0909004211425"/>
    <m/>
    <n v="6"/>
    <n v="38.099998474121001"/>
    <n v="6.8000001907348597"/>
    <n v="-7.76372030377388E-2"/>
    <n v="152.17500305175699"/>
    <m/>
  </r>
  <r>
    <s v="Aug 6, 2016, 8:34:29 AM"/>
    <s v="AM"/>
    <x v="20"/>
    <x v="3"/>
    <s v="Morning Run"/>
    <s v="Run"/>
    <m/>
    <n v="6990"/>
    <n v="14.25"/>
    <x v="20"/>
    <x v="19"/>
    <n v="4936"/>
    <n v="82.266666666666666"/>
    <x v="20"/>
    <n v="14254.599609375"/>
    <n v="9.1000003814697195"/>
    <m/>
    <n v="98.116233825683594"/>
    <m/>
    <n v="9.6999998092651296"/>
    <n v="61.900001525878899"/>
    <n v="14.300000190734799"/>
    <n v="-2.1045838948339198E-3"/>
    <n v="158.28143310546801"/>
    <n v="1681.52294921875"/>
  </r>
  <r>
    <s v="Jun 19, 2016, 10:13:55 AM"/>
    <s v="AM"/>
    <x v="21"/>
    <x v="0"/>
    <s v="Lunch Run"/>
    <s v="Run"/>
    <m/>
    <n v="5098"/>
    <n v="13.73"/>
    <x v="21"/>
    <x v="20"/>
    <n v="5030"/>
    <n v="83.833333333333329"/>
    <x v="21"/>
    <n v="13729.400390625"/>
    <n v="5.5999999046325604"/>
    <m/>
    <n v="15.9428997039794"/>
    <m/>
    <n v="8.1999998092651296"/>
    <n v="38"/>
    <n v="6.6999998092651296"/>
    <n v="-6.3367702066898304E-2"/>
    <n v="151.85299682617099"/>
    <n v="1603.27075195312"/>
  </r>
  <r>
    <s v="May 22, 2016, 1:57:38 PM"/>
    <s v="PM"/>
    <x v="22"/>
    <x v="0"/>
    <s v="Afternoon Run"/>
    <s v="Run"/>
    <m/>
    <n v="5252"/>
    <n v="13.62"/>
    <x v="22"/>
    <x v="21"/>
    <n v="5019"/>
    <n v="83.65"/>
    <x v="22"/>
    <n v="13626.2998046875"/>
    <n v="4.5999999046325604"/>
    <m/>
    <n v="107.577003479003"/>
    <m/>
    <n v="19.5"/>
    <n v="57.299999237060497"/>
    <n v="10.699999809265099"/>
    <n v="3.6693699657917001E-3"/>
    <n v="154.12699890136699"/>
    <n v="1603.49255371093"/>
  </r>
  <r>
    <s v="Dec 26, 2015, 12:15:12 PM"/>
    <s v="PM"/>
    <x v="23"/>
    <x v="3"/>
    <s v="Lunch Run"/>
    <s v="Run"/>
    <m/>
    <n v="5030"/>
    <n v="13.13"/>
    <x v="23"/>
    <x v="22"/>
    <n v="4540"/>
    <n v="75.666666666666671"/>
    <x v="23"/>
    <n v="13131.099609375"/>
    <n v="7.8000001907348597"/>
    <m/>
    <n v="26.477777481079102"/>
    <m/>
    <n v="8.5"/>
    <n v="38"/>
    <n v="5.8000001907348597"/>
    <n v="-7.61550851166248E-4"/>
    <n v="154.20770263671801"/>
    <n v="1537.13464355468"/>
  </r>
  <r>
    <s v="Jun 12, 2016, 8:04:12 AM"/>
    <s v="AM"/>
    <x v="24"/>
    <x v="0"/>
    <s v="Morning Run"/>
    <s v="Run"/>
    <m/>
    <n v="5002"/>
    <n v="13.11"/>
    <x v="24"/>
    <x v="23"/>
    <n v="4488"/>
    <n v="74.8"/>
    <x v="24"/>
    <n v="13115.400390625"/>
    <n v="5"/>
    <m/>
    <n v="13.663499832153301"/>
    <m/>
    <n v="37"/>
    <n v="51.099998474121001"/>
    <n v="5.3000001907348597"/>
    <n v="7.6246197568252596E-4"/>
    <n v="163.259994506835"/>
    <n v="1535.03356933593"/>
  </r>
  <r>
    <s v="Jan 25, 2015, 11:30:42 AM"/>
    <s v="AM"/>
    <x v="25"/>
    <x v="0"/>
    <s v="01/25/2015 Newport, United Kingdom"/>
    <s v="Run"/>
    <m/>
    <n v="4279"/>
    <n v="12.76"/>
    <x v="25"/>
    <x v="8"/>
    <n v="4279"/>
    <n v="71.316666666666663"/>
    <x v="25"/>
    <n v="12764.2998046875"/>
    <n v="4.3000001907348597"/>
    <m/>
    <n v="0"/>
    <m/>
    <n v="4"/>
    <n v="10.699999809265099"/>
    <n v="4.5999999046325604"/>
    <n v="2.3503100965172E-3"/>
    <n v="166.13999938964801"/>
    <m/>
  </r>
  <r>
    <s v="Jan 31, 2016, 11:30:48 AM"/>
    <s v="AM"/>
    <x v="26"/>
    <x v="0"/>
    <s v="Lliswerry 8"/>
    <s v="Run"/>
    <s v="Exactly the same time as last year... to the second. "/>
    <n v="4279"/>
    <n v="12.76"/>
    <x v="25"/>
    <x v="24"/>
    <n v="4279"/>
    <n v="71.316666666666663"/>
    <x v="25"/>
    <n v="12760.599609375"/>
    <n v="5.0999999046325604"/>
    <m/>
    <n v="0"/>
    <m/>
    <n v="4"/>
    <n v="10.800000190734799"/>
    <n v="5.1999998092651296"/>
    <n v="3.1346487812697801E-3"/>
    <n v="166.89401245117099"/>
    <m/>
  </r>
  <r>
    <s v="Feb 7, 2016, 10:58:07 AM"/>
    <s v="AM"/>
    <x v="27"/>
    <x v="0"/>
    <s v="Morning Run"/>
    <s v="Run"/>
    <m/>
    <n v="4766"/>
    <n v="12.16"/>
    <x v="26"/>
    <x v="25"/>
    <n v="4427"/>
    <n v="73.783333333333331"/>
    <x v="26"/>
    <n v="12167"/>
    <n v="6.8000001907348597"/>
    <m/>
    <n v="52.994899749755803"/>
    <m/>
    <n v="1.6000000238418499"/>
    <n v="31.399999618530199"/>
    <n v="48.200000762939403"/>
    <n v="-3.8629099726676899E-2"/>
    <n v="150.39799499511699"/>
    <m/>
  </r>
  <r>
    <s v="Dec 21, 2014, 1:09:05 PM"/>
    <s v="PM"/>
    <x v="28"/>
    <x v="0"/>
    <s v="12/21/2014 Cardiff, Wales, United Kingdom"/>
    <s v="Run"/>
    <m/>
    <n v="4372"/>
    <n v="12.12"/>
    <x v="27"/>
    <x v="26"/>
    <n v="4358"/>
    <n v="72.63333333333334"/>
    <x v="27"/>
    <n v="12124.7998046875"/>
    <n v="5.3000001907348597"/>
    <m/>
    <n v="21.687400817871001"/>
    <m/>
    <n v="11.300000190734799"/>
    <n v="38.099998474121001"/>
    <n v="10"/>
    <n v="0"/>
    <n v="161.43600463867099"/>
    <m/>
  </r>
  <r>
    <s v="Dec 14, 2014, 3:06:26 PM"/>
    <s v="PM"/>
    <x v="29"/>
    <x v="0"/>
    <s v="12/14/2014 Cardiff, Wales, United Kingdom"/>
    <s v="Run"/>
    <m/>
    <n v="4477"/>
    <n v="12.09"/>
    <x v="28"/>
    <x v="27"/>
    <n v="4477"/>
    <n v="74.61666666666666"/>
    <x v="28"/>
    <n v="12091.099609375"/>
    <n v="3.9000000953674299"/>
    <m/>
    <n v="21.871200561523398"/>
    <m/>
    <n v="11.300000190734799"/>
    <n v="38"/>
    <n v="9.3000001907348597"/>
    <n v="-8.2705501699820096E-4"/>
    <n v="162.56399536132801"/>
    <m/>
  </r>
  <r>
    <s v="Dec 20, 2015, 10:08:03 AM"/>
    <s v="AM"/>
    <x v="30"/>
    <x v="0"/>
    <s v="Morning Run"/>
    <s v="Run"/>
    <s v="Slow slog. But at least I'm on track on the plan. "/>
    <n v="4393"/>
    <n v="12.08"/>
    <x v="29"/>
    <x v="28"/>
    <n v="4393"/>
    <n v="73.216666666666669"/>
    <x v="29"/>
    <n v="12081.7998046875"/>
    <n v="5.5"/>
    <m/>
    <n v="26.571178436279201"/>
    <m/>
    <n v="11.300000190734799"/>
    <n v="38.099998474121001"/>
    <n v="10"/>
    <n v="-3.3107649069279402E-3"/>
    <n v="162.42463684082"/>
    <n v="1414.6904296875"/>
  </r>
  <r>
    <s v="Feb 10, 2015, 4:12:56 PM"/>
    <s v="PM"/>
    <x v="31"/>
    <x v="4"/>
    <s v="02/10/2015 Howden, United Kingdom"/>
    <s v="Run"/>
    <m/>
    <n v="4121"/>
    <n v="11.99"/>
    <x v="30"/>
    <x v="29"/>
    <n v="4121"/>
    <n v="68.683333333333337"/>
    <x v="30"/>
    <n v="11991.5"/>
    <n v="4.1999998092651296"/>
    <m/>
    <n v="0"/>
    <m/>
    <n v="3.9000000953674299"/>
    <n v="7.4000000953674299"/>
    <n v="3.5999999046325599"/>
    <n v="2.5017699226737001E-3"/>
    <n v="159.48199462890599"/>
    <n v="1401.20874023437"/>
  </r>
  <r>
    <s v="Nov 29, 2015, 1:42:18 PM"/>
    <s v="PM"/>
    <x v="32"/>
    <x v="0"/>
    <s v="Afternoon Run"/>
    <s v="Run"/>
    <m/>
    <n v="4264"/>
    <n v="11.91"/>
    <x v="31"/>
    <x v="30"/>
    <n v="4264"/>
    <n v="71.066666666666663"/>
    <x v="31"/>
    <n v="11911.099609375"/>
    <n v="4.1999998092651296"/>
    <m/>
    <n v="26.497299194335898"/>
    <m/>
    <n v="11.399999618530201"/>
    <n v="38.099998474121001"/>
    <n v="10"/>
    <n v="0"/>
    <n v="159.919998168945"/>
    <n v="1394.92895507812"/>
  </r>
  <r>
    <s v="Feb 24, 2016, 6:27:13 PM"/>
    <s v="PM"/>
    <x v="33"/>
    <x v="5"/>
    <s v="Evening Run"/>
    <s v="Run"/>
    <m/>
    <n v="4198"/>
    <n v="11.73"/>
    <x v="32"/>
    <x v="19"/>
    <n v="4154"/>
    <n v="69.233333333333334"/>
    <x v="32"/>
    <n v="11734.2998046875"/>
    <n v="4"/>
    <m/>
    <n v="45.4953002929687"/>
    <m/>
    <n v="8.8000001907348597"/>
    <n v="37.299999237060497"/>
    <n v="9.6999998092651296"/>
    <n v="0"/>
    <n v="157.69599914550699"/>
    <n v="1376.21801757812"/>
  </r>
  <r>
    <s v="Mar 9, 2016, 6:30:00 PM"/>
    <s v="PM"/>
    <x v="34"/>
    <x v="5"/>
    <s v="Evening Run"/>
    <s v="Run"/>
    <m/>
    <n v="4460"/>
    <n v="11.72"/>
    <x v="33"/>
    <x v="31"/>
    <n v="4460"/>
    <n v="74.333333333333329"/>
    <x v="33"/>
    <m/>
    <m/>
    <m/>
    <m/>
    <m/>
    <m/>
    <m/>
    <m/>
    <m/>
    <m/>
    <m/>
  </r>
  <r>
    <s v="Feb 19, 2016, 6:22:07 PM"/>
    <s v="PM"/>
    <x v="35"/>
    <x v="1"/>
    <s v="Evening Run"/>
    <s v="Run"/>
    <m/>
    <n v="4240"/>
    <n v="11.7"/>
    <x v="34"/>
    <x v="32"/>
    <n v="4161"/>
    <n v="69.349999999999994"/>
    <x v="34"/>
    <n v="11707.2998046875"/>
    <n v="5.5999999046325604"/>
    <m/>
    <n v="45.558689117431598"/>
    <m/>
    <n v="8.6999998092651296"/>
    <n v="37.400001525878899"/>
    <n v="10"/>
    <n v="-8.5416791262105096E-4"/>
    <n v="158.834060668945"/>
    <n v="1372.85632324218"/>
  </r>
  <r>
    <s v="Jan 3, 2016, 9:47:49 AM"/>
    <s v="AM"/>
    <x v="36"/>
    <x v="0"/>
    <s v="Morning Run"/>
    <s v="Run"/>
    <m/>
    <n v="4469"/>
    <n v="11.69"/>
    <x v="35"/>
    <x v="33"/>
    <n v="4286"/>
    <n v="71.433333333333337"/>
    <x v="35"/>
    <n v="11689.2001953125"/>
    <n v="6.1999998092651296"/>
    <m/>
    <n v="45.499973297119098"/>
    <m/>
    <n v="8.8000001907348597"/>
    <n v="37.400001525878899"/>
    <n v="9.3000001907348597"/>
    <n v="-8.5549056529998703E-4"/>
    <n v="149.76084899902301"/>
    <m/>
  </r>
  <r>
    <s v="Feb 18, 2015, 4:11:30 PM"/>
    <s v="PM"/>
    <x v="37"/>
    <x v="5"/>
    <s v="02/18/2015 London, United Kingdom"/>
    <s v="Run"/>
    <m/>
    <n v="3993"/>
    <n v="11.55"/>
    <x v="36"/>
    <x v="34"/>
    <n v="3984"/>
    <n v="66.400000000000006"/>
    <x v="36"/>
    <n v="11558.400390625"/>
    <n v="4.4000000953674299"/>
    <m/>
    <n v="52.945499420166001"/>
    <m/>
    <n v="35"/>
    <n v="65.199996948242102"/>
    <n v="5.8000001907348597"/>
    <n v="-0.104685999453067"/>
    <n v="159.13900756835901"/>
    <m/>
  </r>
  <r>
    <s v="Jul 26, 2020, 9:44:01 AM"/>
    <s v="AM"/>
    <x v="38"/>
    <x v="0"/>
    <s v="Sunday plod"/>
    <s v="Run"/>
    <m/>
    <n v="5036"/>
    <n v="11.47"/>
    <x v="37"/>
    <x v="35"/>
    <n v="4186"/>
    <n v="69.766666666666666"/>
    <x v="37"/>
    <n v="11473.7001953125"/>
    <n v="4.0999999046325604"/>
    <n v="2.7409698963165199"/>
    <n v="38"/>
    <n v="71"/>
    <n v="-1.6000000238418499"/>
    <n v="44"/>
    <n v="43.5"/>
    <n v="-0.16210986673831901"/>
    <n v="151.44886779785099"/>
    <n v="1068"/>
  </r>
  <r>
    <s v="Feb 4, 2015, 6:26:58 PM"/>
    <s v="PM"/>
    <x v="39"/>
    <x v="5"/>
    <s v="02/04/2015 London, United Kingdom"/>
    <s v="Run"/>
    <m/>
    <n v="4054"/>
    <n v="11.29"/>
    <x v="38"/>
    <x v="6"/>
    <n v="4054"/>
    <n v="67.566666666666663"/>
    <x v="38"/>
    <n v="11291.599609375"/>
    <n v="5.8000001907348597"/>
    <m/>
    <n v="52.989498138427699"/>
    <m/>
    <n v="35.099998474121001"/>
    <n v="65.199996948242102"/>
    <n v="5.5999999046325604"/>
    <n v="-0.14966900646686501"/>
    <n v="160.48599243164"/>
    <n v="1317.12036132812"/>
  </r>
  <r>
    <s v="Feb 8, 2015, 9:00:00 AM"/>
    <s v="AM"/>
    <x v="40"/>
    <x v="0"/>
    <s v="02/08/2015 Cardiff, Wales, United Kingdom"/>
    <s v="Run"/>
    <m/>
    <n v="4143"/>
    <n v="10.92"/>
    <x v="39"/>
    <x v="36"/>
    <n v="4014"/>
    <n v="66.900000000000006"/>
    <x v="39"/>
    <n v="10928.599609375"/>
    <n v="5.5"/>
    <m/>
    <n v="0"/>
    <m/>
    <n v="8.1000003814697195"/>
    <n v="38"/>
    <n v="6.3000001907348597"/>
    <n v="-0.16653600335121099"/>
    <n v="154.74000549316401"/>
    <n v="1270.85070800781"/>
  </r>
  <r>
    <s v="Jul 30, 2016, 8:39:54 AM"/>
    <s v="AM"/>
    <x v="41"/>
    <x v="3"/>
    <s v="Morning Run"/>
    <s v="Run"/>
    <m/>
    <n v="5027"/>
    <n v="10.53"/>
    <x v="40"/>
    <x v="37"/>
    <n v="3953"/>
    <n v="65.88333333333334"/>
    <x v="40"/>
    <n v="10531"/>
    <n v="6.5"/>
    <m/>
    <n v="70.942565917968693"/>
    <m/>
    <n v="14.199999809265099"/>
    <n v="62"/>
    <n v="35.400001525878899"/>
    <n v="0.30671352148056003"/>
    <n v="163.33514404296801"/>
    <n v="1256.49365234375"/>
  </r>
  <r>
    <s v="May 29, 2016, 7:07:21 AM"/>
    <s v="AM"/>
    <x v="42"/>
    <x v="0"/>
    <s v="Morning Run"/>
    <s v="Run"/>
    <m/>
    <n v="6148"/>
    <n v="10.27"/>
    <x v="41"/>
    <x v="38"/>
    <n v="4235"/>
    <n v="70.583333333333329"/>
    <x v="41"/>
    <n v="10273.7998046875"/>
    <n v="4.3000001907348597"/>
    <m/>
    <n v="346.63000488281199"/>
    <m/>
    <n v="45.400001525878899"/>
    <n v="360.5"/>
    <n v="49.200000762939403"/>
    <n v="0"/>
    <n v="139.86999511718699"/>
    <m/>
  </r>
  <r>
    <s v="Mar 29, 2016, 5:10:36 PM"/>
    <s v="PM"/>
    <x v="43"/>
    <x v="4"/>
    <s v="Evening Run"/>
    <s v="Run"/>
    <m/>
    <n v="4101"/>
    <n v="10.17"/>
    <x v="42"/>
    <x v="39"/>
    <n v="3386"/>
    <n v="56.43333333333333"/>
    <x v="42"/>
    <n v="10170.599609375"/>
    <n v="4.1999998092651296"/>
    <m/>
    <n v="53.481033325195298"/>
    <m/>
    <n v="18.100000381469702"/>
    <n v="61.900001525878899"/>
    <n v="14.300000190734799"/>
    <n v="5.7027116417884799E-2"/>
    <n v="161.155349731445"/>
    <n v="1202.78869628906"/>
  </r>
  <r>
    <s v="Apr 17, 2016, 9:26:27 AM"/>
    <s v="AM"/>
    <x v="44"/>
    <x v="0"/>
    <s v="Final test before London"/>
    <s v="Run"/>
    <s v="Last test of the hip before London marathon. All good. "/>
    <n v="4090"/>
    <n v="10.119999999999999"/>
    <x v="43"/>
    <x v="40"/>
    <n v="3676"/>
    <n v="61.266666666666666"/>
    <x v="43"/>
    <n v="10119.7998046875"/>
    <n v="5.3000001907348597"/>
    <m/>
    <n v="24.5101013183593"/>
    <m/>
    <n v="13.199999809265099"/>
    <n v="38"/>
    <n v="9.1999998092651296"/>
    <n v="-1.9763235468417402E-3"/>
    <n v="149.19073486328099"/>
    <n v="1185.15161132812"/>
  </r>
  <r>
    <s v="Jun 14, 2020, 9:48:39 AM"/>
    <s v="AM"/>
    <x v="45"/>
    <x v="0"/>
    <s v="10k plod"/>
    <s v="Run"/>
    <m/>
    <n v="3981"/>
    <n v="10.11"/>
    <x v="44"/>
    <x v="41"/>
    <n v="3601"/>
    <n v="60.016666666666666"/>
    <x v="44"/>
    <n v="10114.2998046875"/>
    <n v="4.5999999046325604"/>
    <n v="2.8087475299835201"/>
    <n v="48"/>
    <n v="74"/>
    <n v="-9.6000003814697195"/>
    <n v="37.400001525878899"/>
    <n v="22.7000007629394"/>
    <n v="-0.28276795148849398"/>
    <n v="156.344970703125"/>
    <n v="1192.50903320312"/>
  </r>
  <r>
    <s v="May 24, 2020, 8:51:22 AM"/>
    <s v="AM"/>
    <x v="46"/>
    <x v="0"/>
    <s v="Oof"/>
    <s v="Run"/>
    <m/>
    <n v="3809"/>
    <n v="10.08"/>
    <x v="45"/>
    <x v="42"/>
    <n v="3625"/>
    <n v="60.416666666666664"/>
    <x v="45"/>
    <n v="10086.400390625"/>
    <n v="5.5"/>
    <n v="2.78245520591735"/>
    <n v="33"/>
    <n v="47"/>
    <n v="-6.8000001907348597"/>
    <n v="39.400001525878899"/>
    <n v="17.2000007629394"/>
    <n v="-0.15664657950401301"/>
    <n v="157.06291198730401"/>
    <n v="1011"/>
  </r>
  <r>
    <s v="Jun 18, 2017, 9:06:55 AM"/>
    <s v="AM"/>
    <x v="47"/>
    <x v="0"/>
    <s v="Morning Run"/>
    <s v="Run"/>
    <m/>
    <n v="3988"/>
    <n v="9.93"/>
    <x v="46"/>
    <x v="32"/>
    <n v="3988"/>
    <n v="66.466666666666669"/>
    <x v="46"/>
    <n v="9937.2001953125"/>
    <n v="4.3000001907348597"/>
    <m/>
    <n v="87.001701354980398"/>
    <m/>
    <n v="67"/>
    <n v="109"/>
    <n v="18.299999237060501"/>
    <n v="-4.02528000995516E-3"/>
    <n v="158.48300170898401"/>
    <n v="1171.12329101562"/>
  </r>
  <r>
    <s v="Nov 1, 2015, 11:05:26 AM"/>
    <s v="AM"/>
    <x v="48"/>
    <x v="0"/>
    <s v="Lunch Run"/>
    <s v="Run"/>
    <m/>
    <n v="3462"/>
    <n v="9.92"/>
    <x v="47"/>
    <x v="19"/>
    <n v="3456"/>
    <n v="57.6"/>
    <x v="47"/>
    <n v="9926.7001953125"/>
    <n v="4.8000001907348597"/>
    <m/>
    <n v="150.19055175781199"/>
    <m/>
    <n v="30.299999237060501"/>
    <n v="101.59999847412099"/>
    <n v="36.299999237060497"/>
    <n v="-4.02953661978244E-3"/>
    <n v="165.59669494628901"/>
    <n v="1204.02587890625"/>
  </r>
  <r>
    <s v="May 15, 2016, 3:49:31 PM"/>
    <s v="PM"/>
    <x v="49"/>
    <x v="0"/>
    <s v="Afternoon Run"/>
    <s v="Run"/>
    <m/>
    <n v="3805"/>
    <n v="9.9"/>
    <x v="48"/>
    <x v="43"/>
    <n v="3604"/>
    <n v="60.06666666666667"/>
    <x v="48"/>
    <n v="9899.5"/>
    <n v="6.1999998092651296"/>
    <m/>
    <n v="114.294998168945"/>
    <m/>
    <n v="22.5"/>
    <n v="109.09999847412099"/>
    <n v="28.2000007629394"/>
    <n v="1.41420997679233E-2"/>
    <n v="153.76600646972599"/>
    <n v="1186.27209472656"/>
  </r>
  <r>
    <s v="Sep 13, 2015, 9:26:25 AM"/>
    <s v="AM"/>
    <x v="50"/>
    <x v="0"/>
    <s v="Morning Run"/>
    <s v="Run"/>
    <m/>
    <n v="3439"/>
    <n v="9.7200000000000006"/>
    <x v="49"/>
    <x v="44"/>
    <n v="3328"/>
    <n v="55.466666666666669"/>
    <x v="49"/>
    <n v="9722.7001953125"/>
    <n v="5.1999998092651296"/>
    <m/>
    <n v="81.673500061035099"/>
    <m/>
    <n v="0.89999997615814198"/>
    <n v="33.200000762939403"/>
    <n v="38.099998474121001"/>
    <n v="4.11408022046089E-3"/>
    <n v="154.57800292968699"/>
    <m/>
  </r>
  <r>
    <s v="Sep 16, 2015, 6:20:18 PM"/>
    <s v="PM"/>
    <x v="51"/>
    <x v="5"/>
    <s v="Evening Run"/>
    <s v="Run"/>
    <m/>
    <n v="3203"/>
    <n v="9.66"/>
    <x v="50"/>
    <x v="45"/>
    <n v="3203"/>
    <n v="53.383333333333333"/>
    <x v="50"/>
    <n v="9665.400390625"/>
    <n v="5.1999998092651296"/>
    <m/>
    <n v="37.487701416015597"/>
    <m/>
    <n v="35.099998474121001"/>
    <n v="65.199996948242102"/>
    <n v="7.6999998092651296"/>
    <n v="-0.14898499846458399"/>
    <n v="162.27999877929599"/>
    <m/>
  </r>
  <r>
    <s v="Mar 29, 2020, 9:32:50 AM"/>
    <s v="AM"/>
    <x v="52"/>
    <x v="0"/>
    <s v="Lovely run"/>
    <s v="Run"/>
    <m/>
    <n v="3746"/>
    <n v="9.66"/>
    <x v="50"/>
    <x v="46"/>
    <n v="3560"/>
    <n v="59.333333333333336"/>
    <x v="51"/>
    <n v="9664.099609375"/>
    <n v="5.5999999046325604"/>
    <n v="2.7139999866485498"/>
    <n v="13"/>
    <n v="42"/>
    <n v="-9.3999996185302699"/>
    <n v="34.799999237060497"/>
    <n v="21.2000007629394"/>
    <n v="-0.28766259551048201"/>
    <n v="155"/>
    <n v="952"/>
  </r>
  <r>
    <s v="Sep 27, 2015, 9:35:11 AM"/>
    <s v="AM"/>
    <x v="53"/>
    <x v="0"/>
    <s v="6 miler"/>
    <s v="Run"/>
    <m/>
    <n v="3170"/>
    <n v="9.65"/>
    <x v="51"/>
    <x v="47"/>
    <n v="3170"/>
    <n v="52.833333333333336"/>
    <x v="52"/>
    <n v="9651.400390625"/>
    <n v="8.3000001907348597"/>
    <m/>
    <n v="24.773857116699201"/>
    <m/>
    <n v="14"/>
    <n v="38.099998474121001"/>
    <n v="9.6000003814697195"/>
    <n v="3.1083573121577501E-3"/>
    <n v="158.038482666015"/>
    <n v="1130.65283203125"/>
  </r>
  <r>
    <s v="Oct 7, 2018, 9:17:58 AM"/>
    <s v="AM"/>
    <x v="54"/>
    <x v="0"/>
    <s v="Furthest run since June 2017!"/>
    <s v="Run"/>
    <s v="Knee pain 1/10"/>
    <n v="4226"/>
    <n v="9.65"/>
    <x v="51"/>
    <x v="43"/>
    <n v="3828"/>
    <n v="63.8"/>
    <x v="53"/>
    <n v="9650.7001953125"/>
    <n v="4.5999999046325604"/>
    <m/>
    <n v="61"/>
    <n v="125"/>
    <n v="-19.399999618530199"/>
    <n v="62.599998474121001"/>
    <n v="38.200000762939403"/>
    <n v="-0.39582622051239003"/>
    <n v="153.11575317382801"/>
    <n v="977"/>
  </r>
  <r>
    <s v="Jun 21, 2020, 11:04:48 AM"/>
    <s v="AM"/>
    <x v="55"/>
    <x v="0"/>
    <s v="Test run (Strava app v Garmin)"/>
    <s v="Run"/>
    <m/>
    <n v="4096"/>
    <n v="9.57"/>
    <x v="52"/>
    <x v="48"/>
    <n v="3513"/>
    <n v="58.55"/>
    <x v="54"/>
    <n v="9577.400390625"/>
    <n v="6"/>
    <n v="2.7262737751007"/>
    <n v="99.617843627929602"/>
    <n v="99.517799377441406"/>
    <n v="20"/>
    <n v="100.300003051757"/>
    <n v="22.399999618530199"/>
    <n v="1.0441247140988701E-3"/>
    <m/>
    <n v="1139.88342285156"/>
  </r>
  <r>
    <s v="May 31, 2020, 5:57:48 AM"/>
    <s v="AM"/>
    <x v="56"/>
    <x v="0"/>
    <s v="Castell Coch plod with Goody"/>
    <s v="Run"/>
    <m/>
    <n v="4305"/>
    <n v="9.5399999999999991"/>
    <x v="53"/>
    <x v="49"/>
    <n v="3669"/>
    <n v="61.15"/>
    <x v="55"/>
    <n v="9542.900390625"/>
    <n v="4.8000001907348597"/>
    <n v="2.6009540557861301"/>
    <n v="73"/>
    <n v="116"/>
    <n v="3.5999999046325599"/>
    <n v="87.599998474121094"/>
    <n v="28.899999618530199"/>
    <n v="-0.21586729586124401"/>
    <n v="148.23937988281199"/>
    <n v="930"/>
  </r>
  <r>
    <s v="May 17, 2020, 6:31:16 AM"/>
    <s v="AM"/>
    <x v="57"/>
    <x v="0"/>
    <s v="Hilly like Sunday morning"/>
    <s v="Run"/>
    <m/>
    <n v="4160"/>
    <n v="9.16"/>
    <x v="54"/>
    <x v="50"/>
    <n v="3534"/>
    <n v="58.9"/>
    <x v="56"/>
    <n v="9167.599609375"/>
    <n v="4.0999999046325604"/>
    <n v="2.5941143035888601"/>
    <n v="104"/>
    <n v="136"/>
    <n v="17.2000007629394"/>
    <n v="129.39999389648401"/>
    <n v="33.299999237060497"/>
    <n v="-0.19634364545345301"/>
    <n v="145"/>
    <n v="884"/>
  </r>
  <r>
    <s v="Jun 28, 2020, 11:17:46 AM"/>
    <s v="AM"/>
    <x v="58"/>
    <x v="0"/>
    <s v="Ups and downs"/>
    <s v="Run"/>
    <m/>
    <n v="3908"/>
    <n v="9.1"/>
    <x v="55"/>
    <x v="51"/>
    <n v="3411"/>
    <n v="56.85"/>
    <x v="57"/>
    <n v="9104.599609375"/>
    <n v="5"/>
    <n v="2.6691880226135201"/>
    <n v="33"/>
    <n v="54"/>
    <n v="7.1999998092651296"/>
    <n v="43.599998474121001"/>
    <n v="24.100000381469702"/>
    <n v="-0.15596511960029599"/>
    <n v="151.18597412109301"/>
    <n v="900"/>
  </r>
  <r>
    <s v="May 3, 2016, 5:08:31 PM"/>
    <s v="PM"/>
    <x v="59"/>
    <x v="4"/>
    <s v="Evening Run"/>
    <s v="Run"/>
    <m/>
    <n v="4022"/>
    <n v="9.01"/>
    <x v="56"/>
    <x v="52"/>
    <n v="3162"/>
    <n v="52.7"/>
    <x v="58"/>
    <n v="9016.2998046875"/>
    <n v="6.1999998092651296"/>
    <m/>
    <n v="71.271400451660099"/>
    <m/>
    <n v="17.899999618530199"/>
    <n v="61.799999237060497"/>
    <n v="14.5"/>
    <n v="0.102036997675895"/>
    <n v="155.47999572753901"/>
    <m/>
  </r>
  <r>
    <s v="May 10, 2020, 6:35:11 AM"/>
    <s v="AM"/>
    <x v="60"/>
    <x v="0"/>
    <s v="Plod a go go with Goody"/>
    <s v="Run"/>
    <s v="Rather niggly ankle. "/>
    <n v="3976"/>
    <n v="8.8800000000000008"/>
    <x v="57"/>
    <x v="53"/>
    <n v="3550"/>
    <n v="59.166666666666664"/>
    <x v="59"/>
    <n v="8885.7001953125"/>
    <n v="6"/>
    <n v="2.5030000209808301"/>
    <n v="49"/>
    <n v="110"/>
    <n v="0.20000000298023199"/>
    <n v="83.800003051757798"/>
    <n v="27.799999237060501"/>
    <n v="-0.22282993793487499"/>
    <n v="149"/>
    <n v="906"/>
  </r>
  <r>
    <s v="Jul 18, 2017, 5:01:44 PM"/>
    <s v="PM"/>
    <x v="61"/>
    <x v="4"/>
    <s v="Evening Run"/>
    <s v="Run"/>
    <m/>
    <n v="4719"/>
    <n v="8.81"/>
    <x v="58"/>
    <x v="33"/>
    <n v="3349"/>
    <n v="55.81666666666667"/>
    <x v="60"/>
    <n v="8815.900390625"/>
    <n v="8.1000003814697195"/>
    <m/>
    <n v="213.11174011230401"/>
    <m/>
    <n v="37"/>
    <n v="169.69999694824199"/>
    <n v="48.599998474121001"/>
    <n v="-6.8058846518397297E-3"/>
    <n v="155.23924255371"/>
    <n v="1088.34106445312"/>
  </r>
  <r>
    <s v="Oct 14, 2017, 4:00:42 PM"/>
    <s v="PM"/>
    <x v="62"/>
    <x v="3"/>
    <s v="Afternoon Run"/>
    <s v="Run"/>
    <m/>
    <n v="5065"/>
    <n v="8.7200000000000006"/>
    <x v="59"/>
    <x v="44"/>
    <n v="3405"/>
    <n v="56.75"/>
    <x v="61"/>
    <n v="8727.2998046875"/>
    <n v="9.3999996185302699"/>
    <m/>
    <n v="131.80000305175699"/>
    <m/>
    <n v="26.7000007629394"/>
    <n v="116"/>
    <n v="30.2000007629394"/>
    <n v="1.14582979585975E-3"/>
    <n v="151.94351196289"/>
    <n v="1061.59729003906"/>
  </r>
  <r>
    <s v="Jul 15, 2020, 4:55:47 PM"/>
    <s v="PM"/>
    <x v="63"/>
    <x v="5"/>
    <s v="Afternoon Run"/>
    <s v="Run"/>
    <s v="Garmin lies! I didn't run the first mile in under 6 minutes!"/>
    <n v="3040"/>
    <n v="8.7100000000000009"/>
    <x v="60"/>
    <x v="54"/>
    <n v="2932"/>
    <n v="48.866666666666667"/>
    <x v="62"/>
    <n v="8712.400390625"/>
    <n v="9.1000003814697195"/>
    <n v="2.9714870452880802"/>
    <n v="51"/>
    <n v="68"/>
    <n v="90"/>
    <n v="146.19999694824199"/>
    <n v="39.599998474121001"/>
    <n v="-0.26858270168304399"/>
    <n v="156.61146545410099"/>
    <n v="817"/>
  </r>
  <r>
    <s v="Aug 3, 2020, 2:59:38 PM"/>
    <s v="PM"/>
    <x v="64"/>
    <x v="2"/>
    <s v="Afternoon Run"/>
    <s v="Run"/>
    <m/>
    <n v="3620"/>
    <n v="8.61"/>
    <x v="61"/>
    <x v="55"/>
    <n v="3120"/>
    <n v="52"/>
    <x v="63"/>
    <n v="8617"/>
    <n v="4.5999999046325604"/>
    <n v="2.7618589401245099"/>
    <n v="34"/>
    <n v="113"/>
    <n v="4.8000001907348597"/>
    <n v="88.199996948242102"/>
    <n v="36.900001525878899"/>
    <n v="-0.345828026533126"/>
    <n v="149.51382446289"/>
    <n v="787"/>
  </r>
  <r>
    <s v="Jul 12, 2020, 6:21:13 PM"/>
    <s v="PM"/>
    <x v="65"/>
    <x v="0"/>
    <s v="Evening Run"/>
    <s v="Run"/>
    <s v="Lazy run"/>
    <n v="3764"/>
    <n v="8.57"/>
    <x v="62"/>
    <x v="56"/>
    <n v="3284"/>
    <n v="54.733333333333334"/>
    <x v="64"/>
    <n v="8575.7998046875"/>
    <n v="5.9000000953674299"/>
    <n v="2.61138844490051"/>
    <n v="58"/>
    <n v="102"/>
    <n v="16.600000381469702"/>
    <n v="100"/>
    <n v="30"/>
    <n v="-0.21222509443759899"/>
    <n v="149.97453308105401"/>
    <n v="862"/>
  </r>
  <r>
    <s v="May 30, 2017, 5:02:52 PM"/>
    <s v="PM"/>
    <x v="66"/>
    <x v="4"/>
    <s v="Evening Run - 5.5 miles"/>
    <s v="Run"/>
    <s v="Lovely trail run with hills"/>
    <n v="4376"/>
    <n v="8.5500000000000007"/>
    <x v="63"/>
    <x v="57"/>
    <n v="3448"/>
    <n v="57.466666666666669"/>
    <x v="65"/>
    <n v="8552.7998046875"/>
    <n v="5.1999998092651296"/>
    <m/>
    <n v="175.86024475097599"/>
    <m/>
    <n v="37"/>
    <n v="159.69999694824199"/>
    <n v="44"/>
    <n v="0"/>
    <n v="148.15118408203099"/>
    <n v="1053.12927246093"/>
  </r>
  <r>
    <s v="Jun 7, 2020, 12:02:19 PM"/>
    <s v="PM"/>
    <x v="67"/>
    <x v="0"/>
    <s v="Lovely gentle run"/>
    <s v="Run"/>
    <m/>
    <n v="3431"/>
    <n v="8.4499999999999993"/>
    <x v="64"/>
    <x v="50"/>
    <n v="2956"/>
    <n v="49.266666666666666"/>
    <x v="66"/>
    <n v="8455.099609375"/>
    <n v="4.8000001907348597"/>
    <n v="2.86031794548034"/>
    <n v="74"/>
    <n v="36"/>
    <n v="2.20000004768371"/>
    <n v="40.799999237060497"/>
    <n v="6.5"/>
    <n v="-0.30514127016067499"/>
    <n v="150.50601196289"/>
    <n v="787"/>
  </r>
  <r>
    <s v="May 24, 2016, 5:04:23 PM"/>
    <s v="PM"/>
    <x v="68"/>
    <x v="4"/>
    <s v="Evening Run"/>
    <s v="Run"/>
    <m/>
    <n v="3538"/>
    <n v="8.3699999999999992"/>
    <x v="65"/>
    <x v="58"/>
    <n v="2911"/>
    <n v="48.516666666666666"/>
    <x v="67"/>
    <n v="8374.599609375"/>
    <n v="4.5999999046325604"/>
    <m/>
    <n v="77.474266052246094"/>
    <m/>
    <n v="20.799999237060501"/>
    <n v="61.900001525878899"/>
    <n v="14.399999618530201"/>
    <n v="0"/>
    <n v="152.263580322265"/>
    <m/>
  </r>
  <r>
    <s v="Mar 8, 2020, 11:42:25 AM"/>
    <s v="AM"/>
    <x v="69"/>
    <x v="0"/>
    <s v="Lovely Sunday plod"/>
    <s v="Run"/>
    <m/>
    <n v="3236"/>
    <n v="8.2899999999999991"/>
    <x v="66"/>
    <x v="59"/>
    <n v="3109"/>
    <n v="51.81666666666667"/>
    <x v="68"/>
    <n v="8297.2001953125"/>
    <n v="4.6999998092651296"/>
    <n v="2.6679999828338601"/>
    <n v="6"/>
    <n v="48"/>
    <n v="-23.799999237060501"/>
    <n v="21.600000381469702"/>
    <n v="23.5"/>
    <n v="-0.47967988252639698"/>
    <n v="154"/>
    <n v="808"/>
  </r>
  <r>
    <s v="May 10, 2016, 5:07:11 PM"/>
    <s v="PM"/>
    <x v="70"/>
    <x v="4"/>
    <s v="Evening Run"/>
    <s v="Run"/>
    <m/>
    <n v="3680"/>
    <n v="8.25"/>
    <x v="67"/>
    <x v="60"/>
    <n v="2843"/>
    <n v="47.383333333333333"/>
    <x v="69"/>
    <n v="8249.7998046875"/>
    <n v="4.5999999046325604"/>
    <m/>
    <n v="43.995800018310497"/>
    <m/>
    <n v="17.5"/>
    <n v="61.900001525878899"/>
    <n v="14.699999809265099"/>
    <n v="1.2121500447392399E-2"/>
    <n v="160.58299255371"/>
    <n v="973.728271484375"/>
  </r>
  <r>
    <s v="Jul 11, 2017, 5:06:25 PM"/>
    <s v="PM"/>
    <x v="71"/>
    <x v="4"/>
    <s v="Evening Run"/>
    <s v="Run"/>
    <m/>
    <n v="3348"/>
    <n v="8.17"/>
    <x v="68"/>
    <x v="61"/>
    <n v="2791"/>
    <n v="46.516666666666666"/>
    <x v="70"/>
    <n v="8173.7998046875"/>
    <n v="8.8000001907348597"/>
    <m/>
    <n v="58.392219543457003"/>
    <m/>
    <n v="19.100000381469702"/>
    <n v="62.099998474121001"/>
    <n v="45.900001525878899"/>
    <n v="-0.110107906162738"/>
    <n v="154.449295043945"/>
    <n v="963.83581542968705"/>
  </r>
  <r>
    <s v="Dec 26, 2014, 12:24:10 PM"/>
    <s v="PM"/>
    <x v="72"/>
    <x v="1"/>
    <s v="12/26/2014 Cardiff, Wales, United Kingdom"/>
    <s v="Run"/>
    <m/>
    <n v="3130"/>
    <n v="8.1300000000000008"/>
    <x v="69"/>
    <x v="33"/>
    <n v="2800"/>
    <n v="46.666666666666664"/>
    <x v="71"/>
    <n v="8131.60009765625"/>
    <n v="6.1999998092651296"/>
    <m/>
    <n v="24.792400360107401"/>
    <m/>
    <n v="14"/>
    <n v="38"/>
    <n v="23.2000007629394"/>
    <n v="7.3786200955510096E-3"/>
    <n v="155.07899475097599"/>
    <n v="955.08734130859295"/>
  </r>
  <r>
    <s v="Dec 16, 2015, 11:44:56 AM"/>
    <s v="AM"/>
    <x v="73"/>
    <x v="5"/>
    <s v="Lunch Run"/>
    <s v="Run"/>
    <m/>
    <n v="2711"/>
    <n v="8.1199999999999992"/>
    <x v="70"/>
    <x v="62"/>
    <n v="2711"/>
    <n v="45.18333333333333"/>
    <x v="72"/>
    <n v="8127.5"/>
    <n v="5.0999999046325604"/>
    <m/>
    <n v="11.75"/>
    <m/>
    <n v="14"/>
    <n v="38"/>
    <n v="6.3000001907348597"/>
    <n v="-9.9661640822887407E-2"/>
    <n v="166.97674560546801"/>
    <n v="948.04888916015602"/>
  </r>
  <r>
    <s v="Dec 13, 2015, 12:02:51 PM"/>
    <s v="PM"/>
    <x v="74"/>
    <x v="0"/>
    <s v="Lunch Run"/>
    <s v="Run"/>
    <m/>
    <n v="2766"/>
    <n v="8.1199999999999992"/>
    <x v="70"/>
    <x v="63"/>
    <n v="2766"/>
    <n v="46.1"/>
    <x v="73"/>
    <n v="8120.60009765625"/>
    <n v="4.6999998092651296"/>
    <m/>
    <n v="11.8832998275756"/>
    <m/>
    <n v="14"/>
    <n v="38"/>
    <n v="6.0999999046325604"/>
    <n v="-0.10467199981212599"/>
    <n v="158.23300170898401"/>
    <n v="947.068359375"/>
  </r>
  <r>
    <s v="Dec 24, 2014, 2:32:28 PM"/>
    <s v="PM"/>
    <x v="75"/>
    <x v="5"/>
    <s v="12/24/2014 Cardiff, Wales, United Kingdom"/>
    <s v="Run"/>
    <m/>
    <n v="2794"/>
    <n v="8.07"/>
    <x v="71"/>
    <x v="64"/>
    <n v="2768"/>
    <n v="46.133333333333333"/>
    <x v="74"/>
    <n v="8071"/>
    <n v="4.0999999046325604"/>
    <m/>
    <n v="24.995700836181602"/>
    <m/>
    <n v="14"/>
    <n v="38.099998474121001"/>
    <n v="9.6000003814697195"/>
    <n v="0"/>
    <n v="154.00700378417901"/>
    <m/>
  </r>
  <r>
    <s v="May 18, 2016, 6:42:14 PM"/>
    <s v="PM"/>
    <x v="76"/>
    <x v="5"/>
    <s v="Evening Run"/>
    <s v="Run"/>
    <m/>
    <n v="2790"/>
    <n v="8.07"/>
    <x v="71"/>
    <x v="20"/>
    <n v="2790"/>
    <n v="46.5"/>
    <x v="75"/>
    <n v="8075.5"/>
    <n v="4.4000000953674299"/>
    <m/>
    <n v="11.6942996978759"/>
    <m/>
    <n v="14"/>
    <n v="38.099998474121001"/>
    <n v="6.5999999046325604"/>
    <n v="-0.12754599750041901"/>
    <n v="162.363998413085"/>
    <m/>
  </r>
  <r>
    <s v="Dec 7, 2014, 9:00:22 AM"/>
    <s v="AM"/>
    <x v="77"/>
    <x v="0"/>
    <s v="12/07/2014 Cardiff, United Kingdom"/>
    <s v="Run"/>
    <m/>
    <n v="2929"/>
    <n v="8.07"/>
    <x v="71"/>
    <x v="65"/>
    <n v="2929"/>
    <n v="48.81666666666667"/>
    <x v="76"/>
    <n v="8077.89990234375"/>
    <n v="4.1999998092651296"/>
    <m/>
    <n v="24.901899337768501"/>
    <m/>
    <n v="14"/>
    <n v="38"/>
    <n v="9.6999998092651296"/>
    <n v="-1.23795005492866E-3"/>
    <n v="173.447998046875"/>
    <m/>
  </r>
  <r>
    <s v="Jan 4, 2015, 3:52:29 PM"/>
    <s v="PM"/>
    <x v="78"/>
    <x v="0"/>
    <s v="01/04/2015 Cardiff, Wales, United Kingdom"/>
    <s v="Run"/>
    <m/>
    <n v="2833"/>
    <n v="8.06"/>
    <x v="72"/>
    <x v="66"/>
    <n v="2833"/>
    <n v="47.216666666666669"/>
    <x v="77"/>
    <n v="8060.10009765625"/>
    <n v="6"/>
    <m/>
    <n v="24.9321994781494"/>
    <m/>
    <n v="14"/>
    <n v="38.099998474121001"/>
    <n v="9.6000003814697195"/>
    <n v="0"/>
    <n v="163.57400512695301"/>
    <n v="944.60546875"/>
  </r>
  <r>
    <s v="Aug 9, 2020, 8:13:42 AM"/>
    <s v="AM"/>
    <x v="79"/>
    <x v="0"/>
    <s v="Morning Run"/>
    <s v="Run"/>
    <m/>
    <n v="3343"/>
    <n v="8.06"/>
    <x v="72"/>
    <x v="67"/>
    <n v="2944"/>
    <n v="49.06666666666667"/>
    <x v="78"/>
    <n v="8062.60009765625"/>
    <n v="4.3000001907348597"/>
    <n v="2.7386548519134499"/>
    <n v="8"/>
    <n v="55"/>
    <n v="-20.600000381469702"/>
    <n v="38.200000762939403"/>
    <n v="8"/>
    <n v="-0.59038025140762296"/>
    <n v="155.05740356445301"/>
    <n v="804"/>
  </r>
  <r>
    <s v="Jan 16, 2016, 2:54:19 PM"/>
    <s v="PM"/>
    <x v="80"/>
    <x v="3"/>
    <s v="Afternoon Run"/>
    <s v="Run"/>
    <s v="That was awful. "/>
    <n v="2864"/>
    <n v="8.0500000000000007"/>
    <x v="73"/>
    <x v="43"/>
    <n v="2684"/>
    <n v="44.733333333333334"/>
    <x v="79"/>
    <n v="8050.2998046875"/>
    <n v="5.9000000953674299"/>
    <m/>
    <n v="0"/>
    <m/>
    <n v="12.800000190734799"/>
    <n v="38"/>
    <n v="6.3000001907348597"/>
    <n v="-0.16024246811866699"/>
    <n v="158.73919677734301"/>
    <n v="936.52813720703102"/>
  </r>
  <r>
    <s v="Mar 1, 2020, 10:25:54 AM"/>
    <s v="AM"/>
    <x v="81"/>
    <x v="0"/>
    <s v="Morning Run"/>
    <s v="Run"/>
    <s v="Longest run for probably 2 years. "/>
    <n v="3125"/>
    <n v="8.0500000000000007"/>
    <x v="73"/>
    <x v="68"/>
    <n v="3018"/>
    <n v="50.3"/>
    <x v="80"/>
    <n v="8053"/>
    <n v="5.4000000953674299"/>
    <n v="2.6679999828338601"/>
    <n v="11"/>
    <n v="47"/>
    <n v="-26.799999237060501"/>
    <n v="24.799999237060501"/>
    <n v="7"/>
    <n v="-0.48180803656577997"/>
    <n v="156"/>
    <n v="779"/>
  </r>
  <r>
    <s v="Nov 15, 2015, 11:39:21 AM"/>
    <s v="AM"/>
    <x v="82"/>
    <x v="0"/>
    <s v="Lunch Run"/>
    <s v="Run"/>
    <m/>
    <n v="2735"/>
    <n v="8.0399999999999991"/>
    <x v="74"/>
    <x v="48"/>
    <n v="2735"/>
    <n v="45.583333333333336"/>
    <x v="81"/>
    <n v="8046.7001953125"/>
    <m/>
    <m/>
    <m/>
    <m/>
    <m/>
    <m/>
    <m/>
    <n v="0"/>
    <m/>
    <m/>
  </r>
  <r>
    <s v="Dec 28, 2015, 3:44:59 PM"/>
    <s v="PM"/>
    <x v="83"/>
    <x v="2"/>
    <s v="Afternoon Run"/>
    <s v="Run"/>
    <m/>
    <n v="2809"/>
    <n v="8.0399999999999991"/>
    <x v="74"/>
    <x v="67"/>
    <n v="2804"/>
    <n v="46.733333333333334"/>
    <x v="82"/>
    <n v="8040.89990234375"/>
    <n v="5.0999999046325604"/>
    <m/>
    <n v="11.8063488006591"/>
    <m/>
    <n v="14"/>
    <n v="38"/>
    <n v="6.1999998092651296"/>
    <n v="-0.13306967914104401"/>
    <n v="157.32987976074199"/>
    <m/>
  </r>
  <r>
    <s v="Mar 15, 2020, 12:04:03 PM"/>
    <s v="PM"/>
    <x v="84"/>
    <x v="0"/>
    <s v="Lunch Run"/>
    <s v="Run"/>
    <m/>
    <n v="3260"/>
    <n v="8.0399999999999991"/>
    <x v="74"/>
    <x v="55"/>
    <n v="3020"/>
    <n v="50.333333333333336"/>
    <x v="83"/>
    <n v="8043.2998046875"/>
    <n v="4.6999998092651296"/>
    <n v="2.6630001068115199"/>
    <n v="8"/>
    <n v="37"/>
    <n v="-6.8000001907348597"/>
    <n v="34"/>
    <n v="5.6999998092651296"/>
    <n v="-0.34314274787902799"/>
    <n v="150"/>
    <n v="776"/>
  </r>
  <r>
    <s v="Jan 16, 2015, 2:13:00 PM"/>
    <s v="PM"/>
    <x v="85"/>
    <x v="1"/>
    <s v="01/16/2015 Cardiff, Wales, United Kingdom"/>
    <s v="Run"/>
    <m/>
    <n v="2923"/>
    <n v="8.0299999999999994"/>
    <x v="75"/>
    <x v="69"/>
    <n v="2714"/>
    <n v="45.233333333333334"/>
    <x v="84"/>
    <n v="8033.2001953125"/>
    <n v="4.8000001907348597"/>
    <m/>
    <n v="24.951499938964801"/>
    <m/>
    <n v="14"/>
    <n v="38"/>
    <n v="9.5"/>
    <n v="-1.2448299676179799E-3"/>
    <n v="163.26400756835901"/>
    <m/>
  </r>
  <r>
    <s v="Jan 23, 2015, 1:08:07 PM"/>
    <s v="PM"/>
    <x v="86"/>
    <x v="1"/>
    <s v="01/23/2015 Cardiff, Wales, United Kingdom"/>
    <s v="Run"/>
    <m/>
    <n v="2786"/>
    <n v="8.0299999999999994"/>
    <x v="75"/>
    <x v="70"/>
    <n v="2786"/>
    <n v="46.43333333333333"/>
    <x v="85"/>
    <n v="8034.60009765625"/>
    <n v="5.0999999046325604"/>
    <m/>
    <n v="10.3111000061035"/>
    <m/>
    <n v="14"/>
    <n v="38"/>
    <n v="6.6999998092651296"/>
    <n v="-0.13441899418830799"/>
    <n v="159.97599792480401"/>
    <n v="935.97955322265602"/>
  </r>
  <r>
    <s v="Dec 19, 2014, 12:57:04 PM"/>
    <s v="PM"/>
    <x v="87"/>
    <x v="1"/>
    <s v="12/19/2014 Cardiff, Wales, United Kingdom"/>
    <s v="Run"/>
    <m/>
    <n v="2830"/>
    <n v="8.02"/>
    <x v="76"/>
    <x v="11"/>
    <n v="2817"/>
    <n v="46.95"/>
    <x v="86"/>
    <n v="8019.10009765625"/>
    <n v="6.3000001907348597"/>
    <m/>
    <n v="24.739900588989201"/>
    <m/>
    <n v="14"/>
    <n v="38"/>
    <n v="11.300000190734799"/>
    <n v="-1.2470199726521899E-3"/>
    <n v="165.38600158691401"/>
    <m/>
  </r>
  <r>
    <s v="Jan 7, 2015, 6:29:38 PM"/>
    <s v="PM"/>
    <x v="88"/>
    <x v="5"/>
    <s v="01/07/2015 London, United Kingdom"/>
    <s v="Run"/>
    <m/>
    <n v="2825"/>
    <n v="8.02"/>
    <x v="76"/>
    <x v="71"/>
    <n v="2825"/>
    <n v="47.083333333333336"/>
    <x v="87"/>
    <n v="8027.89990234375"/>
    <n v="3.9000000953674299"/>
    <m/>
    <n v="45.574501037597599"/>
    <m/>
    <n v="35"/>
    <n v="65.099998474121094"/>
    <n v="5.8000001907348597"/>
    <n v="-0.25286799669265703"/>
    <n v="164.90800476074199"/>
    <n v="933.42327880859295"/>
  </r>
  <r>
    <s v="Jan 13, 2015, 6:33:55 PM"/>
    <s v="PM"/>
    <x v="89"/>
    <x v="4"/>
    <s v="01/13/2015 London, United Kingdom"/>
    <s v="Run"/>
    <m/>
    <n v="2800"/>
    <n v="8.01"/>
    <x v="77"/>
    <x v="72"/>
    <n v="2784"/>
    <n v="46.4"/>
    <x v="88"/>
    <n v="8013.7998046875"/>
    <n v="4.1999998092651296"/>
    <m/>
    <n v="12.219200134277299"/>
    <m/>
    <n v="49.700000762939403"/>
    <n v="66.5"/>
    <n v="5"/>
    <n v="-8.6101502180099404E-2"/>
    <n v="158.54800415039"/>
    <n v="935.39593505859295"/>
  </r>
  <r>
    <s v="Apr 26, 2020, 6:32:49 AM"/>
    <s v="AM"/>
    <x v="90"/>
    <x v="0"/>
    <s v="Early plod with Goody"/>
    <s v="Run"/>
    <m/>
    <n v="2970"/>
    <n v="7.99"/>
    <x v="78"/>
    <x v="61"/>
    <n v="2950"/>
    <n v="49.166666666666664"/>
    <x v="89"/>
    <n v="7997.89990234375"/>
    <n v="5.5999999046325604"/>
    <n v="2.7111525535583398"/>
    <n v="20"/>
    <n v="41"/>
    <n v="1.3999999761581401"/>
    <n v="40.799999237060497"/>
    <n v="14"/>
    <n v="-0.23756235837936401"/>
    <n v="152"/>
    <n v="805"/>
  </r>
  <r>
    <s v="Jan 9, 2015, 12:59:43 PM"/>
    <s v="PM"/>
    <x v="91"/>
    <x v="1"/>
    <s v="01/09/2015 Cardiff, Wales, United Kingdom"/>
    <s v="Run"/>
    <m/>
    <n v="2850"/>
    <n v="7.97"/>
    <x v="79"/>
    <x v="73"/>
    <n v="2766"/>
    <n v="46.1"/>
    <x v="90"/>
    <n v="7978.10009765625"/>
    <n v="5.9000000953674299"/>
    <m/>
    <n v="37.585800170898402"/>
    <m/>
    <n v="22.5"/>
    <n v="43.200000762939403"/>
    <n v="14"/>
    <n v="-1.2534300331026301E-3"/>
    <n v="162.95199584960901"/>
    <n v="940.76525878906205"/>
  </r>
  <r>
    <s v="Aug 23, 2016, 8:12:06 AM"/>
    <s v="AM"/>
    <x v="92"/>
    <x v="4"/>
    <s v="Morning Run"/>
    <s v="Run"/>
    <m/>
    <n v="3541"/>
    <n v="7.96"/>
    <x v="80"/>
    <x v="69"/>
    <n v="3078"/>
    <n v="51.3"/>
    <x v="91"/>
    <n v="7968.7998046875"/>
    <n v="5.6999998092651296"/>
    <m/>
    <n v="156.98764038085901"/>
    <m/>
    <n v="181.19999694824199"/>
    <n v="236"/>
    <n v="25.799999237060501"/>
    <n v="3.76468221656978E-3"/>
    <n v="163.41850280761699"/>
    <n v="970.93853759765602"/>
  </r>
  <r>
    <s v="Aug 21, 2016, 3:20:26 PM"/>
    <s v="PM"/>
    <x v="93"/>
    <x v="0"/>
    <s v="Afternoon Run"/>
    <s v="Run"/>
    <m/>
    <n v="3406"/>
    <n v="7.96"/>
    <x v="80"/>
    <x v="69"/>
    <n v="3110"/>
    <n v="51.833333333333336"/>
    <x v="92"/>
    <n v="7961.39990234375"/>
    <n v="4.1999998092651296"/>
    <m/>
    <n v="155.96499633789"/>
    <m/>
    <n v="181.100006103515"/>
    <n v="235.69999694824199"/>
    <n v="33.299999237060497"/>
    <n v="6.2803002074360804E-3"/>
    <n v="160.19500732421801"/>
    <n v="968.84918212890602"/>
  </r>
  <r>
    <s v="Dec 22, 2015, 4:52:58 PM"/>
    <s v="PM"/>
    <x v="94"/>
    <x v="4"/>
    <s v="Afternoon Run"/>
    <s v="Run"/>
    <m/>
    <n v="2900"/>
    <n v="7.87"/>
    <x v="81"/>
    <x v="74"/>
    <n v="2712"/>
    <n v="45.2"/>
    <x v="93"/>
    <n v="7875.2001953125"/>
    <n v="4.4000000953674299"/>
    <m/>
    <n v="21.2000007629394"/>
    <m/>
    <n v="14"/>
    <n v="38"/>
    <n v="6.1999998092651296"/>
    <n v="-1.2698100181296401E-3"/>
    <n v="146.40100097656199"/>
    <n v="922.35778808593705"/>
  </r>
  <r>
    <s v="Jan 22, 2016, 9:14:35 PM"/>
    <s v="PM"/>
    <x v="95"/>
    <x v="1"/>
    <s v="Night Run"/>
    <s v="Run"/>
    <m/>
    <n v="2722"/>
    <n v="7.82"/>
    <x v="82"/>
    <x v="75"/>
    <n v="2671"/>
    <n v="44.516666666666666"/>
    <x v="94"/>
    <n v="7823.2001953125"/>
    <n v="4"/>
    <m/>
    <n v="39.930576324462798"/>
    <m/>
    <n v="14"/>
    <n v="37.299999237060497"/>
    <n v="9.5"/>
    <n v="-1.27824931405484E-3"/>
    <n v="155.373275756835"/>
    <m/>
  </r>
  <r>
    <s v="May 14, 2017, 1:24:10 PM"/>
    <s v="PM"/>
    <x v="96"/>
    <x v="0"/>
    <s v="Run with Rosi"/>
    <s v="Run"/>
    <s v="Pootle along the trail "/>
    <n v="4686"/>
    <n v="7.81"/>
    <x v="83"/>
    <x v="76"/>
    <n v="2891"/>
    <n v="48.18333333333333"/>
    <x v="95"/>
    <n v="7813.7001953125"/>
    <n v="5.8000001907348597"/>
    <m/>
    <n v="30.8336372375488"/>
    <m/>
    <n v="22.299999237060501"/>
    <n v="40"/>
    <n v="37.400001525878899"/>
    <n v="-1.53576415032148E-2"/>
    <n v="141.55113220214801"/>
    <n v="920.20245361328102"/>
  </r>
  <r>
    <s v="Jan 8, 2016, 4:32:06 PM"/>
    <s v="PM"/>
    <x v="97"/>
    <x v="1"/>
    <s v="Afternoon Run"/>
    <s v="Run"/>
    <m/>
    <n v="2923"/>
    <n v="7.8"/>
    <x v="84"/>
    <x v="77"/>
    <n v="2620"/>
    <n v="43.666666666666664"/>
    <x v="96"/>
    <n v="7800.89990234375"/>
    <n v="4.3000001907348597"/>
    <m/>
    <n v="28.2294006347656"/>
    <m/>
    <n v="7"/>
    <n v="35.299999237060497"/>
    <n v="5.8000001907348597"/>
    <n v="0.32432198524475098"/>
    <n v="154.98800659179599"/>
    <n v="924.82067871093705"/>
  </r>
  <r>
    <s v="Feb 25, 2019, 6:37:12 PM"/>
    <s v="PM"/>
    <x v="98"/>
    <x v="2"/>
    <s v="Evening Run"/>
    <s v="Run"/>
    <m/>
    <n v="3233"/>
    <n v="7.53"/>
    <x v="85"/>
    <x v="67"/>
    <n v="3007"/>
    <n v="50.116666666666667"/>
    <x v="97"/>
    <n v="7533.89990234375"/>
    <n v="3.9000000953674299"/>
    <m/>
    <n v="66"/>
    <n v="65"/>
    <n v="3.7999999523162802"/>
    <n v="47.799999237060497"/>
    <n v="10.899999618530201"/>
    <n v="-3.1856011599302202E-2"/>
    <n v="155.24325561523401"/>
    <n v="757"/>
  </r>
  <r>
    <s v="Mar 8, 2016, 6:05:47 PM"/>
    <s v="PM"/>
    <x v="99"/>
    <x v="4"/>
    <s v="Evening Run"/>
    <s v="Run"/>
    <m/>
    <n v="2606"/>
    <n v="7.48"/>
    <x v="86"/>
    <x v="78"/>
    <n v="2543"/>
    <n v="42.383333333333333"/>
    <x v="98"/>
    <n v="7480.60009765625"/>
    <n v="4"/>
    <m/>
    <n v="49.102798461913999"/>
    <m/>
    <n v="17.5"/>
    <n v="50.799999237060497"/>
    <n v="10.5"/>
    <n v="0"/>
    <n v="155.09100341796801"/>
    <n v="881.58587646484295"/>
  </r>
  <r>
    <s v="Mar 22, 2020, 8:41:06 AM"/>
    <s v="AM"/>
    <x v="100"/>
    <x v="0"/>
    <s v="Lovely plod with Goody."/>
    <s v="Run"/>
    <m/>
    <n v="2982"/>
    <n v="7.48"/>
    <x v="86"/>
    <x v="79"/>
    <n v="2914"/>
    <n v="48.56666666666667"/>
    <x v="99"/>
    <n v="7479.10009765625"/>
    <n v="3.9000000953674299"/>
    <n v="2.56599998474121"/>
    <n v="9"/>
    <n v="31"/>
    <n v="-5.5999999046325604"/>
    <n v="25.799999237060501"/>
    <n v="4.9000000953674299"/>
    <n v="-0.30484950542449901"/>
    <n v="149"/>
    <n v="740"/>
  </r>
  <r>
    <s v="Mar 2, 2016, 6:16:25 PM"/>
    <s v="PM"/>
    <x v="101"/>
    <x v="5"/>
    <s v="Evening Run"/>
    <s v="Run"/>
    <m/>
    <n v="2748"/>
    <n v="7.47"/>
    <x v="87"/>
    <x v="53"/>
    <n v="2609"/>
    <n v="43.483333333333334"/>
    <x v="100"/>
    <n v="7474.2001953125"/>
    <n v="4.1999998092651296"/>
    <m/>
    <n v="49.3445014953613"/>
    <m/>
    <n v="17.399999618530199"/>
    <n v="51.099998474121001"/>
    <n v="11.1000003814697"/>
    <n v="0"/>
    <n v="155.72700500488199"/>
    <m/>
  </r>
  <r>
    <s v="Sep 30, 2018, 10:13:28 AM"/>
    <s v="AM"/>
    <x v="102"/>
    <x v="0"/>
    <s v="Lunchtime intervals with Katie."/>
    <s v="Run"/>
    <s v="1 mile warm up and 1 mile cool down. With 6x 2 minute (bursts). Knee pain 1/10 "/>
    <n v="2884"/>
    <n v="7.46"/>
    <x v="88"/>
    <x v="69"/>
    <n v="2884"/>
    <n v="48.06666666666667"/>
    <x v="101"/>
    <n v="7462.10009765625"/>
    <n v="4.5999999046325604"/>
    <m/>
    <n v="11"/>
    <n v="42"/>
    <n v="-10.199999809265099"/>
    <n v="30.399999618530199"/>
    <n v="16.100000381469702"/>
    <n v="-0.367188870906829"/>
    <n v="163.93719482421801"/>
    <n v="795"/>
  </r>
  <r>
    <s v="Jul 5, 2020, 8:30:59 AM"/>
    <s v="AM"/>
    <x v="103"/>
    <x v="0"/>
    <s v="Short but tough"/>
    <s v="Run"/>
    <m/>
    <n v="2733"/>
    <n v="7.42"/>
    <x v="89"/>
    <x v="31"/>
    <n v="2716"/>
    <n v="45.266666666666666"/>
    <x v="102"/>
    <n v="7422.5"/>
    <n v="4.0999999046325604"/>
    <n v="2.7328791618347101"/>
    <n v="32"/>
    <n v="53"/>
    <n v="-2.7999999523162802"/>
    <n v="35.599998474121001"/>
    <n v="31"/>
    <n v="-0.26136747002601601"/>
    <n v="159.08859252929599"/>
    <n v="760"/>
  </r>
  <r>
    <s v="Jan 28, 2016, 9:56:07 PM"/>
    <s v="PM"/>
    <x v="104"/>
    <x v="6"/>
    <s v="Night Run"/>
    <s v="Run"/>
    <s v="Night fever "/>
    <n v="2539"/>
    <n v="7.39"/>
    <x v="90"/>
    <x v="43"/>
    <n v="2539"/>
    <n v="42.31666666666667"/>
    <x v="103"/>
    <n v="7398.7998046875"/>
    <n v="5.1999998092651296"/>
    <m/>
    <n v="40.57075881958"/>
    <m/>
    <n v="14"/>
    <n v="37.400001525878899"/>
    <n v="9.3000001907348597"/>
    <n v="-1.35157047770917E-3"/>
    <n v="162.84364318847599"/>
    <m/>
  </r>
  <r>
    <s v="Nov 20, 2015, 6:24:49 PM"/>
    <s v="PM"/>
    <x v="105"/>
    <x v="1"/>
    <s v="Evening Run"/>
    <s v="Run"/>
    <m/>
    <n v="2697"/>
    <n v="7.38"/>
    <x v="91"/>
    <x v="80"/>
    <n v="2634"/>
    <n v="43.9"/>
    <x v="104"/>
    <n v="7382.2001953125"/>
    <n v="4.5999999046325604"/>
    <m/>
    <n v="40.524200439453097"/>
    <m/>
    <n v="14"/>
    <n v="37.400001525878899"/>
    <n v="9.5"/>
    <n v="0"/>
    <n v="158.71000671386699"/>
    <m/>
  </r>
  <r>
    <s v="Jan 1, 2016, 4:00:48 PM"/>
    <s v="PM"/>
    <x v="106"/>
    <x v="1"/>
    <s v="Afternoon Run"/>
    <s v="Run"/>
    <m/>
    <n v="2575"/>
    <n v="7.37"/>
    <x v="92"/>
    <x v="53"/>
    <n v="2569"/>
    <n v="42.81666666666667"/>
    <x v="105"/>
    <n v="7370.7001953125"/>
    <n v="5.3000001907348597"/>
    <m/>
    <n v="40.590557098388601"/>
    <m/>
    <n v="14"/>
    <n v="37.400001525878899"/>
    <n v="11.699999809265099"/>
    <n v="0"/>
    <n v="155.16764831542901"/>
    <m/>
  </r>
  <r>
    <s v="Oct 2, 2018, 5:33:28 PM"/>
    <s v="PM"/>
    <x v="107"/>
    <x v="4"/>
    <s v="Sadly the GPS was right...."/>
    <s v="Run"/>
    <s v="Knee pain 1/10 Felt good."/>
    <n v="2820"/>
    <n v="7.35"/>
    <x v="93"/>
    <x v="81"/>
    <n v="2820"/>
    <n v="47"/>
    <x v="106"/>
    <n v="7355.60009765625"/>
    <n v="5.1999998092651296"/>
    <m/>
    <n v="8"/>
    <n v="23"/>
    <n v="-44"/>
    <n v="-20"/>
    <n v="4.6999998092651296"/>
    <n v="-0.22567839920520699"/>
    <n v="161.48474121093699"/>
    <n v="753"/>
  </r>
  <r>
    <s v="May 3, 2020, 6:32:51 AM"/>
    <s v="AM"/>
    <x v="108"/>
    <x v="0"/>
    <s v="Riverside and woodland plod with Goody"/>
    <s v="Run"/>
    <s v="Sore Achilles after yesterday. Glorious birdsong though "/>
    <n v="2919"/>
    <n v="7.21"/>
    <x v="94"/>
    <x v="82"/>
    <n v="2695"/>
    <n v="44.916666666666664"/>
    <x v="107"/>
    <n v="7217.39990234375"/>
    <n v="4"/>
    <n v="2.6780705451965301"/>
    <n v="25"/>
    <n v="60"/>
    <n v="3.5999999046325599"/>
    <n v="46.400001525878899"/>
    <n v="49.200000762939403"/>
    <n v="-0.47662591934204102"/>
    <n v="152"/>
    <n v="721"/>
  </r>
  <r>
    <s v="Jun 13, 2017, 5:04:41 PM"/>
    <s v="PM"/>
    <x v="109"/>
    <x v="4"/>
    <s v="Evening Run"/>
    <s v="Run"/>
    <m/>
    <n v="3492"/>
    <n v="7.13"/>
    <x v="95"/>
    <x v="53"/>
    <n v="2669"/>
    <n v="44.483333333333334"/>
    <x v="108"/>
    <n v="7129"/>
    <n v="5.1999998092651296"/>
    <m/>
    <n v="102.768058776855"/>
    <m/>
    <n v="19.100000381469702"/>
    <n v="62"/>
    <n v="49.200000762939403"/>
    <n v="0"/>
    <n v="153.596099853515"/>
    <n v="857.22180175781205"/>
  </r>
  <r>
    <s v="Jul 16, 2016, 10:11:32 AM"/>
    <s v="AM"/>
    <x v="110"/>
    <x v="3"/>
    <s v="Lunch Run"/>
    <s v="Run"/>
    <m/>
    <n v="3166"/>
    <n v="7.11"/>
    <x v="96"/>
    <x v="83"/>
    <n v="2766"/>
    <n v="46.1"/>
    <x v="109"/>
    <n v="7115.7998046875"/>
    <n v="8.5"/>
    <m/>
    <n v="61.587100982666001"/>
    <m/>
    <n v="1.5"/>
    <n v="29.899999618530199"/>
    <n v="49.099998474121001"/>
    <n v="-7.0266202092170701E-2"/>
    <n v="145.78199768066401"/>
    <n v="869.32977294921795"/>
  </r>
  <r>
    <s v="Sep 6, 2020, 2:31:07 PM"/>
    <s v="PM"/>
    <x v="111"/>
    <x v="0"/>
    <s v="Afternoon plod to drop some pears off"/>
    <s v="Run"/>
    <m/>
    <n v="3321"/>
    <n v="7.09"/>
    <x v="97"/>
    <x v="53"/>
    <n v="2672"/>
    <n v="44.533333333333331"/>
    <x v="110"/>
    <n v="7093.89990234375"/>
    <n v="4.1999998092651296"/>
    <n v="2.65490269660949"/>
    <n v="35"/>
    <n v="39"/>
    <n v="7.5999999046325604"/>
    <n v="35"/>
    <n v="42.299999237060497"/>
    <n v="-8.7399035692214896E-2"/>
    <n v="155.18019104003901"/>
    <n v="705"/>
  </r>
  <r>
    <s v="Jul 19, 2020, 11:33:06 AM"/>
    <s v="AM"/>
    <x v="112"/>
    <x v="0"/>
    <s v="Lunch Run"/>
    <s v="Run"/>
    <m/>
    <n v="9212"/>
    <n v="6.92"/>
    <x v="98"/>
    <x v="48"/>
    <n v="4807"/>
    <n v="80.11666666666666"/>
    <x v="111"/>
    <n v="6921.39990234375"/>
    <n v="3.20000004768371"/>
    <n v="1.43985855579376"/>
    <n v="73.395790100097599"/>
    <n v="87.295783996582003"/>
    <n v="5.8000001907348597"/>
    <n v="63.799999237060497"/>
    <n v="40"/>
    <n v="-0.200826421380043"/>
    <m/>
    <n v="824.89862060546795"/>
  </r>
  <r>
    <s v="Nov 25, 2014, 11:17:22 AM"/>
    <s v="AM"/>
    <x v="113"/>
    <x v="4"/>
    <s v="11/25/2014 Cardiff, Wales, United Kingdom"/>
    <s v="Run"/>
    <m/>
    <n v="2598"/>
    <n v="6.75"/>
    <x v="99"/>
    <x v="84"/>
    <n v="2195"/>
    <n v="36.583333333333336"/>
    <x v="112"/>
    <n v="6751.10009765625"/>
    <n v="3.7999999523162802"/>
    <m/>
    <n v="51.9471015930175"/>
    <m/>
    <n v="7"/>
    <n v="37.400001525878899"/>
    <n v="9.5"/>
    <n v="0.38512200117111201"/>
    <n v="159.70399475097599"/>
    <n v="804.57098388671795"/>
  </r>
  <r>
    <s v="Jul 3, 2016, 5:15:55 PM"/>
    <s v="PM"/>
    <x v="114"/>
    <x v="0"/>
    <s v="Evening Run"/>
    <s v="Run"/>
    <m/>
    <n v="2536"/>
    <n v="6.73"/>
    <x v="100"/>
    <x v="54"/>
    <n v="2300"/>
    <n v="38.333333333333336"/>
    <x v="113"/>
    <n v="6731.7001953125"/>
    <n v="4.9000000953674299"/>
    <m/>
    <n v="29.430391311645501"/>
    <m/>
    <n v="8.3000001907348597"/>
    <n v="38.099998474121001"/>
    <n v="9.3999996185302699"/>
    <n v="0.319384396076202"/>
    <n v="161.63043212890599"/>
    <n v="798.407958984375"/>
  </r>
  <r>
    <s v="Jun 6, 2016, 2:59:08 PM"/>
    <s v="PM"/>
    <x v="115"/>
    <x v="2"/>
    <s v="Afternoon Run"/>
    <s v="Run"/>
    <m/>
    <n v="2548"/>
    <n v="6.73"/>
    <x v="100"/>
    <x v="85"/>
    <n v="2385"/>
    <n v="39.75"/>
    <x v="114"/>
    <n v="6732.7998046875"/>
    <n v="4.1999998092651296"/>
    <m/>
    <n v="19.912631988525298"/>
    <m/>
    <n v="20"/>
    <n v="43"/>
    <n v="18.100000381469702"/>
    <n v="-0.19605512917041701"/>
    <n v="149.84906005859301"/>
    <n v="787.015625"/>
  </r>
  <r>
    <s v="Jan 20, 2015, 6:33:08 PM"/>
    <s v="PM"/>
    <x v="116"/>
    <x v="4"/>
    <s v="01/20/2015 London, United Kingdom"/>
    <s v="Run"/>
    <m/>
    <n v="2546"/>
    <n v="6.71"/>
    <x v="101"/>
    <x v="86"/>
    <n v="2463"/>
    <n v="41.05"/>
    <x v="115"/>
    <n v="6711.2998046875"/>
    <n v="5.4000000953674299"/>
    <m/>
    <n v="11.3454999923706"/>
    <m/>
    <n v="46.200000762939403"/>
    <n v="65.599998474121094"/>
    <n v="4.8000001907348597"/>
    <n v="-0.15198199450969599"/>
    <n v="157.64599609375"/>
    <n v="781.50622558593705"/>
  </r>
  <r>
    <s v="Aug 19, 2020, 2:57:02 PM"/>
    <s v="PM"/>
    <x v="117"/>
    <x v="5"/>
    <s v="Filthy wet coastal path run to the pub"/>
    <s v="Run"/>
    <s v="Pub closed!"/>
    <n v="3189"/>
    <n v="6.68"/>
    <x v="102"/>
    <x v="87"/>
    <n v="2515"/>
    <n v="41.916666666666664"/>
    <x v="116"/>
    <n v="6680.39990234375"/>
    <n v="3.2999999523162802"/>
    <n v="2.6562225818634002"/>
    <n v="124"/>
    <n v="157"/>
    <n v="0.20000000298023199"/>
    <n v="63.599998474121001"/>
    <n v="45.799999237060497"/>
    <n v="-0.16466079652309401"/>
    <n v="149.968826293945"/>
    <n v="658"/>
  </r>
  <r>
    <s v="Sep 29, 2015, 5:40:45 PM"/>
    <s v="PM"/>
    <x v="118"/>
    <x v="4"/>
    <s v="Evening Run"/>
    <s v="Run"/>
    <m/>
    <n v="2182"/>
    <n v="6.61"/>
    <x v="103"/>
    <x v="88"/>
    <n v="2168"/>
    <n v="36.133333333333333"/>
    <x v="117"/>
    <n v="6609.10009765625"/>
    <n v="6.0999999046325604"/>
    <m/>
    <n v="0"/>
    <m/>
    <n v="25.899999618530199"/>
    <n v="58.400001525878899"/>
    <n v="5.1999998092651296"/>
    <n v="-0.38129246234893799"/>
    <n v="158.11453247070301"/>
    <m/>
  </r>
  <r>
    <s v="Aug 26, 2019, 6:02:41 AM"/>
    <s v="AM"/>
    <x v="119"/>
    <x v="2"/>
    <s v="Run to the baker and back for breakfast"/>
    <s v="Run"/>
    <m/>
    <n v="3947"/>
    <n v="6.61"/>
    <x v="103"/>
    <x v="89"/>
    <n v="2538"/>
    <n v="42.3"/>
    <x v="118"/>
    <n v="6613.7001953125"/>
    <n v="3.5999999046325599"/>
    <m/>
    <n v="56"/>
    <n v="85"/>
    <n v="145.80000305175699"/>
    <n v="220.19999694824199"/>
    <n v="44.200000762939403"/>
    <n v="-7.8624673187732697E-2"/>
    <n v="143"/>
    <n v="599"/>
  </r>
  <r>
    <s v="Jul 12, 2016, 5:08:00 PM"/>
    <s v="PM"/>
    <x v="120"/>
    <x v="4"/>
    <s v="Evening Run"/>
    <s v="Run"/>
    <m/>
    <n v="3268"/>
    <n v="6.58"/>
    <x v="104"/>
    <x v="90"/>
    <n v="2274"/>
    <n v="37.9"/>
    <x v="119"/>
    <n v="6586.10009765625"/>
    <n v="5.4000000953674299"/>
    <m/>
    <n v="47.522998809814403"/>
    <m/>
    <n v="25.2000007629394"/>
    <n v="61.299999237060497"/>
    <n v="20"/>
    <n v="2.8848599642515099E-2"/>
    <n v="148.01199340820301"/>
    <n v="776.20690917968705"/>
  </r>
  <r>
    <s v="May 13, 2016, 3:49:19 PM"/>
    <s v="PM"/>
    <x v="121"/>
    <x v="1"/>
    <s v="Afternoon Run"/>
    <s v="Run"/>
    <m/>
    <n v="2579"/>
    <n v="6.55"/>
    <x v="105"/>
    <x v="91"/>
    <n v="2139"/>
    <n v="35.65"/>
    <x v="120"/>
    <n v="6556.2001953125"/>
    <n v="14.300000190734799"/>
    <m/>
    <n v="15.1555995941162"/>
    <m/>
    <n v="7"/>
    <n v="22.2000007629394"/>
    <n v="6.4000000953674299"/>
    <n v="0.189134001731872"/>
    <n v="154.53900146484301"/>
    <m/>
  </r>
  <r>
    <s v="May 20, 2016, 7:06:28 PM"/>
    <s v="PM"/>
    <x v="122"/>
    <x v="1"/>
    <s v="Evening Run"/>
    <s v="Run"/>
    <m/>
    <n v="2529"/>
    <n v="6.53"/>
    <x v="106"/>
    <x v="92"/>
    <n v="2297"/>
    <n v="38.283333333333331"/>
    <x v="121"/>
    <n v="6529.60009765625"/>
    <n v="4.3000001907348597"/>
    <m/>
    <n v="45.593948364257798"/>
    <m/>
    <n v="22.5"/>
    <n v="42.5"/>
    <n v="20.5"/>
    <n v="0"/>
    <n v="154.150634765625"/>
    <m/>
  </r>
  <r>
    <s v="Jun 4, 2017, 3:33:30 PM"/>
    <s v="PM"/>
    <x v="123"/>
    <x v="0"/>
    <s v="Afternoon Run"/>
    <s v="Run"/>
    <m/>
    <n v="2919"/>
    <n v="6.53"/>
    <x v="106"/>
    <x v="50"/>
    <n v="2389"/>
    <n v="39.81666666666667"/>
    <x v="122"/>
    <n v="6534"/>
    <n v="4.9000000953674299"/>
    <m/>
    <n v="37.904987335205"/>
    <m/>
    <n v="22.299999237060501"/>
    <n v="39.099998474121001"/>
    <n v="43.099998474121001"/>
    <n v="0.110192835330963"/>
    <n v="154.80912780761699"/>
    <n v="774.27648925781205"/>
  </r>
  <r>
    <s v="Jan 19, 2016, 6:33:06 PM"/>
    <s v="PM"/>
    <x v="124"/>
    <x v="4"/>
    <s v="Evening Run"/>
    <s v="Run"/>
    <s v="Recovery run"/>
    <n v="2386"/>
    <n v="6.51"/>
    <x v="107"/>
    <x v="83"/>
    <n v="2346"/>
    <n v="39.1"/>
    <x v="123"/>
    <n v="6517.7998046875"/>
    <n v="3.7999999523162802"/>
    <m/>
    <n v="26.137632369995099"/>
    <m/>
    <n v="8.8999996185302699"/>
    <n v="35.299999237060497"/>
    <n v="5.5999999046325604"/>
    <n v="0.329865902662277"/>
    <n v="151.22804260253901"/>
    <n v="772.90362548828102"/>
  </r>
  <r>
    <s v="Feb 23, 2020, 1:59:50 PM"/>
    <s v="PM"/>
    <x v="125"/>
    <x v="0"/>
    <s v="Nice plod ahead of the rugby"/>
    <s v="Run"/>
    <m/>
    <n v="2646"/>
    <n v="6.51"/>
    <x v="107"/>
    <x v="78"/>
    <n v="2552"/>
    <n v="42.533333333333331"/>
    <x v="124"/>
    <n v="6511.60009765625"/>
    <n v="4.9000000953674299"/>
    <n v="2.5510001182556099"/>
    <n v="14"/>
    <n v="39"/>
    <n v="5.4000000953674299"/>
    <n v="46.799999237060497"/>
    <n v="24.7000007629394"/>
    <n v="-0.34093004465103099"/>
    <n v="156"/>
    <n v="637"/>
  </r>
  <r>
    <s v="Aug 25, 2019, 7:05:41 AM"/>
    <s v="AM"/>
    <x v="126"/>
    <x v="0"/>
    <s v="St Avit shorter run III"/>
    <s v="Run"/>
    <m/>
    <n v="3009"/>
    <n v="6.5"/>
    <x v="108"/>
    <x v="93"/>
    <n v="2456"/>
    <n v="40.93333333333333"/>
    <x v="125"/>
    <n v="6503.2998046875"/>
    <n v="3.9000000953674299"/>
    <m/>
    <n v="66"/>
    <n v="90"/>
    <n v="167"/>
    <n v="217"/>
    <n v="46.599998474121001"/>
    <n v="-0.14761736989021301"/>
    <n v="152"/>
    <n v="621"/>
  </r>
  <r>
    <s v="Sep 23, 2015, 5:49:18 PM"/>
    <s v="PM"/>
    <x v="127"/>
    <x v="5"/>
    <s v="Evening Run"/>
    <s v="Run"/>
    <m/>
    <n v="2072"/>
    <n v="6.49"/>
    <x v="109"/>
    <x v="84"/>
    <n v="2072"/>
    <n v="34.533333333333331"/>
    <x v="126"/>
    <n v="6489.2001953125"/>
    <n v="4.5"/>
    <m/>
    <n v="0"/>
    <m/>
    <n v="25.899999618530199"/>
    <n v="58.5"/>
    <n v="5.3000001907348597"/>
    <n v="-0.39758399128913802"/>
    <n v="151.12699890136699"/>
    <n v="747.94787597656205"/>
  </r>
  <r>
    <s v="Jun 7, 2016, 5:07:39 PM"/>
    <s v="PM"/>
    <x v="128"/>
    <x v="4"/>
    <s v="Evening Run"/>
    <s v="Run"/>
    <m/>
    <n v="3113"/>
    <n v="6.49"/>
    <x v="109"/>
    <x v="94"/>
    <n v="2254"/>
    <n v="37.56666666666667"/>
    <x v="127"/>
    <n v="6497.2001953125"/>
    <n v="5.5"/>
    <m/>
    <n v="51.130199432372997"/>
    <m/>
    <n v="21"/>
    <n v="62"/>
    <n v="13.699999809265099"/>
    <n v="-4.6173701994120997E-3"/>
    <n v="147.11799621582"/>
    <n v="768.479736328125"/>
  </r>
  <r>
    <s v="Aug 29, 2019, 6:02:08 AM"/>
    <s v="AM"/>
    <x v="129"/>
    <x v="6"/>
    <s v="St Avit shorter run IV"/>
    <s v="Run"/>
    <m/>
    <n v="3030"/>
    <n v="6.49"/>
    <x v="109"/>
    <x v="95"/>
    <n v="2548"/>
    <n v="42.466666666666669"/>
    <x v="128"/>
    <n v="6491.7998046875"/>
    <n v="3.4000000953674299"/>
    <m/>
    <n v="51"/>
    <n v="86"/>
    <n v="166"/>
    <n v="216.39999389648401"/>
    <n v="45.700000762939403"/>
    <n v="-0.135555624961853"/>
    <n v="144"/>
    <n v="626"/>
  </r>
  <r>
    <s v="Jun 2, 2016, 3:43:06 PM"/>
    <s v="PM"/>
    <x v="130"/>
    <x v="6"/>
    <s v="Afternoon Run"/>
    <s v="Run"/>
    <m/>
    <n v="2177"/>
    <n v="6.46"/>
    <x v="110"/>
    <x v="79"/>
    <n v="2177"/>
    <n v="36.283333333333331"/>
    <x v="129"/>
    <n v="6468.89990234375"/>
    <n v="4.5"/>
    <m/>
    <n v="0"/>
    <m/>
    <n v="14"/>
    <n v="38"/>
    <n v="6.5999999046325604"/>
    <n v="-0.17159022390842399"/>
    <n v="155.05511474609301"/>
    <m/>
  </r>
  <r>
    <s v="Oct 23, 2015, 11:14:36 AM"/>
    <s v="AM"/>
    <x v="131"/>
    <x v="1"/>
    <s v="Lunch Run"/>
    <s v="Run"/>
    <m/>
    <n v="2133"/>
    <n v="6.45"/>
    <x v="111"/>
    <x v="53"/>
    <n v="2133"/>
    <n v="35.549999999999997"/>
    <x v="130"/>
    <n v="6450.7998046875"/>
    <n v="4.6999998092651296"/>
    <m/>
    <n v="33.6614379882812"/>
    <m/>
    <n v="22.5"/>
    <n v="41.299999237060497"/>
    <n v="12.399999618530201"/>
    <n v="1.08513673767447E-2"/>
    <n v="159.688232421875"/>
    <n v="760.20397949218705"/>
  </r>
  <r>
    <s v="Apr 13, 2020, 9:52:07 AM"/>
    <s v="AM"/>
    <x v="132"/>
    <x v="2"/>
    <s v="Lovely gentle plod"/>
    <s v="Run"/>
    <m/>
    <n v="2625"/>
    <n v="6.45"/>
    <x v="111"/>
    <x v="96"/>
    <n v="2379"/>
    <n v="39.65"/>
    <x v="131"/>
    <n v="6451.2998046875"/>
    <n v="4.4000000953674299"/>
    <n v="2.7119998931884699"/>
    <n v="16"/>
    <n v="39"/>
    <n v="-8"/>
    <n v="31.600000381469702"/>
    <n v="12.899999618530201"/>
    <n v="-0.39371910691261203"/>
    <n v="149"/>
    <n v="624"/>
  </r>
  <r>
    <s v="Oct 18, 2015, 8:54:58 AM"/>
    <s v="AM"/>
    <x v="133"/>
    <x v="0"/>
    <s v="Morning Run"/>
    <s v="Run"/>
    <m/>
    <n v="2160"/>
    <n v="6.44"/>
    <x v="112"/>
    <x v="97"/>
    <n v="2160"/>
    <n v="36"/>
    <x v="132"/>
    <n v="6448.89990234375"/>
    <n v="5.1999998092651296"/>
    <m/>
    <n v="0"/>
    <m/>
    <n v="14"/>
    <n v="38"/>
    <n v="6"/>
    <n v="-0.25895890593528698"/>
    <n v="161.28842163085901"/>
    <m/>
  </r>
  <r>
    <s v="Dec 1, 2015, 6:01:07 PM"/>
    <s v="PM"/>
    <x v="134"/>
    <x v="4"/>
    <s v="Evening Run"/>
    <s v="Run"/>
    <m/>
    <n v="2340"/>
    <n v="6.44"/>
    <x v="112"/>
    <x v="40"/>
    <n v="2337"/>
    <n v="38.950000000000003"/>
    <x v="133"/>
    <n v="6446.7001953125"/>
    <n v="4.0999999046325604"/>
    <m/>
    <n v="45.149528503417898"/>
    <m/>
    <n v="35"/>
    <n v="65.199996948242102"/>
    <n v="7.0999999046325604"/>
    <n v="-0.155118122696876"/>
    <n v="159.28070068359301"/>
    <m/>
  </r>
  <r>
    <s v="Aug 23, 2019, 8:16:02 AM"/>
    <s v="AM"/>
    <x v="135"/>
    <x v="1"/>
    <s v="St Avit shorter run II"/>
    <s v="Run"/>
    <m/>
    <n v="3159"/>
    <n v="6.44"/>
    <x v="112"/>
    <x v="61"/>
    <n v="2478"/>
    <n v="41.3"/>
    <x v="134"/>
    <n v="6446"/>
    <n v="3.7999999523162802"/>
    <m/>
    <n v="51"/>
    <n v="79"/>
    <n v="169.19999694824199"/>
    <n v="216.39999389648401"/>
    <n v="48.599998474121001"/>
    <n v="-8.3772882819175706E-2"/>
    <n v="157"/>
    <n v="656"/>
  </r>
  <r>
    <s v="Aug 21, 2019, 7:51:55 AM"/>
    <s v="AM"/>
    <x v="136"/>
    <x v="5"/>
    <s v="St Avit shorter run"/>
    <s v="Run"/>
    <m/>
    <n v="3321"/>
    <n v="6.44"/>
    <x v="112"/>
    <x v="51"/>
    <n v="2517"/>
    <n v="41.95"/>
    <x v="135"/>
    <n v="6448.2001953125"/>
    <n v="3.9000000953674299"/>
    <m/>
    <n v="49"/>
    <n v="75"/>
    <n v="176"/>
    <n v="219.80000305175699"/>
    <n v="37.599998474121001"/>
    <n v="3.4118048846721601E-2"/>
    <n v="158"/>
    <n v="673"/>
  </r>
  <r>
    <s v="Nov 18, 2015, 2:52:31 PM"/>
    <s v="PM"/>
    <x v="137"/>
    <x v="5"/>
    <s v="Afternoon Run"/>
    <s v="Run"/>
    <m/>
    <n v="2197"/>
    <n v="6.43"/>
    <x v="113"/>
    <x v="61"/>
    <n v="2187"/>
    <n v="36.450000000000003"/>
    <x v="136"/>
    <n v="6436.5"/>
    <n v="4.5"/>
    <m/>
    <n v="45.710800170898402"/>
    <m/>
    <n v="35"/>
    <n v="65.199996948242102"/>
    <n v="6.3000001907348597"/>
    <n v="0.108754999935626"/>
    <n v="158.77099609375"/>
    <n v="758.96667480468705"/>
  </r>
  <r>
    <s v="May 26, 2020, 8:08:32 AM"/>
    <s v="AM"/>
    <x v="138"/>
    <x v="4"/>
    <s v="Beautiful run"/>
    <s v="Run"/>
    <m/>
    <n v="2414"/>
    <n v="6.43"/>
    <x v="113"/>
    <x v="98"/>
    <n v="2285"/>
    <n v="38.083333333333336"/>
    <x v="137"/>
    <n v="6437.7998046875"/>
    <n v="5.0999999046325604"/>
    <n v="2.8174178600311199"/>
    <n v="149"/>
    <n v="173"/>
    <n v="-22.2000007629394"/>
    <n v="28.2000007629394"/>
    <n v="48"/>
    <n v="-0.298238515853881"/>
    <n v="153.54461669921801"/>
    <n v="618"/>
  </r>
  <r>
    <s v="Jun 16, 2017, 12:29:16 PM"/>
    <s v="PM"/>
    <x v="139"/>
    <x v="1"/>
    <s v="Afternoon Run"/>
    <s v="Run"/>
    <m/>
    <n v="2379"/>
    <n v="6.43"/>
    <x v="113"/>
    <x v="43"/>
    <n v="2379"/>
    <n v="39.65"/>
    <x v="138"/>
    <n v="6435.39990234375"/>
    <n v="5.1999998092651296"/>
    <m/>
    <n v="31.116033554077099"/>
    <m/>
    <n v="19.399999618530199"/>
    <n v="37"/>
    <n v="25.899999618530199"/>
    <n v="-0.118096776306629"/>
    <n v="164.33689880371"/>
    <n v="754.81268310546795"/>
  </r>
  <r>
    <s v="Aug 29, 2017, 2:28:25 PM"/>
    <s v="PM"/>
    <x v="140"/>
    <x v="4"/>
    <s v="Afternoon Run"/>
    <s v="Run"/>
    <m/>
    <n v="4295"/>
    <n v="6.38"/>
    <x v="114"/>
    <x v="99"/>
    <n v="2417"/>
    <n v="40.283333333333331"/>
    <x v="139"/>
    <n v="6385.39990234375"/>
    <n v="4.4000000953674299"/>
    <m/>
    <n v="80.094085693359304"/>
    <m/>
    <n v="7.5"/>
    <n v="55"/>
    <n v="18.899999618530199"/>
    <n v="2.0358944311738E-2"/>
    <n v="136.48550415039"/>
    <n v="755.17376708984295"/>
  </r>
  <r>
    <s v="Sep 15, 2015, 5:19:17 PM"/>
    <s v="PM"/>
    <x v="141"/>
    <x v="4"/>
    <s v="Evening Run"/>
    <s v="Run"/>
    <m/>
    <n v="2075"/>
    <n v="6.37"/>
    <x v="115"/>
    <x v="61"/>
    <n v="2075"/>
    <n v="34.583333333333336"/>
    <x v="140"/>
    <n v="6374.7001953125"/>
    <n v="4"/>
    <m/>
    <n v="0"/>
    <m/>
    <n v="25.899999618530199"/>
    <n v="58.5"/>
    <n v="4.4000000953674299"/>
    <n v="-0.38903790712356501"/>
    <n v="161.25"/>
    <n v="734.863037109375"/>
  </r>
  <r>
    <s v="Jun 14, 2016, 11:25:11 AM"/>
    <s v="AM"/>
    <x v="142"/>
    <x v="4"/>
    <s v="Lunch Run"/>
    <s v="Run"/>
    <m/>
    <n v="2580"/>
    <n v="6.35"/>
    <x v="116"/>
    <x v="57"/>
    <n v="2165"/>
    <n v="36.083333333333336"/>
    <x v="141"/>
    <n v="6352.10009765625"/>
    <n v="4.1999998092651296"/>
    <m/>
    <n v="58.25"/>
    <m/>
    <n v="11"/>
    <n v="69.5"/>
    <n v="12.399999618530201"/>
    <n v="-0.108625493943691"/>
    <n v="156.14225769042901"/>
    <n v="748.788330078125"/>
  </r>
  <r>
    <s v="Jun 24, 2020, 6:55:57 PM"/>
    <s v="PM"/>
    <x v="143"/>
    <x v="5"/>
    <s v="Hot! Boeth!"/>
    <s v="Run"/>
    <m/>
    <n v="2713"/>
    <n v="6.34"/>
    <x v="117"/>
    <x v="56"/>
    <n v="2346"/>
    <n v="39.1"/>
    <x v="142"/>
    <n v="6343.60009765625"/>
    <n v="5.1999998092651296"/>
    <n v="2.70400691032409"/>
    <n v="14"/>
    <n v="39"/>
    <n v="8.1999998092651296"/>
    <n v="38.599998474121001"/>
    <n v="44"/>
    <n v="-0.25222271680831898"/>
    <n v="157.720291137695"/>
    <n v="646"/>
  </r>
  <r>
    <s v="Nov 26, 2014, 1:50:01 PM"/>
    <s v="PM"/>
    <x v="144"/>
    <x v="5"/>
    <s v="11/26/2014 Cardiff, United Kingdom"/>
    <s v="Run"/>
    <m/>
    <n v="2429"/>
    <n v="6.33"/>
    <x v="118"/>
    <x v="56"/>
    <n v="2185"/>
    <n v="36.416666666666664"/>
    <x v="143"/>
    <n v="6331.7001953125"/>
    <n v="4"/>
    <m/>
    <n v="36.392799377441399"/>
    <m/>
    <n v="22.5"/>
    <n v="41.5"/>
    <n v="13.1000003814697"/>
    <n v="-1.5793499769642899E-3"/>
    <n v="158.65199279785099"/>
    <n v="747.51599121093705"/>
  </r>
  <r>
    <s v="Nov 22, 2015, 10:56:02 AM"/>
    <s v="AM"/>
    <x v="145"/>
    <x v="0"/>
    <s v="Morning Run"/>
    <s v="Run"/>
    <m/>
    <n v="2339"/>
    <n v="6.32"/>
    <x v="119"/>
    <x v="53"/>
    <n v="2107"/>
    <n v="35.116666666666667"/>
    <x v="144"/>
    <n v="6323.89990234375"/>
    <n v="5.5999999046325604"/>
    <m/>
    <n v="0"/>
    <m/>
    <n v="10.800000190734799"/>
    <n v="38"/>
    <n v="6.4000000953674299"/>
    <n v="-0.35579299926757801"/>
    <n v="159.77099609375"/>
    <n v="729.77386474609295"/>
  </r>
  <r>
    <s v="Aug 23, 2018, 5:34:17 PM"/>
    <s v="PM"/>
    <x v="146"/>
    <x v="6"/>
    <s v="Evening Run"/>
    <s v="Run"/>
    <s v="Knee a little sore. 3/10"/>
    <n v="2712"/>
    <n v="6.29"/>
    <x v="120"/>
    <x v="100"/>
    <n v="2545"/>
    <n v="42.416666666666664"/>
    <x v="145"/>
    <n v="6293.7998046875"/>
    <n v="4.0999999046325604"/>
    <m/>
    <n v="12"/>
    <n v="58"/>
    <n v="-6.8000001907348597"/>
    <n v="32"/>
    <n v="40"/>
    <n v="-0.43534907698631198"/>
    <n v="159.238525390625"/>
    <n v="676"/>
  </r>
  <r>
    <s v="Dec 26, 2018, 12:45:03 PM"/>
    <s v="PM"/>
    <x v="147"/>
    <x v="5"/>
    <s v="Plod over headland"/>
    <s v="Run"/>
    <m/>
    <n v="4632"/>
    <n v="6.23"/>
    <x v="121"/>
    <x v="101"/>
    <n v="2396"/>
    <n v="39.93333333333333"/>
    <x v="146"/>
    <n v="6237.7998046875"/>
    <n v="7.9000000953674299"/>
    <m/>
    <n v="159.23750305175699"/>
    <m/>
    <n v="13.399999618530201"/>
    <n v="86.5"/>
    <n v="27.2000007629394"/>
    <n v="1.6031293198466301E-3"/>
    <n v="137.39067077636699"/>
    <n v="1178"/>
  </r>
  <r>
    <s v="Jul 8, 2016, 2:39:33 PM"/>
    <s v="PM"/>
    <x v="148"/>
    <x v="1"/>
    <s v="Afternoon Run"/>
    <s v="Run"/>
    <m/>
    <n v="2645"/>
    <n v="6.13"/>
    <x v="122"/>
    <x v="102"/>
    <n v="2186"/>
    <n v="36.43333333333333"/>
    <x v="147"/>
    <n v="6137.7001953125"/>
    <n v="4.9000000953674299"/>
    <m/>
    <n v="0"/>
    <m/>
    <n v="9.6000003814697195"/>
    <n v="31.7000007629394"/>
    <n v="6.4000000953674299"/>
    <n v="-0.32259640097618097"/>
    <n v="148.56730651855401"/>
    <n v="709.18365478515602"/>
  </r>
  <r>
    <s v="Feb 12, 2016, 4:34:22 PM"/>
    <s v="PM"/>
    <x v="149"/>
    <x v="1"/>
    <s v="Afternoon Run"/>
    <s v="Run"/>
    <m/>
    <n v="2163"/>
    <n v="6.04"/>
    <x v="123"/>
    <x v="103"/>
    <n v="2163"/>
    <n v="36.049999999999997"/>
    <x v="148"/>
    <n v="6045"/>
    <n v="5.9000000953674299"/>
    <m/>
    <n v="15.4411115646362"/>
    <m/>
    <n v="8.1000003814697195"/>
    <n v="24.2000007629394"/>
    <n v="6.5"/>
    <n v="0.20843672752380299"/>
    <n v="141.11614990234301"/>
    <n v="713.39739990234295"/>
  </r>
  <r>
    <s v="Jun 20, 2017, 5:08:07 PM"/>
    <s v="PM"/>
    <x v="150"/>
    <x v="4"/>
    <s v="Evening Run"/>
    <s v="Run"/>
    <m/>
    <n v="3351"/>
    <n v="6.04"/>
    <x v="123"/>
    <x v="104"/>
    <n v="2286"/>
    <n v="38.1"/>
    <x v="149"/>
    <n v="6043.60009765625"/>
    <n v="6.5999999046325604"/>
    <m/>
    <n v="80.658378601074205"/>
    <m/>
    <n v="18.600000381469702"/>
    <n v="62"/>
    <n v="44.099998474121001"/>
    <n v="-0.541068255901336"/>
    <n v="152.145736694335"/>
    <n v="717.45764160156205"/>
  </r>
  <r>
    <s v="Oct 16, 2015, 1:13:49 PM"/>
    <s v="PM"/>
    <x v="151"/>
    <x v="1"/>
    <s v="Afternoon Run"/>
    <s v="Run"/>
    <m/>
    <n v="2106"/>
    <n v="5.96"/>
    <x v="124"/>
    <x v="97"/>
    <n v="2047"/>
    <n v="34.116666666666667"/>
    <x v="150"/>
    <n v="5968.5"/>
    <n v="5.8000001907348597"/>
    <m/>
    <n v="31.741519927978501"/>
    <m/>
    <n v="22.5"/>
    <n v="40.799999237060497"/>
    <n v="15.1000003814697"/>
    <n v="6.53430521488189E-2"/>
    <n v="163.61309814453099"/>
    <m/>
  </r>
  <r>
    <s v="Jan 5, 2020, 10:48:24 AM"/>
    <s v="AM"/>
    <x v="152"/>
    <x v="0"/>
    <s v="Morning Run"/>
    <s v="Run"/>
    <m/>
    <n v="2721"/>
    <n v="5.9"/>
    <x v="125"/>
    <x v="79"/>
    <n v="2408"/>
    <n v="40.133333333333333"/>
    <x v="151"/>
    <n v="5901.89990234375"/>
    <n v="3.70000004768371"/>
    <n v="2.4509999752044598"/>
    <n v="5"/>
    <n v="36"/>
    <n v="13.399999618530201"/>
    <n v="46"/>
    <n v="45.900001525878899"/>
    <n v="-0.30837526917457497"/>
    <n v="154"/>
    <n v="574"/>
  </r>
  <r>
    <s v="Jun 17, 2016, 3:38:46 PM"/>
    <s v="PM"/>
    <x v="153"/>
    <x v="1"/>
    <s v="Afternoon Run"/>
    <s v="Run"/>
    <m/>
    <n v="2209"/>
    <n v="5.87"/>
    <x v="126"/>
    <x v="105"/>
    <n v="1920"/>
    <n v="32"/>
    <x v="152"/>
    <n v="5871"/>
    <n v="4.5"/>
    <m/>
    <n v="47.058048248291001"/>
    <m/>
    <n v="7"/>
    <n v="37.400001525878899"/>
    <n v="9.1999998092651296"/>
    <n v="0.446261286735534"/>
    <n v="150.308334350585"/>
    <n v="702.22686767578102"/>
  </r>
  <r>
    <s v="Apr 17, 2020, 9:40:48 AM"/>
    <s v="AM"/>
    <x v="154"/>
    <x v="1"/>
    <s v="Pleasant plod in the rain"/>
    <s v="Run"/>
    <m/>
    <n v="2243"/>
    <n v="5.87"/>
    <x v="126"/>
    <x v="104"/>
    <n v="2170"/>
    <n v="36.166666666666664"/>
    <x v="153"/>
    <n v="5872.60009765625"/>
    <n v="3.9000000953674299"/>
    <n v="2.7049999237060498"/>
    <n v="100"/>
    <n v="125"/>
    <n v="-17"/>
    <n v="29"/>
    <n v="44.099998474121001"/>
    <n v="-0.33715900778770402"/>
    <n v="152"/>
    <n v="578"/>
  </r>
  <r>
    <s v="May 23, 2017, 5:45:27 PM"/>
    <s v="PM"/>
    <x v="155"/>
    <x v="4"/>
    <s v="Evening Run"/>
    <s v="Run"/>
    <m/>
    <n v="2050"/>
    <n v="5.7"/>
    <x v="127"/>
    <x v="56"/>
    <n v="2050"/>
    <n v="34.166666666666664"/>
    <x v="154"/>
    <n v="5702.89990234375"/>
    <n v="4.4000000953674299"/>
    <m/>
    <n v="16.7071437835693"/>
    <m/>
    <n v="16.899999618530199"/>
    <n v="37"/>
    <n v="46.299999237060497"/>
    <n v="0"/>
    <n v="161.75744628906199"/>
    <n v="675.46661376953102"/>
  </r>
  <r>
    <s v="Aug 25, 2018, 6:35:06 AM"/>
    <s v="AM"/>
    <x v="156"/>
    <x v="3"/>
    <s v="Post Peroni  Run"/>
    <s v="Run"/>
    <s v="Knee quite sore. Pain 4/10. Feels a little puffy. "/>
    <n v="2308"/>
    <n v="5.61"/>
    <x v="128"/>
    <x v="85"/>
    <n v="2200"/>
    <n v="36.666666666666664"/>
    <x v="155"/>
    <n v="5609"/>
    <n v="3.5999999046325599"/>
    <m/>
    <n v="28"/>
    <n v="38"/>
    <n v="20.2000007629394"/>
    <n v="70.199996948242102"/>
    <n v="13.899999618530201"/>
    <n v="-0.39935818314552302"/>
    <n v="151.56454467773401"/>
    <n v="578"/>
  </r>
  <r>
    <s v="Aug 24, 2020, 9:11:33 AM"/>
    <s v="AM"/>
    <x v="157"/>
    <x v="2"/>
    <s v="Morning Run"/>
    <s v="Run"/>
    <m/>
    <n v="2862"/>
    <n v="5.55"/>
    <x v="129"/>
    <x v="48"/>
    <n v="2328"/>
    <n v="38.799999999999997"/>
    <x v="156"/>
    <n v="5554.7998046875"/>
    <n v="5.6999998092651296"/>
    <n v="2.3860824108123699"/>
    <n v="138.893783569335"/>
    <n v="144.09378051757801"/>
    <n v="8.8999996185302699"/>
    <n v="93.5"/>
    <n v="38.099998474121001"/>
    <n v="-9.3612730503082206E-2"/>
    <m/>
    <n v="378"/>
  </r>
  <r>
    <s v="Dec 6, 2015, 8:02:41 AM"/>
    <s v="AM"/>
    <x v="158"/>
    <x v="0"/>
    <s v="Morning Run"/>
    <s v="Run"/>
    <m/>
    <n v="2212"/>
    <n v="5.54"/>
    <x v="130"/>
    <x v="106"/>
    <n v="2035"/>
    <n v="33.916666666666664"/>
    <x v="157"/>
    <n v="5547.7998046875"/>
    <n v="5.6999998092651296"/>
    <m/>
    <n v="0"/>
    <m/>
    <n v="14"/>
    <n v="38.099998474121001"/>
    <n v="6.8000001907348597"/>
    <n v="-0.25235199928283603"/>
    <n v="147.22999572753901"/>
    <m/>
  </r>
  <r>
    <s v="May 16, 2017, 5:46:28 PM"/>
    <s v="PM"/>
    <x v="159"/>
    <x v="4"/>
    <s v="Evening Run"/>
    <s v="Run"/>
    <s v="Something weird happened to my watch and messed up my splits. "/>
    <n v="2080"/>
    <n v="5.53"/>
    <x v="131"/>
    <x v="57"/>
    <n v="2080"/>
    <n v="34.666666666666664"/>
    <x v="158"/>
    <n v="5531.2001953125"/>
    <n v="7.5999999046325604"/>
    <m/>
    <n v="10.8170452117919"/>
    <m/>
    <n v="22.299999237060501"/>
    <n v="35"/>
    <n v="48.400001525878899"/>
    <n v="-8.4972523152828203E-2"/>
    <n v="154.46986389160099"/>
    <n v="656.794921875"/>
  </r>
  <r>
    <s v="Feb 16, 2016, 6:38:26 PM"/>
    <s v="PM"/>
    <x v="160"/>
    <x v="4"/>
    <s v="Evening Run"/>
    <s v="Run"/>
    <m/>
    <n v="1875"/>
    <n v="5.41"/>
    <x v="132"/>
    <x v="105"/>
    <n v="1875"/>
    <n v="31.25"/>
    <x v="159"/>
    <n v="5412.60009765625"/>
    <n v="4.0999999046325604"/>
    <m/>
    <n v="38.902381896972599"/>
    <m/>
    <n v="14"/>
    <n v="37.400001525878899"/>
    <n v="9.1999998092651296"/>
    <n v="-0.120090156793594"/>
    <n v="144.70773315429599"/>
    <m/>
  </r>
  <r>
    <s v="Jan 26, 2016, 5:06:34 PM"/>
    <s v="PM"/>
    <x v="161"/>
    <x v="4"/>
    <s v="Afternoon Run"/>
    <s v="Run"/>
    <m/>
    <n v="1966"/>
    <n v="5.41"/>
    <x v="132"/>
    <x v="87"/>
    <n v="1946"/>
    <n v="32.43333333333333"/>
    <x v="160"/>
    <n v="5409.5"/>
    <n v="4.6999998092651296"/>
    <m/>
    <n v="16.344444274902301"/>
    <m/>
    <n v="18.899999618530199"/>
    <n v="35.299999237060497"/>
    <n v="4.9000000953674299"/>
    <n v="-3.6971992813050699E-3"/>
    <n v="155.88638305664"/>
    <n v="633.289306640625"/>
  </r>
  <r>
    <s v="Aug 24, 2020, 9:11:01 AM"/>
    <s v="AM"/>
    <x v="157"/>
    <x v="2"/>
    <s v="Morning Run"/>
    <s v="Run"/>
    <m/>
    <n v="2895"/>
    <n v="5.4"/>
    <x v="133"/>
    <x v="107"/>
    <n v="2259"/>
    <n v="37.65"/>
    <x v="161"/>
    <n v="5407"/>
    <n v="3.7999999523162802"/>
    <n v="2.3935370445251398"/>
    <n v="130"/>
    <n v="175"/>
    <n v="-8.8000001907348597"/>
    <n v="80"/>
    <n v="49.5"/>
    <n v="-0.32550397515296903"/>
    <n v="144.646240234375"/>
    <n v="555"/>
  </r>
  <r>
    <s v="Feb 9, 2016, 7:50:25 PM"/>
    <s v="PM"/>
    <x v="162"/>
    <x v="4"/>
    <s v="Evening Run"/>
    <s v="Run"/>
    <m/>
    <n v="1880"/>
    <n v="5.38"/>
    <x v="134"/>
    <x v="108"/>
    <n v="1880"/>
    <n v="31.333333333333332"/>
    <x v="162"/>
    <n v="5382.60009765625"/>
    <n v="4.1999998092651296"/>
    <m/>
    <n v="16.359355926513601"/>
    <m/>
    <n v="18.799999237060501"/>
    <n v="35.299999237060497"/>
    <n v="5.0999999046325604"/>
    <n v="-1.8578382441774E-3"/>
    <n v="152.59680175781199"/>
    <m/>
  </r>
  <r>
    <s v="Feb 5, 2016, 4:40:56 PM"/>
    <s v="PM"/>
    <x v="163"/>
    <x v="1"/>
    <s v="Afternoon Run"/>
    <s v="Run"/>
    <s v="Post cold run"/>
    <n v="1918"/>
    <n v="5.36"/>
    <x v="135"/>
    <x v="48"/>
    <n v="1886"/>
    <n v="31.433333333333334"/>
    <x v="163"/>
    <n v="5364.2998046875"/>
    <n v="4.8000001907348597"/>
    <m/>
    <n v="14.0097999572753"/>
    <m/>
    <n v="8.1999998092651296"/>
    <n v="22.600000381469702"/>
    <n v="6.1999998092651296"/>
    <n v="0.186417996883392"/>
    <m/>
    <n v="632.51892089843705"/>
  </r>
  <r>
    <s v="Nov 10, 2015, 6:28:59 PM"/>
    <s v="PM"/>
    <x v="164"/>
    <x v="4"/>
    <s v="Evening Run"/>
    <s v="Run"/>
    <m/>
    <n v="1762"/>
    <n v="5.33"/>
    <x v="136"/>
    <x v="98"/>
    <n v="1756"/>
    <n v="29.266666666666666"/>
    <x v="164"/>
    <n v="5335.10009765625"/>
    <n v="4"/>
    <m/>
    <n v="27.1788005828857"/>
    <m/>
    <n v="35.099998474121001"/>
    <n v="65.099998474121094"/>
    <n v="5.6999998092651296"/>
    <n v="-0.151824995875358"/>
    <n v="144.35200500488199"/>
    <m/>
  </r>
  <r>
    <s v="Aug 15, 2018, 8:52:47 AM"/>
    <s v="AM"/>
    <x v="165"/>
    <x v="5"/>
    <s v="Coastal path run Pt1"/>
    <s v="Run"/>
    <s v="Knee pain 1/10. Glorious"/>
    <n v="4350"/>
    <n v="5.32"/>
    <x v="137"/>
    <x v="76"/>
    <n v="2478"/>
    <n v="41.3"/>
    <x v="165"/>
    <n v="5328.7001953125"/>
    <n v="3"/>
    <m/>
    <n v="77"/>
    <n v="132"/>
    <n v="13.399999618530201"/>
    <n v="63.200000762939403"/>
    <n v="43.099998474121001"/>
    <n v="-0.40535214543342502"/>
    <n v="147.03829956054599"/>
    <n v="611"/>
  </r>
  <r>
    <s v="Jun 27, 2017, 5:06:29 PM"/>
    <s v="PM"/>
    <x v="166"/>
    <x v="4"/>
    <s v="Crazy get stuck in a field run"/>
    <s v="Run"/>
    <m/>
    <n v="2878"/>
    <n v="5.18"/>
    <x v="138"/>
    <x v="89"/>
    <n v="2056"/>
    <n v="34.266666666666666"/>
    <x v="166"/>
    <n v="5179.39990234375"/>
    <n v="5.3000001907348597"/>
    <m/>
    <n v="142.98231506347599"/>
    <m/>
    <n v="31"/>
    <n v="122.5"/>
    <n v="42.700000762939403"/>
    <n v="0.24520215392112699"/>
    <n v="146.49293518066401"/>
    <n v="647.9541015625"/>
  </r>
  <r>
    <s v="Apr 19, 2016, 6:47:44 PM"/>
    <s v="PM"/>
    <x v="167"/>
    <x v="4"/>
    <s v="Final plod before marathon... Probably"/>
    <s v="Run"/>
    <m/>
    <n v="1966"/>
    <n v="5.17"/>
    <x v="139"/>
    <x v="105"/>
    <n v="1966"/>
    <n v="32.766666666666666"/>
    <x v="167"/>
    <n v="5174.89990234375"/>
    <n v="5.1999998092651296"/>
    <m/>
    <n v="19.719047546386701"/>
    <m/>
    <n v="17.799999237060501"/>
    <n v="38"/>
    <n v="10.300000190734799"/>
    <n v="-1.9324044696986599E-3"/>
    <n v="149.15376281738199"/>
    <m/>
  </r>
  <r>
    <s v="Nov 22, 2015, 12:35:06 PM"/>
    <s v="PM"/>
    <x v="145"/>
    <x v="0"/>
    <s v="Lunch Run"/>
    <s v="Run"/>
    <m/>
    <n v="1928"/>
    <n v="5.16"/>
    <x v="140"/>
    <x v="85"/>
    <n v="1792"/>
    <n v="29.866666666666667"/>
    <x v="168"/>
    <n v="5165.2998046875"/>
    <n v="7.0999999046325604"/>
    <m/>
    <n v="13.1986999511718"/>
    <m/>
    <n v="10.800000190734799"/>
    <n v="24.299999237060501"/>
    <n v="6.5999999046325604"/>
    <n v="0.24974299967288899"/>
    <n v="157.43800354003901"/>
    <m/>
  </r>
  <r>
    <s v="Nov 18, 2014, 12:04:29 PM"/>
    <s v="PM"/>
    <x v="168"/>
    <x v="4"/>
    <s v="11/18/2014 Cardiff, United Kingdom"/>
    <s v="Run"/>
    <m/>
    <n v="1810"/>
    <n v="5.16"/>
    <x v="140"/>
    <x v="57"/>
    <n v="1810"/>
    <n v="30.166666666666668"/>
    <x v="169"/>
    <n v="5165.2998046875"/>
    <n v="4"/>
    <m/>
    <n v="12.4604997634887"/>
    <m/>
    <n v="17.7000007629394"/>
    <n v="38.099998474121001"/>
    <n v="9.6000003814697195"/>
    <n v="1.93599995691329E-3"/>
    <n v="160.63099670410099"/>
    <m/>
  </r>
  <r>
    <s v="Sep 4, 2020, 4:35:34 PM"/>
    <s v="PM"/>
    <x v="169"/>
    <x v="1"/>
    <s v="Afternoon Run"/>
    <s v="Run"/>
    <m/>
    <n v="1937"/>
    <n v="5.15"/>
    <x v="141"/>
    <x v="87"/>
    <n v="1809"/>
    <n v="30.15"/>
    <x v="170"/>
    <n v="5149.7001953125"/>
    <n v="6.1999998092651296"/>
    <n v="2.8467109203338601"/>
    <n v="7"/>
    <n v="33"/>
    <n v="1"/>
    <n v="31.2000007629394"/>
    <n v="11.800000190734799"/>
    <n v="-0.52041864395141602"/>
    <n v="157.03678894042901"/>
    <n v="481"/>
  </r>
  <r>
    <s v="Aug 10, 2017, 4:42:14 PM"/>
    <s v="PM"/>
    <x v="170"/>
    <x v="6"/>
    <s v="Afternoon Run"/>
    <s v="Run"/>
    <m/>
    <n v="1920"/>
    <n v="5.1100000000000003"/>
    <x v="142"/>
    <x v="91"/>
    <n v="1920"/>
    <n v="32"/>
    <x v="171"/>
    <n v="5109.7001953125"/>
    <n v="4.5999999046325604"/>
    <m/>
    <n v="32.299171447753899"/>
    <m/>
    <n v="19.399999618530199"/>
    <n v="37"/>
    <n v="12"/>
    <n v="-0.144822597503662"/>
    <n v="155.230209350585"/>
    <n v="601.68829345703102"/>
  </r>
  <r>
    <s v="Jul 2, 2020, 3:11:43 PM"/>
    <s v="PM"/>
    <x v="171"/>
    <x v="6"/>
    <s v="That was awful after a day ill in bed"/>
    <s v="Run"/>
    <m/>
    <n v="1895"/>
    <n v="5.0999999999999996"/>
    <x v="143"/>
    <x v="91"/>
    <n v="1799"/>
    <n v="29.983333333333334"/>
    <x v="172"/>
    <n v="5103.7001953125"/>
    <n v="4.5999999046325604"/>
    <n v="2.8369650840759202"/>
    <n v="58"/>
    <n v="83"/>
    <n v="-1.3999999761581401"/>
    <n v="40.599998474121001"/>
    <n v="47.799999237060497"/>
    <n v="-0.17634265124797799"/>
    <n v="156.75665283203099"/>
    <n v="497"/>
  </r>
  <r>
    <s v="Aug 13, 2017, 3:51:06 PM"/>
    <s v="PM"/>
    <x v="172"/>
    <x v="0"/>
    <s v="Afternoon Run"/>
    <s v="Run"/>
    <s v="Sunday plod dreaming of a knee op"/>
    <n v="2190"/>
    <n v="5.09"/>
    <x v="144"/>
    <x v="109"/>
    <n v="1814"/>
    <n v="30.233333333333334"/>
    <x v="173"/>
    <n v="5096.2001953125"/>
    <n v="4.3000001907348597"/>
    <m/>
    <n v="20.5205059051513"/>
    <m/>
    <n v="22.299999237060501"/>
    <n v="37"/>
    <n v="29.399999618530199"/>
    <n v="-0.18445116281509399"/>
    <n v="147.68560791015599"/>
    <n v="595.01397705078102"/>
  </r>
  <r>
    <s v="May 17, 2016, 7:06:57 PM"/>
    <s v="PM"/>
    <x v="173"/>
    <x v="4"/>
    <s v="Intervals "/>
    <s v="Run"/>
    <m/>
    <n v="1997"/>
    <n v="5.08"/>
    <x v="145"/>
    <x v="99"/>
    <n v="1852"/>
    <n v="30.866666666666667"/>
    <x v="174"/>
    <n v="5082.5"/>
    <n v="5"/>
    <m/>
    <n v="15.545000076293899"/>
    <m/>
    <n v="22.5"/>
    <n v="38.099998474121001"/>
    <n v="10.300000190734799"/>
    <n v="1.77078004926443E-2"/>
    <n v="151.42399597167901"/>
    <n v="596.56774902343705"/>
  </r>
  <r>
    <s v="Apr 4, 2016, 4:40:53 PM"/>
    <s v="PM"/>
    <x v="174"/>
    <x v="2"/>
    <s v="Hill reps"/>
    <s v="Run"/>
    <s v="Hill pyramid reps"/>
    <n v="2029"/>
    <n v="5.07"/>
    <x v="146"/>
    <x v="55"/>
    <n v="1733"/>
    <n v="28.883333333333333"/>
    <x v="175"/>
    <n v="5074"/>
    <n v="5.1999998092651296"/>
    <m/>
    <n v="13.4650001525878"/>
    <m/>
    <n v="45.400001525878899"/>
    <n v="59.099998474121001"/>
    <n v="7.8000001907348597"/>
    <n v="3.9416598156094499E-3"/>
    <n v="160.64700317382801"/>
    <m/>
  </r>
  <r>
    <s v="Aug 2, 2020, 3:31:42 PM"/>
    <s v="PM"/>
    <x v="175"/>
    <x v="0"/>
    <s v="Achilles testing plod"/>
    <s v="Run"/>
    <m/>
    <n v="2112"/>
    <n v="5.07"/>
    <x v="146"/>
    <x v="99"/>
    <n v="1885"/>
    <n v="31.416666666666668"/>
    <x v="176"/>
    <n v="5072.39990234375"/>
    <n v="5.3000001907348597"/>
    <n v="2.69092845916748"/>
    <n v="7"/>
    <n v="22"/>
    <n v="20.600000381469702"/>
    <n v="38.200000762939403"/>
    <n v="9.8000001907348597"/>
    <n v="-0.27994638681411699"/>
    <n v="151.40817260742099"/>
    <n v="501"/>
  </r>
  <r>
    <s v="Mar 4, 2019, 6:32:53 PM"/>
    <s v="PM"/>
    <x v="176"/>
    <x v="2"/>
    <s v="Evening Run"/>
    <s v="Run"/>
    <m/>
    <n v="2048"/>
    <n v="5.07"/>
    <x v="146"/>
    <x v="99"/>
    <n v="2048"/>
    <n v="34.133333333333333"/>
    <x v="177"/>
    <n v="5070.60009765625"/>
    <n v="3.70000004768371"/>
    <m/>
    <n v="16"/>
    <n v="18"/>
    <n v="9.1999998092651296"/>
    <n v="18.600000381469702"/>
    <n v="23.100000381469702"/>
    <n v="4.3387372046708998E-2"/>
    <n v="149.84295654296801"/>
    <n v="505"/>
  </r>
  <r>
    <s v="May 6, 2020, 6:50:00 AM"/>
    <s v="AM"/>
    <x v="177"/>
    <x v="5"/>
    <s v="Steady Run"/>
    <s v="Run"/>
    <m/>
    <n v="1801"/>
    <n v="5.0599999999999996"/>
    <x v="147"/>
    <x v="91"/>
    <n v="1802"/>
    <n v="30.033333333333335"/>
    <x v="178"/>
    <n v="5066"/>
    <n v="4.3000001907348597"/>
    <n v="2.8113207817077601"/>
    <n v="16"/>
    <n v="30"/>
    <n v="20.799999237060501"/>
    <n v="46.799999237060497"/>
    <n v="21.100000381469702"/>
    <n v="-0.27240425348281799"/>
    <n v="156"/>
    <n v="512"/>
  </r>
  <r>
    <s v="Mar 22, 2016, 7:51:46 PM"/>
    <s v="PM"/>
    <x v="178"/>
    <x v="4"/>
    <s v="Evening Run"/>
    <s v="Run"/>
    <m/>
    <n v="1840"/>
    <n v="5.0599999999999996"/>
    <x v="147"/>
    <x v="99"/>
    <n v="1840"/>
    <n v="30.666666666666668"/>
    <x v="179"/>
    <n v="5060.10009765625"/>
    <n v="4.9000000953674299"/>
    <m/>
    <n v="16.603404998779201"/>
    <m/>
    <n v="18.799999237060501"/>
    <n v="35.700000762939403"/>
    <n v="6.1999998092651296"/>
    <n v="4.5453649014234501E-2"/>
    <n v="151.24711608886699"/>
    <m/>
  </r>
  <r>
    <s v="Sep 17, 2018, 5:34:05 PM"/>
    <s v="PM"/>
    <x v="179"/>
    <x v="2"/>
    <s v="Evening Run"/>
    <s v="Run"/>
    <m/>
    <n v="1875"/>
    <n v="5.0599999999999996"/>
    <x v="147"/>
    <x v="79"/>
    <n v="1870"/>
    <n v="31.166666666666668"/>
    <x v="180"/>
    <n v="5065.39990234375"/>
    <n v="4.0999999046325604"/>
    <m/>
    <n v="14"/>
    <n v="13"/>
    <n v="2.5999999046325599"/>
    <n v="13.399999618530201"/>
    <n v="7.5999999046325604"/>
    <n v="1.5793422237038598E-2"/>
    <n v="159.61703491210901"/>
    <n v="520"/>
  </r>
  <r>
    <s v="Dec 24, 2015, 2:30:25 PM"/>
    <s v="PM"/>
    <x v="180"/>
    <x v="6"/>
    <s v="Afternoon Run"/>
    <s v="Run"/>
    <m/>
    <n v="1905"/>
    <n v="5.05"/>
    <x v="148"/>
    <x v="106"/>
    <n v="1762"/>
    <n v="29.366666666666667"/>
    <x v="181"/>
    <n v="5056.7998046875"/>
    <n v="6.3000001907348597"/>
    <m/>
    <n v="0"/>
    <m/>
    <n v="14"/>
    <n v="38"/>
    <n v="18.299999237060501"/>
    <n v="-0.22741654515266399"/>
    <n v="152.84207153320301"/>
    <m/>
  </r>
  <r>
    <s v="Jul 19, 2020, 3:53:51 PM"/>
    <s v="PM"/>
    <x v="112"/>
    <x v="0"/>
    <s v="Afternoon Run"/>
    <s v="Run"/>
    <m/>
    <n v="1779"/>
    <n v="5.05"/>
    <x v="148"/>
    <x v="110"/>
    <n v="1779"/>
    <n v="29.65"/>
    <x v="182"/>
    <n v="5058.7998046875"/>
    <n v="6.1999998092651296"/>
    <n v="2.8436200618743799"/>
    <n v="6"/>
    <n v="24"/>
    <n v="4.8000001907348597"/>
    <n v="27.600000381469702"/>
    <n v="4.1999998092651296"/>
    <n v="-0.39930418133735601"/>
    <n v="158.25775146484301"/>
    <n v="498"/>
  </r>
  <r>
    <s v="May 7, 2017, 4:01:17 PM"/>
    <s v="PM"/>
    <x v="181"/>
    <x v="0"/>
    <s v="Afternoon Run"/>
    <s v="Run"/>
    <m/>
    <n v="2116"/>
    <n v="5.04"/>
    <x v="149"/>
    <x v="104"/>
    <n v="1827"/>
    <n v="30.45"/>
    <x v="183"/>
    <n v="5043.2001953125"/>
    <n v="3.5"/>
    <m/>
    <n v="19.578800201416001"/>
    <m/>
    <n v="17"/>
    <n v="37"/>
    <n v="38.299999237060497"/>
    <n v="4.3623100966215099E-2"/>
    <n v="156.82400512695301"/>
    <n v="595.24694824218705"/>
  </r>
  <r>
    <s v="Jun 12, 2020, 3:24:29 PM"/>
    <s v="PM"/>
    <x v="182"/>
    <x v="1"/>
    <s v="Great soggy run"/>
    <s v="Run"/>
    <m/>
    <n v="1732"/>
    <n v="5.03"/>
    <x v="150"/>
    <x v="110"/>
    <n v="1732"/>
    <n v="28.866666666666667"/>
    <x v="184"/>
    <n v="5032.10009765625"/>
    <n v="4.5"/>
    <n v="2.9053695201873699"/>
    <n v="73"/>
    <n v="102"/>
    <n v="-19.399999618530199"/>
    <n v="36.200000762939403"/>
    <n v="46"/>
    <n v="-0.93002921342849698"/>
    <n v="158.54176330566401"/>
    <n v="500"/>
  </r>
  <r>
    <s v="Jul 24, 2020, 3:41:44 PM"/>
    <s v="PM"/>
    <x v="183"/>
    <x v="1"/>
    <s v="Friday 5k"/>
    <s v="Run"/>
    <s v="Oooh, a manual upload from the Garmin! "/>
    <n v="1734"/>
    <n v="5.03"/>
    <x v="150"/>
    <x v="93"/>
    <n v="1734"/>
    <n v="28.9"/>
    <x v="185"/>
    <n v="5036.7001953125"/>
    <n v="4.4000000953674299"/>
    <n v="2.9046711921691801"/>
    <n v="7"/>
    <n v="34"/>
    <n v="-7.8000001907348597"/>
    <n v="27.2000007629394"/>
    <n v="10"/>
    <n v="-0.54003614187240601"/>
    <n v="160.87745666503901"/>
    <n v="496"/>
  </r>
  <r>
    <s v="Feb 13, 2015, 4:29:52 PM"/>
    <s v="PM"/>
    <x v="184"/>
    <x v="1"/>
    <s v="02/13/2015 Cardiff, United Kingdom"/>
    <s v="Run"/>
    <m/>
    <n v="2038"/>
    <n v="5.03"/>
    <x v="150"/>
    <x v="111"/>
    <n v="1760"/>
    <n v="29.333333333333332"/>
    <x v="186"/>
    <n v="5033.39990234375"/>
    <n v="4.6999998092651296"/>
    <m/>
    <n v="0"/>
    <m/>
    <n v="6.8000001907348597"/>
    <n v="12"/>
    <n v="2.70000004768371"/>
    <n v="-7.74824023246765E-2"/>
    <n v="139.78900146484301"/>
    <n v="586.3193359375"/>
  </r>
  <r>
    <s v="Aug 29, 2020, 2:35:08 PM"/>
    <s v="PM"/>
    <x v="185"/>
    <x v="3"/>
    <s v="First run in what feels like an age"/>
    <s v="Run"/>
    <m/>
    <n v="1864"/>
    <n v="5.03"/>
    <x v="150"/>
    <x v="99"/>
    <n v="1859"/>
    <n v="30.983333333333334"/>
    <x v="187"/>
    <n v="5032.10009765625"/>
    <n v="4.3000001907348597"/>
    <n v="2.7068853378295898"/>
    <n v="6"/>
    <n v="38"/>
    <n v="0.80000001192092896"/>
    <n v="38"/>
    <n v="11.800000190734799"/>
    <n v="-0.60412156581878595"/>
    <n v="152.322509765625"/>
    <n v="494"/>
  </r>
  <r>
    <s v="Jan 30, 2020, 5:58:21 PM"/>
    <s v="PM"/>
    <x v="186"/>
    <x v="6"/>
    <s v="Afternoon Run (minus the .83m the watch discarded at the traffic lights)"/>
    <s v="Run"/>
    <m/>
    <n v="2034"/>
    <n v="5.03"/>
    <x v="150"/>
    <x v="82"/>
    <n v="2016"/>
    <n v="33.6"/>
    <x v="188"/>
    <n v="5034.7998046875"/>
    <n v="3.5"/>
    <n v="2.4969999790191602"/>
    <n v="28"/>
    <n v="56"/>
    <n v="27.399999618530199"/>
    <n v="76.400001525878906"/>
    <n v="13.800000190734799"/>
    <n v="-0.504488766193389"/>
    <n v="160"/>
    <n v="519"/>
  </r>
  <r>
    <s v="May 22, 2020, 3:43:12 PM"/>
    <s v="PM"/>
    <x v="187"/>
    <x v="1"/>
    <s v="Blustery Run"/>
    <s v="Run"/>
    <m/>
    <n v="1698"/>
    <n v="5.0199999999999996"/>
    <x v="151"/>
    <x v="93"/>
    <n v="1698"/>
    <n v="28.3"/>
    <x v="189"/>
    <n v="5021.2001953125"/>
    <n v="4.6999998092651296"/>
    <n v="2.9571261405944802"/>
    <n v="9"/>
    <n v="40"/>
    <n v="-6.4000000953674299"/>
    <n v="30"/>
    <n v="10"/>
    <n v="-0.58153426647186202"/>
    <n v="160.76913452148401"/>
    <n v="485"/>
  </r>
  <r>
    <s v="Apr 19, 2020, 9:46:59 AM"/>
    <s v="AM"/>
    <x v="188"/>
    <x v="0"/>
    <s v="5k PSB (post surgery best)"/>
    <s v="Run"/>
    <s v="Thanks to my son who paced me "/>
    <n v="1709"/>
    <n v="5.0199999999999996"/>
    <x v="151"/>
    <x v="93"/>
    <n v="1705"/>
    <n v="28.416666666666668"/>
    <x v="190"/>
    <n v="5021.89990234375"/>
    <n v="4.9000000953674299"/>
    <n v="2.9453959465026802"/>
    <n v="2"/>
    <n v="23"/>
    <n v="3.5999999046325599"/>
    <n v="25.799999237060501"/>
    <n v="2.4000000953674299"/>
    <n v="-0.430116087198257"/>
    <n v="161"/>
    <n v="495"/>
  </r>
  <r>
    <s v="Mar 31, 2020, 4:06:19 PM"/>
    <s v="PM"/>
    <x v="189"/>
    <x v="4"/>
    <s v="Afternoon Run"/>
    <s v="Run"/>
    <m/>
    <n v="1814"/>
    <n v="5.0199999999999996"/>
    <x v="151"/>
    <x v="112"/>
    <n v="1740"/>
    <n v="29"/>
    <x v="191"/>
    <n v="5021.7998046875"/>
    <n v="4.1999998092651296"/>
    <n v="2.8849999904632502"/>
    <n v="2"/>
    <n v="19"/>
    <n v="12.199999809265099"/>
    <n v="32.400001525878899"/>
    <n v="5.0999999046325604"/>
    <n v="-0.35445457696914601"/>
    <n v="155"/>
    <n v="473"/>
  </r>
  <r>
    <s v="Feb 23, 2016, 5:30:24 PM"/>
    <s v="PM"/>
    <x v="190"/>
    <x v="4"/>
    <s v="Afternoon Run"/>
    <s v="Run"/>
    <m/>
    <n v="1758"/>
    <n v="5.0199999999999996"/>
    <x v="151"/>
    <x v="106"/>
    <n v="1758"/>
    <n v="29.3"/>
    <x v="192"/>
    <n v="5027.5"/>
    <n v="5.5"/>
    <m/>
    <n v="16.368400573730401"/>
    <m/>
    <n v="18.799999237060501"/>
    <n v="35.400001525878899"/>
    <n v="7.4000000953674299"/>
    <n v="4.1770301759242998E-2"/>
    <n v="152.60299682617099"/>
    <m/>
  </r>
  <r>
    <s v="Mar 3, 2020, 5:01:09 PM"/>
    <s v="PM"/>
    <x v="191"/>
    <x v="4"/>
    <s v="Afternoon Run"/>
    <s v="Run"/>
    <m/>
    <n v="1986"/>
    <n v="5.0199999999999996"/>
    <x v="151"/>
    <x v="113"/>
    <n v="1802"/>
    <n v="30.033333333333335"/>
    <x v="193"/>
    <n v="5026.7001953125"/>
    <n v="3.9000000953674299"/>
    <n v="2.7890000343322701"/>
    <n v="35"/>
    <n v="53"/>
    <n v="-1"/>
    <n v="55.200000762939403"/>
    <n v="6.5"/>
    <n v="-0.52121669054031305"/>
    <n v="151"/>
    <n v="462"/>
  </r>
  <r>
    <s v="Feb 20, 2020, 5:11:03 PM"/>
    <s v="PM"/>
    <x v="192"/>
    <x v="6"/>
    <s v="Afternoon Run"/>
    <s v="Run"/>
    <s v="Nice to get out after a week of illness "/>
    <n v="2173"/>
    <n v="5.0199999999999996"/>
    <x v="151"/>
    <x v="83"/>
    <n v="2016"/>
    <n v="33.6"/>
    <x v="194"/>
    <n v="5023.2998046875"/>
    <n v="4.4000000953674299"/>
    <n v="2.4930000305175701"/>
    <n v="13"/>
    <n v="40"/>
    <n v="13"/>
    <n v="49.599998474121001"/>
    <n v="45"/>
    <n v="-0.53749525547027499"/>
    <n v="156"/>
    <n v="502"/>
  </r>
  <r>
    <s v="Oct 2, 2015, 12:52:30 PM"/>
    <s v="PM"/>
    <x v="193"/>
    <x v="1"/>
    <s v="Afternoon Run"/>
    <s v="Run"/>
    <m/>
    <n v="1645"/>
    <n v="5.01"/>
    <x v="152"/>
    <x v="90"/>
    <n v="1645"/>
    <n v="27.416666666666668"/>
    <x v="195"/>
    <n v="5009.7001953125"/>
    <n v="3.9000000953674299"/>
    <m/>
    <n v="12.4111108779907"/>
    <m/>
    <n v="17.7000007629394"/>
    <n v="38.099998474121001"/>
    <n v="9.6999998092651296"/>
    <n v="1.5969019383192E-2"/>
    <n v="161.26017761230401"/>
    <m/>
  </r>
  <r>
    <s v="Jul 9, 2020, 3:45:45 PM"/>
    <s v="PM"/>
    <x v="194"/>
    <x v="6"/>
    <s v="Afternoon Run"/>
    <s v="Run"/>
    <m/>
    <n v="1712"/>
    <n v="5.01"/>
    <x v="152"/>
    <x v="83"/>
    <n v="1705"/>
    <n v="28.416666666666668"/>
    <x v="196"/>
    <n v="5011.39990234375"/>
    <n v="4.5999999046325604"/>
    <n v="2.93923759460449"/>
    <n v="4"/>
    <n v="31"/>
    <n v="6.8000001907348597"/>
    <n v="39.799999237060497"/>
    <n v="22.2000007629394"/>
    <n v="-0.498862594366073"/>
    <n v="159.52160644531199"/>
    <n v="492"/>
  </r>
  <r>
    <s v="May 2, 2020, 9:53:26 AM"/>
    <s v="AM"/>
    <x v="195"/>
    <x v="3"/>
    <s v="5k #statsrun"/>
    <s v="Run"/>
    <s v="4 seconds outside my PSB (Post surgery best)"/>
    <n v="1712"/>
    <n v="5.01"/>
    <x v="152"/>
    <x v="114"/>
    <n v="1712"/>
    <n v="28.533333333333335"/>
    <x v="197"/>
    <n v="5013.7001953125"/>
    <n v="3.7999999523162802"/>
    <n v="2.9285631179809499"/>
    <n v="2"/>
    <n v="21"/>
    <n v="7.1999998092651296"/>
    <n v="26.2000007629394"/>
    <n v="9.5"/>
    <n v="-0.35502722859382602"/>
    <n v="145"/>
    <n v="451"/>
  </r>
  <r>
    <s v="Aug 1, 2016, 2:16:01 PM"/>
    <s v="PM"/>
    <x v="196"/>
    <x v="2"/>
    <s v="Afternoon Run"/>
    <s v="Run"/>
    <m/>
    <n v="2006"/>
    <n v="5.01"/>
    <x v="152"/>
    <x v="107"/>
    <n v="1728"/>
    <n v="28.8"/>
    <x v="198"/>
    <n v="5017.89990234375"/>
    <n v="5.4000000953674299"/>
    <m/>
    <n v="19.8024997711181"/>
    <m/>
    <n v="17.799999237060501"/>
    <n v="38.099998474121001"/>
    <n v="9.8000001907348597"/>
    <n v="-1.99286988936364E-3"/>
    <n v="148.94900512695301"/>
    <n v="588.30364990234295"/>
  </r>
  <r>
    <s v="Apr 11, 2020, 7:57:47 AM"/>
    <s v="AM"/>
    <x v="197"/>
    <x v="3"/>
    <s v="Pseudo ParkRun"/>
    <s v="Run"/>
    <m/>
    <n v="1746"/>
    <n v="5.01"/>
    <x v="152"/>
    <x v="115"/>
    <n v="1746"/>
    <n v="29.1"/>
    <x v="199"/>
    <n v="5009.39990234375"/>
    <n v="5.0999999046325604"/>
    <n v="2.8690721988677899"/>
    <n v="13"/>
    <n v="31"/>
    <n v="-14.6000003814697"/>
    <n v="8.6000003814697195"/>
    <n v="17.2000007629394"/>
    <n v="-0.35932445526123002"/>
    <n v="162"/>
    <n v="497"/>
  </r>
  <r>
    <s v="Apr 9, 2020, 1:46:43 PM"/>
    <s v="PM"/>
    <x v="198"/>
    <x v="6"/>
    <s v="Warm one"/>
    <s v="Run"/>
    <m/>
    <n v="2005"/>
    <n v="5.01"/>
    <x v="152"/>
    <x v="116"/>
    <n v="1816"/>
    <n v="30.266666666666666"/>
    <x v="200"/>
    <n v="5017.89990234375"/>
    <n v="5.5999999046325604"/>
    <n v="2.76300001144409"/>
    <n v="4"/>
    <n v="26"/>
    <n v="-8.3999996185302699"/>
    <n v="20"/>
    <n v="5.9000000953674299"/>
    <n v="-0.414516031742095"/>
    <n v="155"/>
    <n v="489"/>
  </r>
  <r>
    <s v="May 12, 2020, 3:23:31 PM"/>
    <s v="PM"/>
    <x v="199"/>
    <x v="4"/>
    <s v="New 5k PSB (post surgery best)"/>
    <s v="Run"/>
    <s v="Pleased. "/>
    <n v="1665"/>
    <n v="5"/>
    <x v="153"/>
    <x v="93"/>
    <n v="1660"/>
    <n v="27.666666666666668"/>
    <x v="201"/>
    <n v="5003.89990234375"/>
    <n v="4.8000001907348597"/>
    <n v="3.01300001144409"/>
    <n v="2"/>
    <n v="24"/>
    <n v="12.399999618530201"/>
    <n v="36.200000762939403"/>
    <n v="4.6999998092651296"/>
    <n v="-0.427666425704956"/>
    <n v="161"/>
    <n v="482"/>
  </r>
  <r>
    <s v="Apr 5, 2020, 9:14:07 AM"/>
    <s v="AM"/>
    <x v="200"/>
    <x v="0"/>
    <s v="Perfect running conditions"/>
    <s v="Run"/>
    <m/>
    <n v="1762"/>
    <n v="5"/>
    <x v="153"/>
    <x v="102"/>
    <n v="1762"/>
    <n v="29.366666666666667"/>
    <x v="202"/>
    <n v="4999"/>
    <n v="4.0999999046325604"/>
    <n v="2.8369998931884699"/>
    <n v="7"/>
    <n v="35"/>
    <n v="2.4000000953674299"/>
    <n v="35"/>
    <n v="6.4000000953674299"/>
    <n v="-0.54410880804061801"/>
    <n v="155"/>
    <n v="478"/>
  </r>
  <r>
    <s v="Jul 7, 2020, 2:56:42 PM"/>
    <s v="PM"/>
    <x v="201"/>
    <x v="4"/>
    <s v="Plod with the boy"/>
    <s v="Run"/>
    <m/>
    <n v="1929"/>
    <n v="5"/>
    <x v="153"/>
    <x v="117"/>
    <n v="1762"/>
    <n v="29.366666666666667"/>
    <x v="202"/>
    <n v="5000.2001953125"/>
    <n v="4.4000000953674299"/>
    <n v="2.8377978801727202"/>
    <n v="4"/>
    <n v="15"/>
    <n v="18.399999618530199"/>
    <n v="37"/>
    <n v="47.400001525878899"/>
    <n v="-0.315987348556518"/>
    <n v="147.996002197265"/>
    <n v="469"/>
  </r>
  <r>
    <s v="Jul 10, 2017, 5:16:15 PM"/>
    <s v="PM"/>
    <x v="202"/>
    <x v="2"/>
    <s v="Evening Run"/>
    <s v="Run"/>
    <m/>
    <n v="1768"/>
    <n v="5"/>
    <x v="153"/>
    <x v="94"/>
    <n v="1768"/>
    <n v="29.466666666666665"/>
    <x v="203"/>
    <n v="5004.89990234375"/>
    <n v="6"/>
    <m/>
    <n v="30.0044136047363"/>
    <m/>
    <n v="17"/>
    <n v="37"/>
    <n v="10"/>
    <n v="-0.15584726631641299"/>
    <n v="161.27958679199199"/>
    <n v="584.86859130859295"/>
  </r>
  <r>
    <s v="May 25, 2016, 7:15:22 PM"/>
    <s v="PM"/>
    <x v="203"/>
    <x v="5"/>
    <s v="Evening Run"/>
    <s v="Run"/>
    <m/>
    <n v="1621"/>
    <n v="4.99"/>
    <x v="154"/>
    <x v="55"/>
    <n v="1621"/>
    <n v="27.016666666666666"/>
    <x v="204"/>
    <n v="4991.39990234375"/>
    <n v="4.6999998092651296"/>
    <m/>
    <n v="0"/>
    <m/>
    <n v="17.7000007629394"/>
    <n v="38"/>
    <n v="4.6999998092651296"/>
    <n v="-0.188324004411697"/>
    <n v="161.85299682617099"/>
    <n v="580.354736328125"/>
  </r>
  <r>
    <s v="Oct 25, 2015, 11:39:56 AM"/>
    <s v="AM"/>
    <x v="204"/>
    <x v="0"/>
    <s v="Lunch Run"/>
    <s v="Run"/>
    <m/>
    <n v="1756"/>
    <n v="4.99"/>
    <x v="154"/>
    <x v="89"/>
    <n v="1622"/>
    <n v="27.033333333333335"/>
    <x v="205"/>
    <n v="4998.10009765625"/>
    <n v="4.3000001907348597"/>
    <m/>
    <n v="0"/>
    <m/>
    <n v="14"/>
    <n v="38"/>
    <n v="6.3000001907348597"/>
    <n v="-0.24809427559375699"/>
    <n v="153.80271911621"/>
    <n v="579.68939208984295"/>
  </r>
  <r>
    <s v="Sep 22, 2015, 6:35:47 PM"/>
    <s v="PM"/>
    <x v="205"/>
    <x v="4"/>
    <s v="Evening Run"/>
    <s v="Run"/>
    <m/>
    <n v="1689"/>
    <n v="4.99"/>
    <x v="154"/>
    <x v="118"/>
    <n v="1689"/>
    <n v="28.15"/>
    <x v="206"/>
    <n v="4994.39990234375"/>
    <n v="4.1999998092651296"/>
    <m/>
    <n v="16.063743591308501"/>
    <m/>
    <n v="35.099998474121001"/>
    <n v="65.099998474121094"/>
    <n v="5.0999999046325604"/>
    <n v="-2.0022425800561901E-2"/>
    <n v="154.06634521484301"/>
    <n v="585.17541503906205"/>
  </r>
  <r>
    <s v="May 29, 2020, 3:33:52 PM"/>
    <s v="PM"/>
    <x v="206"/>
    <x v="1"/>
    <s v="Hot!"/>
    <s v="Run"/>
    <m/>
    <n v="1968"/>
    <n v="4.99"/>
    <x v="154"/>
    <x v="95"/>
    <n v="1848"/>
    <n v="30.8"/>
    <x v="207"/>
    <n v="4994.89990234375"/>
    <n v="4.1999998092651296"/>
    <n v="2.7028679847717201"/>
    <n v="11"/>
    <n v="30"/>
    <n v="0.20000000298023199"/>
    <n v="27.2000007629394"/>
    <n v="18.899999618530199"/>
    <n v="-0.27227771282196001"/>
    <n v="152.02438354492099"/>
    <n v="501"/>
  </r>
  <r>
    <s v="Aug 8, 2018, 6:57:20 PM"/>
    <s v="PM"/>
    <x v="207"/>
    <x v="5"/>
    <s v="Evening plod"/>
    <s v="Run"/>
    <s v="Another 5k and again no knee pain. Amazeballs. Bit sore now but a lovely lovely run. Knee pain 0/10. "/>
    <n v="1969"/>
    <n v="4.99"/>
    <x v="154"/>
    <x v="53"/>
    <n v="1965"/>
    <n v="32.75"/>
    <x v="208"/>
    <n v="4993.5"/>
    <n v="3.9000000953674299"/>
    <m/>
    <n v="2"/>
    <n v="37"/>
    <n v="-10.800000190734799"/>
    <n v="25.2000007629394"/>
    <n v="6.0999999046325604"/>
    <n v="-0.70892161130905096"/>
    <n v="161.27314758300699"/>
    <n v="567"/>
  </r>
  <r>
    <s v="May 26, 2017, 5:23:05 PM"/>
    <s v="PM"/>
    <x v="208"/>
    <x v="1"/>
    <s v="Evening Run"/>
    <s v="Run"/>
    <m/>
    <n v="2097"/>
    <n v="4.99"/>
    <x v="154"/>
    <x v="113"/>
    <n v="2030"/>
    <n v="33.833333333333336"/>
    <x v="209"/>
    <n v="4994.89990234375"/>
    <n v="3.5"/>
    <m/>
    <n v="21.8185005187988"/>
    <m/>
    <n v="22.299999237060501"/>
    <n v="37"/>
    <n v="17.2000007629394"/>
    <n v="-0.202206000685691"/>
    <n v="148.399002075195"/>
    <n v="584.50750732421795"/>
  </r>
  <r>
    <s v="May 28, 2016, 8:04:24 AM"/>
    <s v="AM"/>
    <x v="209"/>
    <x v="3"/>
    <s v="Morning Run"/>
    <s v="Run"/>
    <m/>
    <n v="1574"/>
    <n v="4.9800000000000004"/>
    <x v="155"/>
    <x v="38"/>
    <n v="1574"/>
    <n v="26.233333333333334"/>
    <x v="210"/>
    <n v="4981.39990234375"/>
    <n v="5.5"/>
    <n v="3.1648030281066801"/>
    <n v="0"/>
    <n v="-0.20000000298023199"/>
    <n v="8.5"/>
    <n v="18"/>
    <n v="7"/>
    <n v="4.0149353444576203E-3"/>
    <n v="170.97700500488199"/>
    <n v="584.46343994140602"/>
  </r>
  <r>
    <s v="Jun 3, 2020, 4:19:07 PM"/>
    <s v="PM"/>
    <x v="210"/>
    <x v="5"/>
    <s v="Afternoon Run"/>
    <s v="Run"/>
    <m/>
    <n v="1759"/>
    <n v="4.9800000000000004"/>
    <x v="155"/>
    <x v="112"/>
    <n v="1753"/>
    <n v="29.216666666666665"/>
    <x v="211"/>
    <n v="4979.39990234375"/>
    <n v="5.0999999046325604"/>
    <n v="2.8405020236968901"/>
    <n v="7"/>
    <n v="38"/>
    <n v="2.4000000953674299"/>
    <n v="38"/>
    <n v="5.6999998092651296"/>
    <n v="-0.64264768362045199"/>
    <n v="155.601470947265"/>
    <n v="488"/>
  </r>
  <r>
    <s v="Sep 22, 2018, 8:36:30 AM"/>
    <s v="AM"/>
    <x v="211"/>
    <x v="3"/>
    <s v="Run with the family"/>
    <s v="Run"/>
    <s v="Nice and slow. Knee pain 0/10"/>
    <n v="2033"/>
    <n v="4.9800000000000004"/>
    <x v="155"/>
    <x v="107"/>
    <n v="2018"/>
    <n v="33.633333333333333"/>
    <x v="212"/>
    <n v="4984.60009765625"/>
    <n v="5.4000000953674299"/>
    <m/>
    <n v="19"/>
    <n v="27"/>
    <n v="3.5999999046325599"/>
    <n v="30.799999237060501"/>
    <n v="38"/>
    <n v="-0.14043253660201999"/>
    <n v="147.81034851074199"/>
    <n v="497"/>
  </r>
  <r>
    <s v="Jun 26, 2020, 3:20:36 PM"/>
    <s v="PM"/>
    <x v="212"/>
    <x v="1"/>
    <s v="The post-work Friday celebration run"/>
    <s v="Run"/>
    <m/>
    <n v="1735"/>
    <n v="4.97"/>
    <x v="156"/>
    <x v="110"/>
    <n v="1713"/>
    <n v="28.55"/>
    <x v="213"/>
    <n v="4975.2001953125"/>
    <n v="3.70000004768371"/>
    <n v="2.9043781757354701"/>
    <n v="30"/>
    <n v="43"/>
    <n v="7.4000000953674299"/>
    <n v="35.599998474121001"/>
    <n v="25.7000007629394"/>
    <n v="-0.196977004408836"/>
    <n v="158.42965698242099"/>
    <n v="493"/>
  </r>
  <r>
    <s v="Jul 8, 2017, 5:13:54 PM"/>
    <s v="PM"/>
    <x v="213"/>
    <x v="3"/>
    <s v="Evening Run"/>
    <s v="Run"/>
    <m/>
    <n v="2459"/>
    <n v="4.97"/>
    <x v="156"/>
    <x v="98"/>
    <n v="1759"/>
    <n v="29.316666666666666"/>
    <x v="214"/>
    <n v="4971.7001953125"/>
    <n v="4"/>
    <m/>
    <n v="55.076522827148402"/>
    <m/>
    <n v="21.299999237060501"/>
    <n v="63.599998474121001"/>
    <n v="46.200000762939403"/>
    <n v="1.6091074794530799E-2"/>
    <n v="159.64788818359301"/>
    <n v="594.55975341796795"/>
  </r>
  <r>
    <s v="Apr 7, 2020, 3:48:44 PM"/>
    <s v="PM"/>
    <x v="214"/>
    <x v="4"/>
    <s v="Afternoon Run"/>
    <s v="Run"/>
    <m/>
    <n v="1882"/>
    <n v="4.97"/>
    <x v="156"/>
    <x v="95"/>
    <n v="1760"/>
    <n v="29.333333333333332"/>
    <x v="215"/>
    <n v="4969.39990234375"/>
    <n v="4.6999998092651296"/>
    <n v="2.82200002670288"/>
    <n v="4"/>
    <n v="30"/>
    <n v="-23"/>
    <n v="14.800000190734799"/>
    <n v="5"/>
    <n v="-0.68821185827255205"/>
    <n v="153"/>
    <n v="481"/>
  </r>
  <r>
    <s v="May 19, 2020, 4:34:23 PM"/>
    <s v="PM"/>
    <x v="215"/>
    <x v="4"/>
    <s v="Afternoon Run"/>
    <s v="Run"/>
    <m/>
    <n v="1770"/>
    <n v="4.97"/>
    <x v="156"/>
    <x v="76"/>
    <n v="1761"/>
    <n v="29.35"/>
    <x v="216"/>
    <n v="4972.60009765625"/>
    <n v="4"/>
    <n v="2.82373642921447"/>
    <n v="15"/>
    <n v="33"/>
    <n v="-3.7999999523162802"/>
    <n v="29.600000381469702"/>
    <n v="30.600000381469702"/>
    <n v="-0.289586931467056"/>
    <n v="154"/>
    <n v="486"/>
  </r>
  <r>
    <s v="Sep 1, 2018, 8:05:16 AM"/>
    <s v="AM"/>
    <x v="216"/>
    <x v="3"/>
    <s v="Parkrun PSB (post surgery best)"/>
    <s v="Run"/>
    <s v="Knee a bit puffy and sore pain 3/10. Pleased to do three sub 10m miles. Long way to go still. "/>
    <n v="1789"/>
    <n v="4.97"/>
    <x v="156"/>
    <x v="38"/>
    <n v="1789"/>
    <n v="29.816666666666666"/>
    <x v="217"/>
    <n v="4978.5"/>
    <n v="5.4000000953674299"/>
    <m/>
    <n v="2"/>
    <n v="32"/>
    <n v="-26.2000007629394"/>
    <n v="7.1999998092651296"/>
    <n v="4.4000000953674299"/>
    <n v="-0.57848751544952304"/>
    <n v="166.10072326660099"/>
    <n v="514"/>
  </r>
  <r>
    <s v="Feb 23, 2019, 9:03:16 AM"/>
    <s v="AM"/>
    <x v="217"/>
    <x v="3"/>
    <s v="Morning Run"/>
    <s v="Run"/>
    <m/>
    <n v="1800"/>
    <n v="4.97"/>
    <x v="156"/>
    <x v="97"/>
    <n v="1800"/>
    <n v="30"/>
    <x v="218"/>
    <n v="4971.10009765625"/>
    <n v="6.8000001907348597"/>
    <m/>
    <n v="2"/>
    <n v="6"/>
    <n v="18.799999237060501"/>
    <n v="27"/>
    <n v="6.6999998092651296"/>
    <n v="-4.0232542902231203E-2"/>
    <n v="168.64999389648401"/>
    <n v="510"/>
  </r>
  <r>
    <s v="Feb 27, 2020, 6:00:58 PM"/>
    <s v="PM"/>
    <x v="218"/>
    <x v="6"/>
    <s v="Evening Run"/>
    <s v="Run"/>
    <m/>
    <n v="1819"/>
    <n v="4.97"/>
    <x v="156"/>
    <x v="87"/>
    <n v="1819"/>
    <n v="30.316666666666666"/>
    <x v="219"/>
    <n v="4969.7998046875"/>
    <n v="4.3000001907348597"/>
    <n v="2.73200011253356"/>
    <n v="4"/>
    <n v="36"/>
    <n v="-13.6000003814697"/>
    <n v="24"/>
    <n v="4.4000000953674299"/>
    <n v="-0.68815648555755604"/>
    <n v="157"/>
    <n v="472"/>
  </r>
  <r>
    <s v="Jun 19, 2020, 4:20:06 PM"/>
    <s v="PM"/>
    <x v="219"/>
    <x v="1"/>
    <s v="Afternoon Run"/>
    <s v="Run"/>
    <m/>
    <n v="1667"/>
    <n v="4.96"/>
    <x v="157"/>
    <x v="115"/>
    <n v="1667"/>
    <n v="27.783333333333335"/>
    <x v="220"/>
    <n v="4964.2998046875"/>
    <n v="4"/>
    <n v="2.9779844284057599"/>
    <n v="0"/>
    <n v="33"/>
    <n v="0.80000001192092896"/>
    <n v="35"/>
    <n v="2.2999999523162802"/>
    <n v="-0.64863121509552002"/>
    <n v="161.43321228027301"/>
    <n v="500"/>
  </r>
  <r>
    <s v="Sep 25, 2020, 4:09:24 PM"/>
    <s v="PM"/>
    <x v="220"/>
    <x v="1"/>
    <s v="Post-work blast. Lovely."/>
    <s v="Run"/>
    <s v="Love using dead time (daughter's piano lesson) to fit in a run "/>
    <n v="1755"/>
    <n v="4.96"/>
    <x v="157"/>
    <x v="119"/>
    <n v="1746"/>
    <n v="29.1"/>
    <x v="221"/>
    <n v="4965.2001953125"/>
    <n v="5.9000000953674299"/>
    <n v="2.8437571525573699"/>
    <n v="5"/>
    <n v="35"/>
    <n v="1.6000000238418499"/>
    <n v="36.799999237060497"/>
    <n v="10.800000190734799"/>
    <n v="-0.66462582349777199"/>
    <n v="157.58508300781199"/>
    <n v="473"/>
  </r>
  <r>
    <s v="Mar 2, 2019, 9:03:16 AM"/>
    <s v="AM"/>
    <x v="221"/>
    <x v="3"/>
    <s v="Morning Run"/>
    <s v="Run"/>
    <m/>
    <n v="1796"/>
    <n v="4.96"/>
    <x v="157"/>
    <x v="51"/>
    <n v="1796"/>
    <n v="29.933333333333334"/>
    <x v="222"/>
    <n v="4966.60009765625"/>
    <n v="5.0999999046325604"/>
    <m/>
    <n v="4"/>
    <n v="8"/>
    <n v="8.3999996185302699"/>
    <n v="17.600000381469702"/>
    <n v="2.5"/>
    <n v="-8.0537997186183902E-2"/>
    <n v="168.390869140625"/>
    <n v="508"/>
  </r>
  <r>
    <s v="Jul 22, 2020, 4:21:09 PM"/>
    <s v="PM"/>
    <x v="222"/>
    <x v="5"/>
    <s v="Awful Run"/>
    <s v="Run"/>
    <s v="Run down and run ragged"/>
    <n v="2024"/>
    <n v="4.96"/>
    <x v="157"/>
    <x v="119"/>
    <n v="1803"/>
    <n v="30.05"/>
    <x v="223"/>
    <n v="4968.7998046875"/>
    <n v="5.9000000953674299"/>
    <n v="2.7558512687683101"/>
    <n v="0"/>
    <n v="34"/>
    <n v="6.4000000953674299"/>
    <n v="40.799999237060497"/>
    <n v="44.400001525878899"/>
    <n v="-0.60779261589050204"/>
    <n v="156.70503234863199"/>
    <n v="495"/>
  </r>
  <r>
    <s v="Jan 4, 2020, 9:05:20 AM"/>
    <s v="AM"/>
    <x v="223"/>
    <x v="3"/>
    <s v="Morning Run"/>
    <s v="Run"/>
    <m/>
    <n v="1873"/>
    <n v="4.96"/>
    <x v="157"/>
    <x v="82"/>
    <n v="1873"/>
    <n v="31.216666666666665"/>
    <x v="224"/>
    <n v="4959"/>
    <n v="4.8000001907348597"/>
    <n v="2.64700007438659"/>
    <n v="0"/>
    <n v="21"/>
    <n v="4.8000001907348597"/>
    <n v="26.2000007629394"/>
    <n v="3.7999999523162802"/>
    <n v="-0.427505552768707"/>
    <n v="161"/>
    <n v="501"/>
  </r>
  <r>
    <s v="Jan 1, 2019, 9:03:27 AM"/>
    <s v="AM"/>
    <x v="224"/>
    <x v="4"/>
    <s v="Tredegar House Park Run"/>
    <s v="Run"/>
    <s v="Congested. Knee pain 3/10"/>
    <n v="1903"/>
    <n v="4.96"/>
    <x v="157"/>
    <x v="87"/>
    <n v="1876"/>
    <n v="31.266666666666666"/>
    <x v="225"/>
    <n v="4961"/>
    <n v="7.4000000953674299"/>
    <m/>
    <n v="16.188253402709901"/>
    <m/>
    <n v="11.899999618530201"/>
    <n v="17.399999618530199"/>
    <n v="6.3000001907348597"/>
    <n v="6.0471678152680397E-3"/>
    <n v="153.78535461425699"/>
    <n v="598"/>
  </r>
  <r>
    <s v="Aug 4, 2018, 8:05:52 AM"/>
    <s v="AM"/>
    <x v="225"/>
    <x v="3"/>
    <s v="Park Run"/>
    <s v="Run"/>
    <s v="Knee pain 3/10 Felt pretty good. "/>
    <n v="1960"/>
    <n v="4.96"/>
    <x v="157"/>
    <x v="120"/>
    <n v="1960"/>
    <n v="32.666666666666664"/>
    <x v="226"/>
    <n v="4961.7998046875"/>
    <n v="3.7999999523162802"/>
    <m/>
    <n v="6"/>
    <n v="21"/>
    <n v="-13.399999618530201"/>
    <n v="8.3999996185302699"/>
    <n v="1.8999999761581401"/>
    <n v="-0.33052521944045998"/>
    <n v="169.80050659179599"/>
    <n v="653"/>
  </r>
  <r>
    <s v="Mar 14, 2020, 9:10:21 AM"/>
    <s v="AM"/>
    <x v="226"/>
    <x v="3"/>
    <s v="Parkrun PSB (post surgery best)"/>
    <s v="Run"/>
    <m/>
    <n v="1720"/>
    <n v="4.95"/>
    <x v="158"/>
    <x v="55"/>
    <n v="1720"/>
    <n v="28.666666666666668"/>
    <x v="227"/>
    <n v="4951.7998046875"/>
    <n v="4.4000000953674299"/>
    <n v="2.8789999485015798"/>
    <n v="2"/>
    <n v="10"/>
    <n v="16.2000007629394"/>
    <n v="27"/>
    <n v="2.9000000953674299"/>
    <n v="-0.18175208568572901"/>
    <n v="163"/>
    <n v="483"/>
  </r>
  <r>
    <s v="Dec 28, 2018, 3:14:20 PM"/>
    <s v="PM"/>
    <x v="227"/>
    <x v="1"/>
    <s v="Afternoon run"/>
    <s v="Run"/>
    <m/>
    <n v="2244"/>
    <n v="4.95"/>
    <x v="158"/>
    <x v="48"/>
    <n v="1745"/>
    <n v="29.083333333333332"/>
    <x v="228"/>
    <n v="4956.89990234375"/>
    <n v="5.0999999046325604"/>
    <m/>
    <n v="13.7200002670288"/>
    <m/>
    <n v="22.399999618530199"/>
    <n v="38.299999237060497"/>
    <n v="2.9000000953674299"/>
    <n v="-0.227965056896209"/>
    <m/>
    <n v="43.452663421630803"/>
  </r>
  <r>
    <s v="Sep 9, 2018, 3:04:02 PM"/>
    <s v="PM"/>
    <x v="228"/>
    <x v="0"/>
    <s v="First 5k with Rhyd"/>
    <s v="Run"/>
    <s v="Knee pain 1/10. Nice and easy "/>
    <n v="2048"/>
    <n v="4.95"/>
    <x v="158"/>
    <x v="121"/>
    <n v="1952"/>
    <n v="32.533333333333331"/>
    <x v="229"/>
    <n v="4949.60009765625"/>
    <n v="4.6999998092651296"/>
    <m/>
    <n v="15"/>
    <n v="22"/>
    <n v="12.800000190734799"/>
    <n v="36"/>
    <n v="42.099998474121001"/>
    <n v="-8.0814614892005907E-2"/>
    <n v="152.22479248046801"/>
    <n v="503"/>
  </r>
  <r>
    <s v="Jun 9, 2020, 3:31:43 PM"/>
    <s v="PM"/>
    <x v="229"/>
    <x v="4"/>
    <s v="Intervals"/>
    <s v="Run"/>
    <s v="Thanks Lloyd!"/>
    <n v="1785"/>
    <n v="4.9400000000000004"/>
    <x v="159"/>
    <x v="105"/>
    <n v="1752"/>
    <n v="29.2"/>
    <x v="230"/>
    <n v="4942.60009765625"/>
    <n v="4.3000001907348597"/>
    <n v="2.8211188316345202"/>
    <n v="0"/>
    <n v="19"/>
    <n v="14.800000190734799"/>
    <n v="36.599998474121001"/>
    <n v="30.799999237060501"/>
    <n v="-0.41273823380470198"/>
    <n v="151.37464904785099"/>
    <n v="489"/>
  </r>
  <r>
    <s v="Feb 22, 2020, 9:06:58 AM"/>
    <s v="AM"/>
    <x v="230"/>
    <x v="3"/>
    <s v="Morning Run"/>
    <s v="Run"/>
    <m/>
    <n v="1804"/>
    <n v="4.9400000000000004"/>
    <x v="159"/>
    <x v="38"/>
    <n v="1804"/>
    <n v="30.066666666666666"/>
    <x v="231"/>
    <n v="4944.39990234375"/>
    <n v="4.6999998092651296"/>
    <n v="2.7409999370574898"/>
    <n v="2"/>
    <n v="20"/>
    <n v="6.5999999046325604"/>
    <n v="28.399999618530199"/>
    <n v="15.399999618530201"/>
    <n v="-0.36000323295593201"/>
    <n v="165"/>
    <n v="482"/>
  </r>
  <r>
    <s v="Jan 26, 2019, 9:08:20 AM"/>
    <s v="AM"/>
    <x v="231"/>
    <x v="3"/>
    <s v="Morning Run"/>
    <s v="Run"/>
    <m/>
    <n v="1847"/>
    <n v="4.9400000000000004"/>
    <x v="159"/>
    <x v="80"/>
    <n v="1847"/>
    <n v="30.783333333333335"/>
    <x v="232"/>
    <n v="4944.7998046875"/>
    <n v="4.3000001907348597"/>
    <m/>
    <n v="6"/>
    <n v="4"/>
    <n v="22.399999618530199"/>
    <n v="30.799999237060501"/>
    <n v="2.70000004768371"/>
    <n v="7.6848410069942405E-2"/>
    <n v="168.24472045898401"/>
    <n v="514"/>
  </r>
  <r>
    <s v="Aug 18, 2018, 8:06:21 AM"/>
    <s v="AM"/>
    <x v="232"/>
    <x v="3"/>
    <s v="Park run...little by little"/>
    <s v="Run"/>
    <s v="Getting there. Slowly. Knee pain 2/10. Few niggles and worries. But all good in the end. "/>
    <n v="1875"/>
    <n v="4.9400000000000004"/>
    <x v="159"/>
    <x v="88"/>
    <n v="1875"/>
    <n v="31.25"/>
    <x v="233"/>
    <n v="4947.7001953125"/>
    <n v="4.5"/>
    <m/>
    <n v="8"/>
    <n v="25"/>
    <n v="-18"/>
    <n v="8"/>
    <n v="2.20000004768371"/>
    <n v="-0.32338258624076799"/>
    <n v="162.81759643554599"/>
    <n v="522"/>
  </r>
  <r>
    <s v="Nov 30, 2019, 9:03:45 AM"/>
    <s v="AM"/>
    <x v="233"/>
    <x v="3"/>
    <s v="Fletcher Moss ParkRun"/>
    <s v="Run"/>
    <m/>
    <n v="1910"/>
    <n v="4.9400000000000004"/>
    <x v="159"/>
    <x v="67"/>
    <n v="1909"/>
    <n v="31.816666666666666"/>
    <x v="234"/>
    <n v="4941"/>
    <n v="3.9000000953674299"/>
    <n v="2.5880000591278001"/>
    <n v="22"/>
    <n v="32"/>
    <n v="20.600000381469702"/>
    <n v="43.599998474121001"/>
    <n v="9.1000003814697195"/>
    <n v="-0.21048371493816301"/>
    <n v="167"/>
    <n v="520"/>
  </r>
  <r>
    <s v="Mar 7, 2020, 9:04:17 AM"/>
    <s v="AM"/>
    <x v="234"/>
    <x v="3"/>
    <s v="Parkrun 5k PSB (Post surgery best)"/>
    <s v="Run"/>
    <s v="Despite the knee niggle, sore Achilles and back that was good. "/>
    <n v="1749"/>
    <n v="4.93"/>
    <x v="160"/>
    <x v="74"/>
    <n v="1749"/>
    <n v="29.15"/>
    <x v="235"/>
    <n v="4933.7001953125"/>
    <n v="4.5"/>
    <n v="2.82100009918212"/>
    <n v="2"/>
    <n v="13"/>
    <n v="15.399999618530201"/>
    <n v="27.2000007629394"/>
    <n v="3.5"/>
    <n v="-0.21484889090061099"/>
    <n v="161"/>
    <n v="484"/>
  </r>
  <r>
    <s v="Apr 28, 2020, 3:19:22 PM"/>
    <s v="PM"/>
    <x v="235"/>
    <x v="4"/>
    <s v="Afternoon Run"/>
    <s v="Run"/>
    <m/>
    <n v="1764"/>
    <n v="4.93"/>
    <x v="160"/>
    <x v="121"/>
    <n v="1759"/>
    <n v="29.316666666666666"/>
    <x v="236"/>
    <n v="4936.2001953125"/>
    <n v="4.5"/>
    <n v="2.8050000667571999"/>
    <n v="6"/>
    <n v="36"/>
    <n v="7"/>
    <n v="40.400001525878899"/>
    <n v="5.6999998092651296"/>
    <n v="-0.59154814481735196"/>
    <n v="155"/>
    <n v="483"/>
  </r>
  <r>
    <s v="Nov 17, 2018, 9:06:14 AM"/>
    <s v="AM"/>
    <x v="236"/>
    <x v="3"/>
    <s v="Parkrun PSB (post surgery best)"/>
    <s v="Run"/>
    <s v="Knee pain 1/10 Pretty good going round. Puffy now. "/>
    <n v="1768"/>
    <n v="4.93"/>
    <x v="160"/>
    <x v="59"/>
    <n v="1768"/>
    <n v="29.466666666666665"/>
    <x v="237"/>
    <n v="4929.5"/>
    <n v="4.0999999046325604"/>
    <m/>
    <n v="0"/>
    <n v="23"/>
    <n v="-18.2000007629394"/>
    <n v="7"/>
    <n v="2.20000004768371"/>
    <n v="-0.51120805740356401"/>
    <n v="169.60350036621"/>
    <n v="520"/>
  </r>
  <r>
    <s v="Jan 25, 2020, 9:05:23 AM"/>
    <s v="AM"/>
    <x v="237"/>
    <x v="3"/>
    <s v="Morning Run"/>
    <s v="Run"/>
    <m/>
    <n v="1804"/>
    <n v="4.93"/>
    <x v="160"/>
    <x v="100"/>
    <n v="1804"/>
    <n v="30.066666666666666"/>
    <x v="238"/>
    <n v="4938.2998046875"/>
    <n v="4.3000001907348597"/>
    <n v="2.7379999160766602"/>
    <m/>
    <n v="10"/>
    <n v="-2.20000004768371"/>
    <n v="10.199999809265099"/>
    <n v="2.7999999523162802"/>
    <n v="-0.22679869830608301"/>
    <n v="168"/>
    <n v="507"/>
  </r>
  <r>
    <s v="Dec 7, 2019, 9:03:23 AM"/>
    <s v="AM"/>
    <x v="238"/>
    <x v="3"/>
    <s v="ParkRun loveliness"/>
    <s v="Run"/>
    <m/>
    <n v="1862"/>
    <n v="4.93"/>
    <x v="160"/>
    <x v="61"/>
    <n v="1860"/>
    <n v="31"/>
    <x v="239"/>
    <n v="4937.89990234375"/>
    <n v="4.4000000953674299"/>
    <n v="2.6540000438690101"/>
    <n v="0"/>
    <n v="15"/>
    <n v="1"/>
    <n v="17.600000381469702"/>
    <n v="3.0999999046325599"/>
    <n v="-0.33212497830390902"/>
    <n v="165"/>
    <n v="498"/>
  </r>
  <r>
    <s v="Apr 23, 2020, 3:33:17 PM"/>
    <s v="PM"/>
    <x v="239"/>
    <x v="6"/>
    <s v="Afternoon Run"/>
    <s v="Run"/>
    <m/>
    <n v="1812"/>
    <n v="4.92"/>
    <x v="161"/>
    <x v="116"/>
    <n v="1752"/>
    <n v="29.2"/>
    <x v="240"/>
    <n v="4920.10009765625"/>
    <n v="5"/>
    <n v="2.80800008773803"/>
    <n v="9"/>
    <n v="26"/>
    <n v="11.399999618530201"/>
    <n v="38.599998474121001"/>
    <n v="27.7000007629394"/>
    <n v="-0.29267698526382402"/>
    <n v="155"/>
    <n v="492"/>
  </r>
  <r>
    <s v="Jul 30, 2020, 11:08:59 AM"/>
    <s v="AM"/>
    <x v="240"/>
    <x v="6"/>
    <s v="Sunny plod"/>
    <s v="Run"/>
    <m/>
    <n v="1792"/>
    <n v="4.92"/>
    <x v="161"/>
    <x v="96"/>
    <n v="1788"/>
    <n v="29.8"/>
    <x v="241"/>
    <n v="4927.39990234375"/>
    <n v="4.4000000953674299"/>
    <n v="2.7558164596557599"/>
    <n v="11"/>
    <n v="20"/>
    <n v="20"/>
    <n v="42.400001525878899"/>
    <n v="9.1000003814697195"/>
    <n v="-0.207005724310874"/>
    <n v="155.67263793945301"/>
    <n v="494"/>
  </r>
  <r>
    <s v="Sep 22, 2020, 4:14:32 PM"/>
    <s v="PM"/>
    <x v="241"/>
    <x v="4"/>
    <s v="Afternoon Run"/>
    <s v="Run"/>
    <s v="Corrected distance in Strava as this run while identical to the previous week's run was showing as much shorter. This new time and distance also reflects how it felt while running more accurately."/>
    <n v="2063"/>
    <n v="4.9000000000000004"/>
    <x v="162"/>
    <x v="105"/>
    <n v="1703"/>
    <n v="28.383333333333333"/>
    <x v="242"/>
    <n v="4907.5"/>
    <n v="5.8000001907348597"/>
    <n v="2.8816792964935298"/>
    <n v="7"/>
    <n v="7"/>
    <n v="-38.200000762939403"/>
    <n v="-30.2000007629394"/>
    <n v="16.7000007629394"/>
    <n v="1.6301579773426E-2"/>
    <n v="153.21723937988199"/>
    <n v="442"/>
  </r>
  <r>
    <s v="Sep 15, 2018, 3:33:16 PM"/>
    <s v="PM"/>
    <x v="242"/>
    <x v="3"/>
    <s v="Afternoon Run"/>
    <s v="Run"/>
    <s v="Knee pain 1/10 "/>
    <n v="1913"/>
    <n v="4.9000000000000004"/>
    <x v="162"/>
    <x v="122"/>
    <n v="1853"/>
    <n v="30.883333333333333"/>
    <x v="243"/>
    <n v="4902.89990234375"/>
    <n v="4"/>
    <m/>
    <n v="15"/>
    <n v="21"/>
    <n v="15"/>
    <n v="33.799999237060497"/>
    <n v="12.300000190734799"/>
    <n v="-5.3029838949441903E-2"/>
    <n v="161.69972229003901"/>
    <n v="515"/>
  </r>
  <r>
    <s v="May 5, 2017, 1:02:30 PM"/>
    <s v="PM"/>
    <x v="243"/>
    <x v="1"/>
    <s v="Afternoon Run"/>
    <s v="Run"/>
    <m/>
    <n v="2183"/>
    <n v="4.9000000000000004"/>
    <x v="162"/>
    <x v="96"/>
    <n v="2114"/>
    <n v="35.233333333333334"/>
    <x v="244"/>
    <n v="4900.5"/>
    <n v="4.9000000953674299"/>
    <m/>
    <n v="26.966569900512599"/>
    <m/>
    <n v="21.299999237060501"/>
    <n v="37"/>
    <n v="40.400001525878899"/>
    <n v="2.0406080875545701E-3"/>
    <n v="152.56433105468699"/>
    <n v="579.38238525390602"/>
  </r>
  <r>
    <s v="Sep 15, 2020, 4:08:08 PM"/>
    <s v="PM"/>
    <x v="244"/>
    <x v="4"/>
    <s v="Hockey plod"/>
    <s v="Run"/>
    <m/>
    <n v="1898"/>
    <n v="4.8899999999999997"/>
    <x v="163"/>
    <x v="90"/>
    <n v="1754"/>
    <n v="29.233333333333334"/>
    <x v="245"/>
    <n v="4894.2998046875"/>
    <n v="7.9000000953674299"/>
    <n v="2.7903649806976301"/>
    <n v="0"/>
    <n v="29"/>
    <n v="-19.2000007629394"/>
    <n v="15.399999618530201"/>
    <n v="9.6999998092651296"/>
    <n v="-0.62521708011627197"/>
    <n v="160.424224853515"/>
    <n v="476"/>
  </r>
  <r>
    <s v="Mar 10, 2019, 6:08:52 PM"/>
    <s v="PM"/>
    <x v="245"/>
    <x v="0"/>
    <s v="Evening run"/>
    <s v="Run"/>
    <m/>
    <n v="2025"/>
    <n v="4.8899999999999997"/>
    <x v="163"/>
    <x v="103"/>
    <n v="1932"/>
    <n v="32.200000000000003"/>
    <x v="246"/>
    <n v="4892.7998046875"/>
    <n v="4.4000000953674299"/>
    <m/>
    <n v="30.399999618530199"/>
    <n v="28"/>
    <n v="13.800000190734799"/>
    <n v="39"/>
    <n v="22.899999618530199"/>
    <n v="-0.20029431581497101"/>
    <n v="148.64215087890599"/>
    <n v="484"/>
  </r>
  <r>
    <s v="May 20, 2017, 8:06:48 AM"/>
    <s v="AM"/>
    <x v="246"/>
    <x v="3"/>
    <s v="Morning Run"/>
    <s v="Run"/>
    <m/>
    <n v="1753"/>
    <n v="4.88"/>
    <x v="164"/>
    <x v="78"/>
    <n v="1753"/>
    <n v="29.216666666666665"/>
    <x v="247"/>
    <n v="4880.39990234375"/>
    <n v="3.9000000953674299"/>
    <m/>
    <n v="13.333900451660099"/>
    <m/>
    <n v="8"/>
    <n v="22.799999237060501"/>
    <n v="23.7000007629394"/>
    <n v="4.30293008685112E-2"/>
    <n v="161.516998291015"/>
    <n v="574.14080810546795"/>
  </r>
  <r>
    <s v="Jun 25, 2017, 2:29:12 PM"/>
    <s v="PM"/>
    <x v="247"/>
    <x v="0"/>
    <s v="Afternoon Run"/>
    <s v="Run"/>
    <m/>
    <n v="1793"/>
    <n v="4.87"/>
    <x v="165"/>
    <x v="85"/>
    <n v="1708"/>
    <n v="28.466666666666665"/>
    <x v="248"/>
    <n v="4873.10009765625"/>
    <n v="4.4000000953674299"/>
    <m/>
    <n v="32.177215576171797"/>
    <m/>
    <n v="17"/>
    <n v="37"/>
    <n v="8.5"/>
    <n v="-0.164166539907455"/>
    <n v="158.39637756347599"/>
    <n v="569.43499755859295"/>
  </r>
  <r>
    <s v="Sep 8, 2020, 4:15:08 PM"/>
    <s v="PM"/>
    <x v="248"/>
    <x v="4"/>
    <s v="Hockey plod"/>
    <s v="Run"/>
    <m/>
    <n v="1834"/>
    <n v="4.8600000000000003"/>
    <x v="166"/>
    <x v="48"/>
    <n v="1771"/>
    <n v="29.516666666666666"/>
    <x v="249"/>
    <n v="4863.7998046875"/>
    <n v="4.8000001907348597"/>
    <n v="2.7463579177856401"/>
    <n v="8.1011114120483398"/>
    <n v="8.20111083984375"/>
    <n v="9.5"/>
    <n v="18.600000381469702"/>
    <n v="5.5999999046325604"/>
    <n v="-2.05600564368069E-3"/>
    <m/>
    <n v="567.617919921875"/>
  </r>
  <r>
    <s v="Oct 11, 2015, 9:22:32 AM"/>
    <s v="AM"/>
    <x v="249"/>
    <x v="0"/>
    <s v="Morning Run"/>
    <s v="Run"/>
    <m/>
    <n v="1563"/>
    <n v="4.8499999999999996"/>
    <x v="167"/>
    <x v="92"/>
    <n v="1563"/>
    <n v="26.05"/>
    <x v="250"/>
    <n v="4856.7001953125"/>
    <n v="4.5"/>
    <m/>
    <n v="12.201199531555099"/>
    <m/>
    <n v="17.799999237060501"/>
    <n v="38.099998474121001"/>
    <n v="9.8000001907348597"/>
    <n v="4.9416299909353201E-2"/>
    <n v="161.40499877929599"/>
    <n v="570.58483886718705"/>
  </r>
  <r>
    <s v="Jan 12, 2016, 6:22:56 PM"/>
    <s v="PM"/>
    <x v="250"/>
    <x v="4"/>
    <s v="Evening Run"/>
    <s v="Run"/>
    <m/>
    <n v="1711"/>
    <n v="4.8499999999999996"/>
    <x v="167"/>
    <x v="118"/>
    <n v="1711"/>
    <n v="28.516666666666666"/>
    <x v="251"/>
    <n v="4853.5"/>
    <n v="7.3000001907348597"/>
    <m/>
    <n v="10.2600002288818"/>
    <m/>
    <n v="18.799999237060501"/>
    <n v="35.299999237060497"/>
    <n v="11.5"/>
    <n v="-6.3871435821056297E-2"/>
    <n v="155.06893920898401"/>
    <n v="566.25439453125"/>
  </r>
  <r>
    <s v="Jun 9, 2017, 5:04:03 PM"/>
    <s v="PM"/>
    <x v="251"/>
    <x v="1"/>
    <s v="Evening Run"/>
    <s v="Run"/>
    <m/>
    <n v="1893"/>
    <n v="4.8499999999999996"/>
    <x v="167"/>
    <x v="94"/>
    <n v="1788"/>
    <n v="29.8"/>
    <x v="252"/>
    <n v="4854.10009765625"/>
    <n v="4"/>
    <m/>
    <n v="33.446952819824197"/>
    <m/>
    <n v="19.100000381469702"/>
    <n v="38.099998474121001"/>
    <n v="33.599998474121001"/>
    <n v="-0.16686923801898901"/>
    <n v="160.864013671875"/>
    <n v="573.22064208984295"/>
  </r>
  <r>
    <s v="May 18, 2017, 6:50:06 PM"/>
    <s v="PM"/>
    <x v="252"/>
    <x v="6"/>
    <s v="Evening Run"/>
    <s v="Run"/>
    <s v="GPS watch playing up"/>
    <n v="1826"/>
    <n v="4.8499999999999996"/>
    <x v="167"/>
    <x v="90"/>
    <n v="1813"/>
    <n v="30.216666666666665"/>
    <x v="253"/>
    <n v="4857.39990234375"/>
    <n v="3.70000004768371"/>
    <m/>
    <n v="12.896825790405201"/>
    <m/>
    <n v="18.2000007629394"/>
    <n v="37"/>
    <n v="21.100000381469702"/>
    <n v="-0.17704944312572399"/>
    <n v="159.69828796386699"/>
    <n v="572.05584716796795"/>
  </r>
  <r>
    <s v="Feb 8, 2020, 9:01:13 AM"/>
    <s v="AM"/>
    <x v="253"/>
    <x v="3"/>
    <s v="Hilly Coed Cefn Pwll Du parkrun"/>
    <s v="Run"/>
    <m/>
    <n v="2092"/>
    <n v="4.8499999999999996"/>
    <x v="167"/>
    <x v="104"/>
    <n v="2079"/>
    <n v="34.65"/>
    <x v="254"/>
    <n v="4851.2998046875"/>
    <n v="4.0999999046325604"/>
    <n v="2.3180000782012899"/>
    <n v="122"/>
    <n v="116"/>
    <n v="95.400001525878906"/>
    <n v="180.80000305175699"/>
    <n v="17.7000007629394"/>
    <n v="0.115432977676391"/>
    <n v="155"/>
    <n v="539"/>
  </r>
  <r>
    <s v="Nov 8, 2015, 11:53:54 AM"/>
    <s v="AM"/>
    <x v="254"/>
    <x v="0"/>
    <s v="Lunch Run"/>
    <s v="Run"/>
    <m/>
    <n v="1848"/>
    <n v="4.84"/>
    <x v="168"/>
    <x v="113"/>
    <n v="1671"/>
    <n v="27.85"/>
    <x v="255"/>
    <n v="4845.7998046875"/>
    <n v="16.100000381469702"/>
    <m/>
    <n v="73.648002624511705"/>
    <m/>
    <n v="22.600000381469702"/>
    <n v="87.900001525878906"/>
    <n v="25.2000007629394"/>
    <n v="1.1267499923705999"/>
    <n v="151.22900390625"/>
    <n v="600.55975341796795"/>
  </r>
  <r>
    <s v="Mar 26, 2020, 4:43:11 PM"/>
    <s v="PM"/>
    <x v="255"/>
    <x v="6"/>
    <s v="Afternoon Run"/>
    <s v="Run"/>
    <m/>
    <n v="2082"/>
    <n v="4.84"/>
    <x v="168"/>
    <x v="90"/>
    <n v="1752"/>
    <n v="29.2"/>
    <x v="256"/>
    <n v="4846"/>
    <n v="4.1999998092651296"/>
    <n v="2.7660000324249201"/>
    <n v="2"/>
    <n v="27"/>
    <n v="-7.5999999046325604"/>
    <n v="28"/>
    <n v="2.5"/>
    <n v="-0.67271977663040095"/>
    <n v="159"/>
    <n v="479"/>
  </r>
  <r>
    <s v="Apr 2, 2020, 11:21:28 AM"/>
    <s v="AM"/>
    <x v="256"/>
    <x v="6"/>
    <s v="Lunch Run"/>
    <s v="Run"/>
    <s v="There's no way I was that slow. Bloody Garmin  "/>
    <n v="1753"/>
    <n v="4.84"/>
    <x v="168"/>
    <x v="121"/>
    <n v="1753"/>
    <n v="29.216666666666665"/>
    <x v="257"/>
    <n v="4840.10009765625"/>
    <n v="4.6999998092651296"/>
    <n v="2.7609999179839999"/>
    <n v="4"/>
    <n v="31"/>
    <n v="3.20000004768371"/>
    <n v="33.599998474121001"/>
    <n v="7"/>
    <n v="-0.56610399484634399"/>
    <n v="156"/>
    <n v="475"/>
  </r>
  <r>
    <s v="Feb 25, 2020, 5:07:03 PM"/>
    <s v="PM"/>
    <x v="257"/>
    <x v="4"/>
    <s v="Afternoon Run"/>
    <s v="Run"/>
    <m/>
    <n v="1990"/>
    <n v="4.84"/>
    <x v="168"/>
    <x v="117"/>
    <n v="1803"/>
    <n v="30.05"/>
    <x v="258"/>
    <n v="4844.89990234375"/>
    <n v="3.9000000953674299"/>
    <n v="2.6879999637603702"/>
    <n v="43"/>
    <n v="59"/>
    <n v="1.79999995231628"/>
    <n v="64.199996948242102"/>
    <n v="6.3000001907348597"/>
    <n v="-0.52013456821441595"/>
    <n v="149"/>
    <n v="439"/>
  </r>
  <r>
    <s v="Jan 23, 2020, 7:20:48 AM"/>
    <s v="AM"/>
    <x v="258"/>
    <x v="6"/>
    <s v="Morning Run"/>
    <s v="Run"/>
    <m/>
    <n v="2023"/>
    <n v="4.84"/>
    <x v="168"/>
    <x v="92"/>
    <n v="1897"/>
    <n v="31.616666666666667"/>
    <x v="259"/>
    <n v="4842.39990234375"/>
    <n v="3.7999999523162802"/>
    <n v="2.5520000457763601"/>
    <n v="21"/>
    <n v="39"/>
    <n v="8.3999996185302699"/>
    <n v="34.200000762939403"/>
    <n v="21.100000381469702"/>
    <n v="-0.26846191287040699"/>
    <n v="159"/>
    <n v="493"/>
  </r>
  <r>
    <s v="Mar 11, 2020, 5:34:31 PM"/>
    <s v="PM"/>
    <x v="259"/>
    <x v="5"/>
    <s v="Afternoon Run"/>
    <s v="Run"/>
    <m/>
    <n v="1770"/>
    <n v="4.83"/>
    <x v="169"/>
    <x v="118"/>
    <n v="1770"/>
    <n v="29.5"/>
    <x v="260"/>
    <n v="4837.89990234375"/>
    <n v="5.0999999046325604"/>
    <n v="2.7339999675750701"/>
    <n v="4"/>
    <n v="34"/>
    <n v="1.79999995231628"/>
    <n v="35.200000762939403"/>
    <n v="7.3000001907348597"/>
    <n v="-0.60356765985488803"/>
    <n v="154"/>
    <n v="462"/>
  </r>
  <r>
    <s v="Jan 3, 2015, 1:15:34 PM"/>
    <s v="PM"/>
    <x v="260"/>
    <x v="3"/>
    <s v="01/03/2015 Cardiff, Wales, United Kingdom"/>
    <s v="Run"/>
    <m/>
    <n v="1793"/>
    <n v="4.83"/>
    <x v="169"/>
    <x v="87"/>
    <n v="1793"/>
    <n v="29.883333333333333"/>
    <x v="261"/>
    <n v="4832.10009765625"/>
    <n v="3.7999999523162802"/>
    <m/>
    <n v="12.437100410461399"/>
    <m/>
    <n v="17.799999237060501"/>
    <n v="38"/>
    <n v="9.6999998092651296"/>
    <n v="5.7945799082517603E-2"/>
    <n v="156.20100402832"/>
    <n v="567.911865234375"/>
  </r>
  <r>
    <s v="Oct 18, 2018, 1:29:55 PM"/>
    <s v="PM"/>
    <x v="261"/>
    <x v="6"/>
    <s v="Sunny plod"/>
    <s v="Run"/>
    <s v="Knee been sore all week Pain 3/10 Achilles playing up"/>
    <n v="2135"/>
    <n v="4.83"/>
    <x v="169"/>
    <x v="110"/>
    <n v="1810"/>
    <n v="30.166666666666668"/>
    <x v="262"/>
    <n v="4836.10009765625"/>
    <n v="6.0999999046325604"/>
    <m/>
    <n v="2"/>
    <n v="25"/>
    <n v="4.8000001907348597"/>
    <n v="29.600000381469702"/>
    <n v="11.6000003814697"/>
    <n v="-0.39701411128044101"/>
    <n v="157.76425170898401"/>
    <n v="473"/>
  </r>
  <r>
    <s v="Feb 10, 2020, 5:39:29 PM"/>
    <s v="PM"/>
    <x v="262"/>
    <x v="2"/>
    <s v="Afternoon Run"/>
    <s v="Run"/>
    <m/>
    <n v="1840"/>
    <n v="4.83"/>
    <x v="169"/>
    <x v="110"/>
    <n v="1829"/>
    <n v="30.483333333333334"/>
    <x v="263"/>
    <n v="4837"/>
    <n v="5.0999999046325604"/>
    <n v="2.6449999809265101"/>
    <n v="23"/>
    <n v="38"/>
    <n v="15"/>
    <n v="33.599998474121001"/>
    <n v="39.799999237060497"/>
    <n v="-0.35145750641822798"/>
    <n v="157"/>
    <n v="483"/>
  </r>
  <r>
    <s v="Feb 4, 2020, 4:59:54 PM"/>
    <s v="PM"/>
    <x v="263"/>
    <x v="4"/>
    <s v="Afternoon Run"/>
    <s v="Run"/>
    <m/>
    <n v="1963"/>
    <n v="4.83"/>
    <x v="169"/>
    <x v="89"/>
    <n v="1830"/>
    <n v="30.5"/>
    <x v="264"/>
    <n v="4837.89990234375"/>
    <n v="3.5"/>
    <n v="2.6440000534057599"/>
    <n v="35"/>
    <n v="56"/>
    <n v="14.199999809265099"/>
    <n v="72.199996948242102"/>
    <n v="9.1000003814697195"/>
    <n v="-0.54982531070709195"/>
    <n v="150"/>
    <n v="455"/>
  </r>
  <r>
    <s v="Oct 16, 2016, 1:37:57 PM"/>
    <s v="PM"/>
    <x v="264"/>
    <x v="0"/>
    <s v="First run in 8 weeks"/>
    <s v="Run"/>
    <s v="Back in the saddle again "/>
    <n v="1984"/>
    <n v="4.83"/>
    <x v="169"/>
    <x v="123"/>
    <n v="1832"/>
    <n v="30.533333333333335"/>
    <x v="265"/>
    <n v="4829.5"/>
    <n v="5.0999999046325604"/>
    <m/>
    <n v="18.2476196289062"/>
    <m/>
    <n v="22.600000381469702"/>
    <n v="41.599998474121001"/>
    <n v="14.399999618530201"/>
    <n v="-0.192566514015197"/>
    <n v="166.78428649902301"/>
    <n v="566.54620361328102"/>
  </r>
  <r>
    <s v="Aug 29, 2018, 7:02:15 PM"/>
    <s v="PM"/>
    <x v="265"/>
    <x v="5"/>
    <s v="Evening plod"/>
    <s v="Run"/>
    <s v="Knee pain 2/10 Two runs in 2 days. "/>
    <n v="1861"/>
    <n v="4.83"/>
    <x v="169"/>
    <x v="83"/>
    <n v="1855"/>
    <n v="30.916666666666668"/>
    <x v="266"/>
    <n v="4830.5"/>
    <n v="3.70000004768371"/>
    <m/>
    <n v="7"/>
    <n v="13"/>
    <n v="-14"/>
    <n v="-3.4000000953674299"/>
    <n v="18.299999237060501"/>
    <n v="-0.13663181662559501"/>
    <n v="157.38026428222599"/>
    <n v="505"/>
  </r>
  <r>
    <s v="May 19, 2018, 3:33:55 PM"/>
    <s v="PM"/>
    <x v="266"/>
    <x v="3"/>
    <s v="Afternoon plod"/>
    <s v="Run"/>
    <s v="Knee pain intermittent 5/10"/>
    <n v="2283"/>
    <n v="4.83"/>
    <x v="169"/>
    <x v="56"/>
    <n v="1861"/>
    <n v="31.016666666666666"/>
    <x v="267"/>
    <n v="4835.2001953125"/>
    <n v="5.5999999046325604"/>
    <m/>
    <n v="11"/>
    <m/>
    <n v="33"/>
    <n v="45.799999237060497"/>
    <n v="8.8999996185302699"/>
    <n v="4.1363336145877803E-2"/>
    <n v="164.07112121582"/>
    <n v="566.08038330078102"/>
  </r>
  <r>
    <s v="May 30, 2018, 5:20:46 PM"/>
    <s v="PM"/>
    <x v="267"/>
    <x v="5"/>
    <s v="Evening Run"/>
    <s v="Run"/>
    <m/>
    <n v="2181"/>
    <n v="4.83"/>
    <x v="169"/>
    <x v="116"/>
    <n v="1877"/>
    <n v="31.283333333333335"/>
    <x v="268"/>
    <n v="4832.2998046875"/>
    <n v="5.8000001907348597"/>
    <m/>
    <n v="0"/>
    <m/>
    <n v="131.39999389648401"/>
    <n v="157"/>
    <n v="3"/>
    <n v="-0.52562963962554898"/>
    <n v="154.97013854980401"/>
    <n v="558.87030029296795"/>
  </r>
  <r>
    <s v="Jan 26, 2020, 5:22:41 PM"/>
    <s v="PM"/>
    <x v="268"/>
    <x v="0"/>
    <s v="Garmin crash on mile 2. Bloody annoying"/>
    <s v="Run"/>
    <m/>
    <n v="2135"/>
    <n v="4.8"/>
    <x v="170"/>
    <x v="124"/>
    <n v="2130"/>
    <n v="35.5"/>
    <x v="269"/>
    <n v="4805.60009765625"/>
    <n v="4.0999999046325604"/>
    <n v="2.2569999694824201"/>
    <n v="16"/>
    <n v="42"/>
    <n v="45.599998474121001"/>
    <n v="82.599998474121094"/>
    <n v="8.3999996185302699"/>
    <n v="-0.4827701151371"/>
    <n v="151"/>
    <n v="519"/>
  </r>
  <r>
    <s v="Nov 24, 2019, 11:15:29 AM"/>
    <s v="AM"/>
    <x v="269"/>
    <x v="0"/>
    <s v="Run with Goody"/>
    <s v="Run"/>
    <m/>
    <n v="1964"/>
    <n v="4.7699999999999996"/>
    <x v="171"/>
    <x v="74"/>
    <n v="1951"/>
    <n v="32.516666666666666"/>
    <x v="270"/>
    <n v="4773"/>
    <n v="3.9000000953674299"/>
    <n v="2.4449999332427899"/>
    <n v="45"/>
    <n v="51"/>
    <n v="-4.8000001907348597"/>
    <n v="27.600000381469702"/>
    <n v="45"/>
    <n v="-0.15922899544239"/>
    <n v="158"/>
    <n v="502"/>
  </r>
  <r>
    <s v="Feb 6, 2015, 1:33:20 PM"/>
    <s v="PM"/>
    <x v="270"/>
    <x v="1"/>
    <s v="02/06/2015 Cardiff, Wales, United Kingdom"/>
    <s v="Run"/>
    <m/>
    <n v="1649"/>
    <n v="4.76"/>
    <x v="172"/>
    <x v="116"/>
    <n v="1649"/>
    <n v="27.483333333333334"/>
    <x v="271"/>
    <n v="4767.2001953125"/>
    <n v="3.9000000953674299"/>
    <m/>
    <n v="12.029999732971101"/>
    <m/>
    <n v="17.899999618530199"/>
    <n v="38.099998474121001"/>
    <n v="10.1000003814697"/>
    <n v="6.2930002808570806E-2"/>
    <n v="157.83900451660099"/>
    <n v="560.46484375"/>
  </r>
  <r>
    <s v="Sep 27, 2018, 5:32:40 PM"/>
    <s v="PM"/>
    <x v="271"/>
    <x v="6"/>
    <s v="Steady plod"/>
    <s v="Run"/>
    <s v="Knee pain 1/10 Slight tightness at top of knee"/>
    <n v="2059"/>
    <n v="4.76"/>
    <x v="172"/>
    <x v="74"/>
    <n v="1873"/>
    <n v="31.216666666666665"/>
    <x v="272"/>
    <n v="4761.7001953125"/>
    <n v="4.6999998092651296"/>
    <m/>
    <n v="41"/>
    <n v="46"/>
    <n v="25"/>
    <n v="67.800003051757798"/>
    <n v="21.600000381469702"/>
    <n v="-7.9803429543972002E-2"/>
    <n v="159.163818359375"/>
    <n v="506"/>
  </r>
  <r>
    <s v="May 8, 2020, 7:53:45 AM"/>
    <s v="AM"/>
    <x v="272"/>
    <x v="1"/>
    <s v="Morning Run"/>
    <s v="Run"/>
    <s v="Stupidly stopped before the 5K mark and so missed out on a PSB. "/>
    <n v="1595"/>
    <n v="4.75"/>
    <x v="173"/>
    <x v="79"/>
    <n v="1595"/>
    <n v="26.583333333333332"/>
    <x v="273"/>
    <n v="4750"/>
    <n v="5.9000000953674299"/>
    <n v="2.9780564308166499"/>
    <n v="2"/>
    <n v="30"/>
    <n v="2.20000004768371"/>
    <n v="35"/>
    <n v="12.1000003814697"/>
    <n v="-0.61473685503005904"/>
    <n v="163"/>
    <n v="466"/>
  </r>
  <r>
    <s v="Jan 27, 2015, 6:41:02 PM"/>
    <s v="PM"/>
    <x v="273"/>
    <x v="4"/>
    <s v="01/27/2015 London, United Kingdom"/>
    <s v="Run"/>
    <m/>
    <n v="1864"/>
    <n v="4.75"/>
    <x v="173"/>
    <x v="105"/>
    <n v="1753"/>
    <n v="29.216666666666665"/>
    <x v="274"/>
    <n v="4754.39990234375"/>
    <n v="4.6999998092651296"/>
    <m/>
    <n v="10.965399742126399"/>
    <m/>
    <n v="50.299999237060497"/>
    <n v="66"/>
    <n v="5.0999999046325604"/>
    <n v="1.2619899585843E-2"/>
    <n v="153.60499572753901"/>
    <m/>
  </r>
  <r>
    <s v="May 9, 2017, 5:48:54 PM"/>
    <s v="PM"/>
    <x v="274"/>
    <x v="4"/>
    <s v="Evening Run"/>
    <s v="Run"/>
    <m/>
    <n v="1721"/>
    <n v="4.71"/>
    <x v="174"/>
    <x v="79"/>
    <n v="1721"/>
    <n v="28.683333333333334"/>
    <x v="275"/>
    <n v="4711.89990234375"/>
    <n v="3.5"/>
    <m/>
    <n v="14.8436365127563"/>
    <m/>
    <n v="17"/>
    <n v="35"/>
    <n v="38.5"/>
    <n v="3.6078862845897598E-2"/>
    <n v="159.85939025878901"/>
    <n v="560.59417724609295"/>
  </r>
  <r>
    <s v="May 2, 2017, 5:46:05 PM"/>
    <s v="PM"/>
    <x v="275"/>
    <x v="4"/>
    <s v="Evening Run"/>
    <s v="Run"/>
    <m/>
    <n v="1807"/>
    <n v="4.7"/>
    <x v="175"/>
    <x v="49"/>
    <n v="1807"/>
    <n v="30.116666666666667"/>
    <x v="276"/>
    <n v="4704.60009765625"/>
    <n v="3.9000000953674299"/>
    <m/>
    <n v="15.8071432113647"/>
    <m/>
    <n v="17"/>
    <n v="35"/>
    <n v="40.400001525878899"/>
    <n v="2.1255791652947599E-3"/>
    <n v="166.0205078125"/>
    <n v="560.01177978515602"/>
  </r>
  <r>
    <s v="Feb 3, 2020, 9:53:41 AM"/>
    <s v="AM"/>
    <x v="276"/>
    <x v="2"/>
    <s v="Rest of the birthday run"/>
    <s v="Run"/>
    <s v="Happy birthday to me. "/>
    <n v="1883"/>
    <n v="4.6500000000000004"/>
    <x v="176"/>
    <x v="90"/>
    <n v="1812"/>
    <n v="30.2"/>
    <x v="277"/>
    <n v="4649.2998046875"/>
    <n v="3.7999999523162802"/>
    <n v="2.5650000572204501"/>
    <n v="2"/>
    <n v="28"/>
    <n v="-1.6000000238418499"/>
    <n v="25.399999618530199"/>
    <n v="4.8000001907348597"/>
    <n v="-0.51190501451492298"/>
    <n v="159"/>
    <n v="463"/>
  </r>
  <r>
    <s v="May 28, 2017, 4:01:10 PM"/>
    <s v="PM"/>
    <x v="277"/>
    <x v="0"/>
    <s v="Sport watch playing up "/>
    <s v="Run"/>
    <s v="Ran with Goodys watch too"/>
    <n v="1792"/>
    <n v="4.5999999999999996"/>
    <x v="177"/>
    <x v="95"/>
    <n v="1787"/>
    <n v="29.783333333333335"/>
    <x v="278"/>
    <n v="4603.5"/>
    <n v="4.5"/>
    <m/>
    <n v="38.984600067138601"/>
    <m/>
    <n v="21.299999237060501"/>
    <n v="43.700000762939403"/>
    <n v="23.2000007629394"/>
    <n v="-0.186813995242118"/>
    <n v="154.72099304199199"/>
    <n v="545.17230224609295"/>
  </r>
  <r>
    <s v="Jan 7, 2020, 5:15:37 PM"/>
    <s v="PM"/>
    <x v="278"/>
    <x v="4"/>
    <s v="Evening plod with Goody"/>
    <s v="Run"/>
    <m/>
    <n v="2110"/>
    <n v="4.59"/>
    <x v="178"/>
    <x v="116"/>
    <n v="1950"/>
    <n v="32.5"/>
    <x v="279"/>
    <n v="4596.5"/>
    <n v="3.7999999523162802"/>
    <n v="2.3571794033050502"/>
    <n v="40.799999237060497"/>
    <m/>
    <n v="33.700000762939403"/>
    <n v="75.599998474121094"/>
    <n v="8.1000003814697195"/>
    <n v="-8.7022734805941495E-3"/>
    <m/>
    <n v="577"/>
  </r>
  <r>
    <s v="Apr 29, 2016, 3:55:00 PM"/>
    <s v="PM"/>
    <x v="279"/>
    <x v="1"/>
    <s v="Afternoon Run"/>
    <s v="Run"/>
    <m/>
    <n v="2029"/>
    <n v="4.58"/>
    <x v="179"/>
    <x v="101"/>
    <n v="1508"/>
    <n v="25.133333333333333"/>
    <x v="280"/>
    <n v="4579.10009765625"/>
    <n v="6.9000000953674299"/>
    <m/>
    <n v="30.228946685791001"/>
    <m/>
    <n v="7"/>
    <n v="37.400001525878899"/>
    <n v="6.0999999046325604"/>
    <n v="0.31010460853576599"/>
    <n v="146.78565979003901"/>
    <n v="545.24395751953102"/>
  </r>
  <r>
    <s v="May 31, 2017, 7:24:50 PM"/>
    <s v="PM"/>
    <x v="280"/>
    <x v="5"/>
    <s v="Evening Run"/>
    <s v="Run"/>
    <m/>
    <n v="1855"/>
    <n v="4.54"/>
    <x v="180"/>
    <x v="103"/>
    <n v="1656"/>
    <n v="27.6"/>
    <x v="281"/>
    <n v="4547.39990234375"/>
    <n v="6.1999998092651296"/>
    <m/>
    <n v="34.131500244140597"/>
    <m/>
    <n v="17"/>
    <n v="37"/>
    <n v="24.2000007629394"/>
    <n v="4.3981201015412799E-3"/>
    <n v="151.281005859375"/>
    <n v="536.36639404296795"/>
  </r>
  <r>
    <s v="Jul 14, 2017, 1:16:27 PM"/>
    <s v="PM"/>
    <x v="281"/>
    <x v="1"/>
    <s v="Afternoon Run"/>
    <s v="Run"/>
    <m/>
    <n v="1767"/>
    <n v="4.5199999999999996"/>
    <x v="181"/>
    <x v="85"/>
    <n v="1611"/>
    <n v="26.85"/>
    <x v="282"/>
    <n v="4520.89990234375"/>
    <n v="5"/>
    <m/>
    <n v="34.288200378417898"/>
    <m/>
    <n v="17"/>
    <n v="37"/>
    <n v="22.899999618530199"/>
    <n v="2.87552997469902E-2"/>
    <n v="159.565994262695"/>
    <n v="533.81549072265602"/>
  </r>
  <r>
    <s v="Jul 21, 2017, 4:18:33 PM"/>
    <s v="PM"/>
    <x v="282"/>
    <x v="1"/>
    <s v="Afternoon Run"/>
    <s v="Run"/>
    <m/>
    <n v="1764"/>
    <n v="4.45"/>
    <x v="182"/>
    <x v="85"/>
    <n v="1698"/>
    <n v="28.3"/>
    <x v="283"/>
    <n v="4453.89990234375"/>
    <n v="3.70000004768371"/>
    <m/>
    <n v="16.937749862670898"/>
    <m/>
    <n v="22.299999237060501"/>
    <n v="37"/>
    <n v="19.7000007629394"/>
    <n v="-0.13022294640540999"/>
    <n v="158.66548156738199"/>
    <n v="523.68176269531205"/>
  </r>
  <r>
    <s v="Jan 1, 2020, 12:02:01 PM"/>
    <s v="PM"/>
    <x v="283"/>
    <x v="5"/>
    <s v="Run with Goody (she did have to drag me round)"/>
    <s v="Run"/>
    <m/>
    <n v="1869"/>
    <n v="4.45"/>
    <x v="182"/>
    <x v="95"/>
    <n v="1788"/>
    <n v="29.8"/>
    <x v="284"/>
    <n v="4452.2001953125"/>
    <n v="4.4000000953674299"/>
    <n v="2.4890000820159899"/>
    <n v="11"/>
    <n v="22"/>
    <n v="21"/>
    <n v="45.200000762939403"/>
    <n v="12.6000003814697"/>
    <n v="-0.27851399779319702"/>
    <n v="152"/>
    <n v="442"/>
  </r>
  <r>
    <s v="Mar 18, 2020, 7:04:39 PM"/>
    <s v="PM"/>
    <x v="284"/>
    <x v="5"/>
    <s v="Rain soaked plod with Goody"/>
    <s v="Run"/>
    <m/>
    <n v="1762"/>
    <n v="4.4400000000000004"/>
    <x v="183"/>
    <x v="101"/>
    <n v="1756"/>
    <n v="29.266666666666666"/>
    <x v="285"/>
    <n v="4446.7001953125"/>
    <n v="3.2999999523162802"/>
    <n v="2.53200006484985"/>
    <n v="7"/>
    <n v="28"/>
    <n v="8.8000001907348597"/>
    <n v="32"/>
    <n v="8"/>
    <n v="-0.476758033037185"/>
    <n v="143"/>
    <n v="439"/>
  </r>
  <r>
    <s v="Jul 24, 2017, 3:58:41 PM"/>
    <s v="PM"/>
    <x v="285"/>
    <x v="2"/>
    <s v="Okay I give in"/>
    <s v="Run"/>
    <s v="After 6 weeks of trying to run through the pain of the dodgy knee, I'm officially giving in. 2.5 miles is about all I can get out of the knee with ibuprofen fuelling me. Chances of running Cardiff half in October are nil. I'll keep doing almost 5ks while I wait for the op to cut the cyst out of my knee. _x000a_"/>
    <n v="1703"/>
    <n v="4.4000000000000004"/>
    <x v="184"/>
    <x v="48"/>
    <n v="1652"/>
    <n v="27.533333333333335"/>
    <x v="286"/>
    <n v="4402.89990234375"/>
    <n v="6"/>
    <m/>
    <n v="30.1903991699218"/>
    <m/>
    <n v="21.299999237060501"/>
    <n v="37"/>
    <n v="17.799999237060501"/>
    <n v="-0.165800005197525"/>
    <m/>
    <n v="517.90435791015602"/>
  </r>
  <r>
    <s v="Nov 4, 2018, 4:43:41 PM"/>
    <s v="PM"/>
    <x v="286"/>
    <x v="0"/>
    <s v="Rainy run"/>
    <s v="Run"/>
    <s v="Knee pain 2/10. Pleasantly surprised. "/>
    <n v="1671"/>
    <n v="4.38"/>
    <x v="185"/>
    <x v="92"/>
    <n v="1655"/>
    <n v="27.583333333333332"/>
    <x v="287"/>
    <n v="4388"/>
    <n v="6.0999999046325604"/>
    <m/>
    <n v="16"/>
    <n v="20"/>
    <n v="3.20000004768371"/>
    <n v="25"/>
    <n v="11.6000003814697"/>
    <n v="-0.100273475050926"/>
    <n v="162.83383178710901"/>
    <n v="458"/>
  </r>
  <r>
    <s v="Apr 14, 2018, 8:29:24 AM"/>
    <s v="AM"/>
    <x v="287"/>
    <x v="3"/>
    <s v="Morning run/walk"/>
    <s v="Run"/>
    <s v="Still building up to full run. Knee sore. "/>
    <n v="2038"/>
    <n v="4.3099999999999996"/>
    <x v="186"/>
    <x v="87"/>
    <n v="1854"/>
    <n v="30.9"/>
    <x v="288"/>
    <n v="4313.2998046875"/>
    <n v="5.8000001907348597"/>
    <m/>
    <n v="20.078990936279201"/>
    <m/>
    <n v="31.600000381469702"/>
    <n v="40.200000762939403"/>
    <n v="50"/>
    <n v="-4.63682087138295E-3"/>
    <n v="152.835357666015"/>
    <n v="509.56439208984301"/>
  </r>
  <r>
    <s v="Jan 28, 2020, 5:09:12 PM"/>
    <s v="PM"/>
    <x v="288"/>
    <x v="4"/>
    <s v="Gentle plod with Goody"/>
    <s v="Run"/>
    <m/>
    <n v="1879"/>
    <n v="4.2699999999999996"/>
    <x v="187"/>
    <x v="125"/>
    <n v="1812"/>
    <n v="30.2"/>
    <x v="289"/>
    <n v="4274.89990234375"/>
    <n v="4.0999999046325604"/>
    <n v="2.35800004005432"/>
    <n v="7"/>
    <n v="31"/>
    <n v="10.6000003814697"/>
    <n v="34.599998474121001"/>
    <n v="11"/>
    <n v="-0.44913330674171398"/>
    <n v="139"/>
    <n v="401"/>
  </r>
  <r>
    <s v="Sep 11, 2018, 5:22:36 PM"/>
    <s v="PM"/>
    <x v="289"/>
    <x v="4"/>
    <s v="Plod before dinner"/>
    <s v="Run"/>
    <s v="Knee felt fine Pain 1/10"/>
    <n v="1766"/>
    <n v="4.26"/>
    <x v="188"/>
    <x v="107"/>
    <n v="1587"/>
    <n v="26.45"/>
    <x v="290"/>
    <n v="4268.2998046875"/>
    <n v="3.7999999523162802"/>
    <m/>
    <n v="7"/>
    <n v="11"/>
    <n v="-18.600000381469702"/>
    <n v="-6.1999998092651296"/>
    <n v="13.800000190734799"/>
    <n v="-0.13588547706604001"/>
    <n v="152.19093322753901"/>
    <n v="412"/>
  </r>
  <r>
    <s v="Mar 24, 2020, 7:34:33 PM"/>
    <s v="PM"/>
    <x v="290"/>
    <x v="4"/>
    <s v="That was a struggle. I blame you know what."/>
    <s v="Run"/>
    <m/>
    <n v="1884"/>
    <n v="4.17"/>
    <x v="189"/>
    <x v="126"/>
    <n v="1559"/>
    <n v="25.983333333333334"/>
    <x v="291"/>
    <n v="4178.7998046875"/>
    <n v="4.0999999046325604"/>
    <n v="2.6800000667571999"/>
    <n v="6"/>
    <n v="25"/>
    <n v="6.4000000953674299"/>
    <n v="31.399999618530199"/>
    <n v="21.2000007629394"/>
    <n v="-0.49775055050849898"/>
    <n v="153"/>
    <n v="413"/>
  </r>
  <r>
    <s v="May 1, 2017, 9:59:35 AM"/>
    <s v="AM"/>
    <x v="291"/>
    <x v="2"/>
    <s v="Morning Run"/>
    <s v="Run"/>
    <m/>
    <n v="2474"/>
    <n v="4.1500000000000004"/>
    <x v="190"/>
    <x v="117"/>
    <n v="1510"/>
    <n v="25.166666666666668"/>
    <x v="292"/>
    <n v="4151.2001953125"/>
    <n v="5.6999998092651296"/>
    <m/>
    <n v="14.3547620773315"/>
    <m/>
    <n v="22.299999237060501"/>
    <n v="37"/>
    <n v="48.700000762939403"/>
    <n v="-2.6498362421989399E-2"/>
    <n v="149.75016784667901"/>
    <n v="489.23864746093699"/>
  </r>
  <r>
    <s v="Jul 24, 2017, 3:58:51 PM"/>
    <s v="PM"/>
    <x v="285"/>
    <x v="2"/>
    <s v="Afternoon Run"/>
    <s v="Run"/>
    <m/>
    <n v="1678"/>
    <n v="4.1500000000000004"/>
    <x v="190"/>
    <x v="111"/>
    <n v="1593"/>
    <n v="26.55"/>
    <x v="293"/>
    <n v="4157.7998046875"/>
    <n v="6.4000000953674299"/>
    <m/>
    <n v="27.1937351226806"/>
    <m/>
    <n v="21.299999237060501"/>
    <n v="37"/>
    <n v="20.899999618530199"/>
    <n v="-0.19000433385372101"/>
    <n v="146.375564575195"/>
    <n v="490.15884399414"/>
  </r>
  <r>
    <s v="Dec 10, 2014, 7:41:18 AM"/>
    <s v="AM"/>
    <x v="292"/>
    <x v="5"/>
    <s v="12/10/2014 Nottingham, United Kingdom"/>
    <s v="Run"/>
    <m/>
    <n v="1741"/>
    <n v="4.1399999999999997"/>
    <x v="191"/>
    <x v="91"/>
    <n v="1512"/>
    <n v="25.2"/>
    <x v="294"/>
    <n v="4140.7001953125"/>
    <n v="8.1999998092651296"/>
    <m/>
    <n v="64.807601928710895"/>
    <m/>
    <n v="29"/>
    <n v="65.400001525878906"/>
    <n v="17.5"/>
    <n v="0.140073001384735"/>
    <n v="157.04100036621"/>
    <n v="499.452880859375"/>
  </r>
  <r>
    <s v="May 21, 2018, 7:39:17 PM"/>
    <s v="PM"/>
    <x v="293"/>
    <x v="2"/>
    <s v="Evening plod"/>
    <s v="Run"/>
    <s v="Intermittent knee pain 5/10"/>
    <n v="1832"/>
    <n v="4.1399999999999997"/>
    <x v="191"/>
    <x v="127"/>
    <n v="1618"/>
    <n v="26.966666666666665"/>
    <x v="295"/>
    <n v="4141.60009765625"/>
    <n v="5.4000000953674299"/>
    <m/>
    <n v="4"/>
    <m/>
    <n v="21.399999618530199"/>
    <n v="43.799999237060497"/>
    <n v="3.7999999523162802"/>
    <n v="-0.41529843211174"/>
    <n v="148.14790344238199"/>
    <n v="480.03674316406199"/>
  </r>
  <r>
    <s v="Jun 5, 2016, 6:04:04 AM"/>
    <s v="AM"/>
    <x v="294"/>
    <x v="0"/>
    <s v="Morning Run"/>
    <s v="Run"/>
    <m/>
    <n v="1528"/>
    <n v="4.13"/>
    <x v="192"/>
    <x v="128"/>
    <n v="1422"/>
    <n v="23.7"/>
    <x v="296"/>
    <n v="4132.10009765625"/>
    <n v="3.7999999523162802"/>
    <m/>
    <n v="30.2889003753662"/>
    <m/>
    <n v="22.5"/>
    <n v="42.900001525878899"/>
    <n v="19.2000007629394"/>
    <n v="-0.19360600411891901"/>
    <n v="152.52099609375"/>
    <n v="485.27084350585898"/>
  </r>
  <r>
    <s v="Feb 18, 2019, 6:36:40 PM"/>
    <s v="PM"/>
    <x v="295"/>
    <x v="2"/>
    <s v="Evening Run"/>
    <s v="Run"/>
    <m/>
    <n v="2279"/>
    <n v="4.0999999999999996"/>
    <x v="193"/>
    <x v="114"/>
    <n v="1731"/>
    <n v="28.85"/>
    <x v="297"/>
    <n v="4103.7001953125"/>
    <n v="3.20000004768371"/>
    <m/>
    <n v="44"/>
    <n v="47"/>
    <n v="-10.800000190734799"/>
    <n v="21"/>
    <n v="20.299999237060501"/>
    <n v="-0.13158856332301999"/>
    <n v="145.285385131835"/>
    <n v="408"/>
  </r>
  <r>
    <s v="Sep 23, 2017, 4:36:47 PM"/>
    <s v="PM"/>
    <x v="296"/>
    <x v="3"/>
    <s v="Afternoon Run"/>
    <s v="Run"/>
    <m/>
    <n v="1804"/>
    <n v="4.08"/>
    <x v="194"/>
    <x v="121"/>
    <n v="1589"/>
    <n v="26.483333333333334"/>
    <x v="298"/>
    <n v="4081.30004882812"/>
    <n v="4"/>
    <m/>
    <n v="51.025047302246001"/>
    <m/>
    <n v="22.799999237060501"/>
    <n v="57.099998474121001"/>
    <n v="33"/>
    <n v="-2.9402395710349E-2"/>
    <n v="156.83816528320301"/>
    <n v="491.88275146484301"/>
  </r>
  <r>
    <s v="Aug 21, 2017, 2:26:08 PM"/>
    <s v="PM"/>
    <x v="297"/>
    <x v="2"/>
    <s v="Afternoon Run"/>
    <s v="Run"/>
    <m/>
    <n v="2031"/>
    <n v="4.08"/>
    <x v="194"/>
    <x v="107"/>
    <n v="1614"/>
    <n v="26.9"/>
    <x v="299"/>
    <n v="4081"/>
    <n v="3.9000000953674299"/>
    <m/>
    <n v="54.622001647949197"/>
    <m/>
    <n v="9.8999996185302699"/>
    <n v="55"/>
    <n v="48.200000762939403"/>
    <n v="0.33815199136733998"/>
    <n v="150.75500488281199"/>
    <n v="490.07730102539"/>
  </r>
  <r>
    <s v="Jan 7, 2019, 6:36:15 PM"/>
    <s v="PM"/>
    <x v="298"/>
    <x v="2"/>
    <s v="Undy part 1"/>
    <s v="Run"/>
    <m/>
    <n v="1779"/>
    <n v="4.07"/>
    <x v="195"/>
    <x v="124"/>
    <n v="1622"/>
    <n v="27.033333333333335"/>
    <x v="300"/>
    <n v="4075.89990234375"/>
    <n v="3.4000000953674299"/>
    <m/>
    <n v="13"/>
    <n v="15"/>
    <n v="18.799999237060501"/>
    <n v="61.200000762939403"/>
    <n v="9.1000003814697195"/>
    <n v="-0.94212323427200295"/>
    <n v="149.00433349609301"/>
    <n v="403"/>
  </r>
  <r>
    <s v="Nov 23, 2014, 12:27:02 PM"/>
    <s v="PM"/>
    <x v="299"/>
    <x v="0"/>
    <s v="11/23/2014 Radyr, United Kingdom"/>
    <s v="Run"/>
    <m/>
    <n v="1595"/>
    <n v="4.0599999999999996"/>
    <x v="196"/>
    <x v="129"/>
    <n v="1389"/>
    <n v="23.15"/>
    <x v="301"/>
    <n v="4062"/>
    <n v="5.1999998092651296"/>
    <m/>
    <n v="15.3105001449584"/>
    <m/>
    <n v="22.5"/>
    <n v="42.299999237060497"/>
    <n v="12.899999618530201"/>
    <n v="-1.7232900485396298E-2"/>
    <n v="124.774002075195"/>
    <n v="480.71859741210898"/>
  </r>
  <r>
    <s v="Aug 7, 2017, 7:40:20 PM"/>
    <s v="PM"/>
    <x v="300"/>
    <x v="2"/>
    <s v="Evening Run"/>
    <s v="Run"/>
    <m/>
    <n v="1534"/>
    <n v="4.0599999999999996"/>
    <x v="196"/>
    <x v="95"/>
    <n v="1466"/>
    <n v="24.433333333333334"/>
    <x v="302"/>
    <n v="4067.30004882812"/>
    <n v="3.70000004768371"/>
    <m/>
    <n v="29.0177402496337"/>
    <m/>
    <n v="22.299999237060501"/>
    <n v="37"/>
    <n v="49.200000762939403"/>
    <n v="8.8510803878307301E-2"/>
    <n v="158.11466979980401"/>
    <n v="484.05529785156199"/>
  </r>
  <r>
    <s v="May 15, 2020, 8:47:55 AM"/>
    <s v="AM"/>
    <x v="301"/>
    <x v="1"/>
    <s v="Morning meadow plod"/>
    <s v="Run"/>
    <m/>
    <n v="1935"/>
    <n v="4.0599999999999996"/>
    <x v="196"/>
    <x v="130"/>
    <n v="1493"/>
    <n v="24.883333333333333"/>
    <x v="303"/>
    <n v="4061.30004882812"/>
    <n v="4.3000001907348597"/>
    <n v="2.7200000286102202"/>
    <n v="24"/>
    <n v="42"/>
    <n v="7.4000000953674299"/>
    <n v="39.200000762939403"/>
    <n v="19.399999618530199"/>
    <n v="-0.43828329443931502"/>
    <n v="139"/>
    <n v="361"/>
  </r>
  <r>
    <s v="Oct 2, 2017, 5:26:56 PM"/>
    <s v="PM"/>
    <x v="302"/>
    <x v="2"/>
    <s v="Evening Run"/>
    <s v="Run"/>
    <m/>
    <n v="1550"/>
    <n v="4.04"/>
    <x v="197"/>
    <x v="102"/>
    <n v="1475"/>
    <n v="24.583333333333332"/>
    <x v="304"/>
    <n v="4043.30004882812"/>
    <n v="5.5"/>
    <m/>
    <n v="25.692361831665"/>
    <m/>
    <n v="17"/>
    <n v="37"/>
    <n v="35.099998474121001"/>
    <n v="-6.4303912222385406E-2"/>
    <n v="159.32470703125"/>
    <n v="476.36764526367102"/>
  </r>
  <r>
    <s v="Sep 10, 2019, 6:32:53 PM"/>
    <s v="PM"/>
    <x v="303"/>
    <x v="4"/>
    <s v="Evening Run"/>
    <s v="Run"/>
    <m/>
    <n v="1512"/>
    <n v="4.04"/>
    <x v="197"/>
    <x v="118"/>
    <n v="1488"/>
    <n v="24.8"/>
    <x v="305"/>
    <n v="4043.5"/>
    <n v="3.5999999046325599"/>
    <m/>
    <n v="9"/>
    <n v="18"/>
    <n v="5.1999998092651296"/>
    <n v="23.600000381469702"/>
    <n v="6.4000000953674299"/>
    <n v="-0.21268703043460799"/>
    <n v="157"/>
    <n v="418"/>
  </r>
  <r>
    <s v="Feb 5, 2019, 7:49:44 PM"/>
    <s v="PM"/>
    <x v="304"/>
    <x v="4"/>
    <s v="Evening Run"/>
    <s v="Run"/>
    <m/>
    <n v="1600"/>
    <n v="4.03"/>
    <x v="198"/>
    <x v="124"/>
    <n v="1573"/>
    <n v="26.216666666666665"/>
    <x v="306"/>
    <n v="4037.10009765625"/>
    <n v="4.3000001907348597"/>
    <m/>
    <n v="18"/>
    <n v="13"/>
    <n v="23.600000381469702"/>
    <n v="41.400001525878899"/>
    <n v="11.800000190734799"/>
    <n v="6.4402662217616993E-2"/>
    <n v="149.41841125488199"/>
    <n v="382"/>
  </r>
  <r>
    <s v="Oct 29, 2015, 6:23:55 PM"/>
    <s v="PM"/>
    <x v="305"/>
    <x v="6"/>
    <s v="Evening Run"/>
    <s v="Run"/>
    <m/>
    <n v="1365"/>
    <n v="4.0199999999999996"/>
    <x v="199"/>
    <x v="95"/>
    <n v="1365"/>
    <n v="22.75"/>
    <x v="307"/>
    <n v="4020.30004882812"/>
    <n v="4.3000001907348597"/>
    <m/>
    <n v="15.0345029830932"/>
    <m/>
    <n v="18.799999237060501"/>
    <n v="35.299999237060497"/>
    <n v="3.7999999523162802"/>
    <n v="-2.4873765651136602E-3"/>
    <n v="159.29933166503901"/>
    <m/>
  </r>
  <r>
    <s v="Jan 5, 2016, 7:50:08 PM"/>
    <s v="PM"/>
    <x v="306"/>
    <x v="4"/>
    <s v="Evening Run"/>
    <s v="Run"/>
    <m/>
    <n v="1375"/>
    <n v="4.0199999999999996"/>
    <x v="199"/>
    <x v="131"/>
    <n v="1371"/>
    <n v="22.85"/>
    <x v="308"/>
    <n v="4020.5"/>
    <n v="3.7999999523162802"/>
    <m/>
    <n v="16.331579208373999"/>
    <m/>
    <n v="18.899999618530199"/>
    <n v="35.299999237060497"/>
    <n v="4.1999998092651296"/>
    <n v="-2.48725293204188E-3"/>
    <n v="108.38949584960901"/>
    <n v="470.61022949218699"/>
  </r>
  <r>
    <s v="Jul 16, 2017, 11:11:29 AM"/>
    <s v="AM"/>
    <x v="307"/>
    <x v="0"/>
    <s v="Lunch Run"/>
    <s v="Run"/>
    <s v="Knee so painful I had to stop"/>
    <n v="1699"/>
    <n v="4.0199999999999996"/>
    <x v="199"/>
    <x v="132"/>
    <n v="1509"/>
    <n v="25.15"/>
    <x v="309"/>
    <n v="4024.39990234375"/>
    <n v="5.1999998092651296"/>
    <m/>
    <n v="13.104299545288001"/>
    <m/>
    <n v="14.899999618530201"/>
    <n v="37"/>
    <n v="8.5"/>
    <n v="-0.417454004287719"/>
    <n v="143.76899719238199"/>
    <n v="465.36029052734301"/>
  </r>
  <r>
    <s v="Nov 26, 2019, 7:53:15 PM"/>
    <s v="PM"/>
    <x v="308"/>
    <x v="4"/>
    <s v="Solo run. Goody bailed."/>
    <s v="Run"/>
    <m/>
    <n v="1560"/>
    <n v="4.0199999999999996"/>
    <x v="199"/>
    <x v="48"/>
    <n v="1560"/>
    <n v="26"/>
    <x v="310"/>
    <n v="4023.36010742187"/>
    <m/>
    <n v="2.5790770053863499"/>
    <m/>
    <m/>
    <m/>
    <m/>
    <m/>
    <n v="0"/>
    <m/>
    <n v="468.64035034179602"/>
  </r>
  <r>
    <s v="Dec 3, 2019, 5:19:59 PM"/>
    <s v="PM"/>
    <x v="309"/>
    <x v="4"/>
    <s v="Midweek plod"/>
    <s v="Run"/>
    <m/>
    <n v="1611"/>
    <n v="4.0199999999999996"/>
    <x v="199"/>
    <x v="113"/>
    <n v="1569"/>
    <n v="26.15"/>
    <x v="311"/>
    <n v="4019.60009765625"/>
    <n v="3.2999999523162802"/>
    <n v="2.5610001087188698"/>
    <n v="13"/>
    <n v="22"/>
    <n v="4.4000000953674299"/>
    <n v="24"/>
    <n v="12.5"/>
    <n v="-0.24380534887313801"/>
    <n v="154"/>
    <n v="401"/>
  </r>
  <r>
    <s v="Dec 30, 2015, 4:41:50 PM"/>
    <s v="PM"/>
    <x v="310"/>
    <x v="5"/>
    <s v="Afternoon Run"/>
    <s v="Run"/>
    <m/>
    <n v="1358"/>
    <n v="4.01"/>
    <x v="200"/>
    <x v="109"/>
    <n v="1358"/>
    <n v="22.633333333333333"/>
    <x v="312"/>
    <n v="4015.10009765625"/>
    <n v="3.70000004768371"/>
    <m/>
    <n v="16.342100143432599"/>
    <m/>
    <n v="18.799999237060501"/>
    <n v="35.299999237060497"/>
    <n v="3.70000004768371"/>
    <n v="0"/>
    <n v="148.01300048828099"/>
    <m/>
  </r>
  <r>
    <s v="May 8, 2016, 3:46:28 PM"/>
    <s v="PM"/>
    <x v="311"/>
    <x v="0"/>
    <s v="Afternoon Run"/>
    <s v="Run"/>
    <m/>
    <n v="1873"/>
    <n v="4.01"/>
    <x v="200"/>
    <x v="128"/>
    <n v="1490"/>
    <n v="24.833333333333332"/>
    <x v="313"/>
    <n v="4015.69995117187"/>
    <n v="4"/>
    <m/>
    <n v="32.592201232910099"/>
    <m/>
    <n v="25.600000381469702"/>
    <n v="59"/>
    <n v="14.6000003814697"/>
    <n v="9.4628602266311604E-2"/>
    <n v="149.18299865722599"/>
    <m/>
  </r>
  <r>
    <s v="Dec 1, 2018, 2:23:08 PM"/>
    <s v="PM"/>
    <x v="312"/>
    <x v="3"/>
    <s v="Afternoon plod"/>
    <s v="Run"/>
    <s v="Knee pain 3/10 Tired. Flat footed. "/>
    <n v="1538"/>
    <n v="4"/>
    <x v="201"/>
    <x v="95"/>
    <n v="1447"/>
    <n v="24.116666666666667"/>
    <x v="314"/>
    <n v="4004.89990234375"/>
    <n v="4"/>
    <m/>
    <n v="7"/>
    <n v="25"/>
    <n v="-1.3999999761581401"/>
    <n v="26.2000007629394"/>
    <n v="17.899999618530199"/>
    <n v="-0.60425978899001997"/>
    <n v="157.71595764160099"/>
    <n v="388"/>
  </r>
  <r>
    <s v="Mar 16, 2016, 5:46:42 PM"/>
    <s v="PM"/>
    <x v="313"/>
    <x v="5"/>
    <s v="Afternoon Run"/>
    <s v="Run"/>
    <m/>
    <n v="1564"/>
    <n v="3.99"/>
    <x v="202"/>
    <x v="48"/>
    <n v="1500"/>
    <n v="25"/>
    <x v="315"/>
    <n v="3995.80004882812"/>
    <n v="6.5999999046325604"/>
    <m/>
    <n v="15.814999580383301"/>
    <m/>
    <n v="18.799999237060501"/>
    <n v="35.299999237060497"/>
    <n v="17.2000007629394"/>
    <n v="0"/>
    <m/>
    <n v="467.73883056640602"/>
  </r>
  <r>
    <s v="Jun 29, 2018, 5:13:47 PM"/>
    <s v="PM"/>
    <x v="314"/>
    <x v="1"/>
    <s v="Shady trail plod"/>
    <s v="Run"/>
    <s v="A few back and forths. Knee felt okay. Pain 3/10 but I was stopping each leg of the run. "/>
    <n v="2776"/>
    <n v="3.98"/>
    <x v="203"/>
    <x v="109"/>
    <n v="1555"/>
    <n v="25.916666666666668"/>
    <x v="92"/>
    <n v="3983.10009765625"/>
    <n v="4.8000001907348597"/>
    <m/>
    <n v="9"/>
    <n v="4"/>
    <n v="51.599998474121001"/>
    <n v="58.799999237060497"/>
    <n v="31"/>
    <n v="0.145615220069885"/>
    <n v="148.13006591796801"/>
    <n v="440"/>
  </r>
  <r>
    <s v="Apr 29, 2020, 4:04:17 PM"/>
    <s v="PM"/>
    <x v="315"/>
    <x v="5"/>
    <s v="Run with the kids"/>
    <s v="Run"/>
    <m/>
    <n v="1497"/>
    <n v="3.96"/>
    <x v="204"/>
    <x v="133"/>
    <n v="1417"/>
    <n v="23.616666666666667"/>
    <x v="316"/>
    <n v="3963.10009765625"/>
    <n v="4.0999999046325604"/>
    <n v="2.79500007629394"/>
    <n v="2"/>
    <n v="11"/>
    <n v="22.2000007629394"/>
    <n v="37.599998474121001"/>
    <n v="4.9000000953674299"/>
    <n v="-0.30783981084823597"/>
    <n v="142"/>
    <n v="365"/>
  </r>
  <r>
    <s v="Jan 17, 2019, 4:23:06 PM"/>
    <s v="PM"/>
    <x v="316"/>
    <x v="6"/>
    <s v="Cadence Drill"/>
    <s v="Run"/>
    <s v="10 minute warm up and cool down. In between 4*30 second cadence of 170spm with 30 second recovery with 1 minute 30 glide to run also. Easy. "/>
    <n v="1565"/>
    <n v="3.96"/>
    <x v="204"/>
    <x v="101"/>
    <n v="1565"/>
    <n v="26.083333333333332"/>
    <x v="317"/>
    <n v="3964.39990234375"/>
    <n v="4.0999999046325604"/>
    <m/>
    <n v="6"/>
    <n v="10"/>
    <n v="32.400001525878899"/>
    <n v="39.200000762939403"/>
    <n v="4.8000001907348597"/>
    <n v="-8.0718390643596594E-2"/>
    <n v="146.80781555175699"/>
    <n v="379"/>
  </r>
  <r>
    <s v="Feb 18, 2019, 7:15:45 PM"/>
    <s v="PM"/>
    <x v="295"/>
    <x v="2"/>
    <s v="Evening Run"/>
    <s v="Run"/>
    <m/>
    <n v="1752"/>
    <n v="3.96"/>
    <x v="204"/>
    <x v="55"/>
    <n v="1649"/>
    <n v="27.483333333333334"/>
    <x v="318"/>
    <n v="3961.19995117187"/>
    <n v="3.5"/>
    <m/>
    <n v="29"/>
    <n v="39"/>
    <n v="4.4000000953674299"/>
    <n v="35.799999237060497"/>
    <n v="19.100000381469702"/>
    <n v="0"/>
    <n v="165.70109558105401"/>
    <n v="431"/>
  </r>
  <r>
    <s v="Aug 13, 2019, 6:32:08 PM"/>
    <s v="PM"/>
    <x v="317"/>
    <x v="4"/>
    <s v="Evening Run"/>
    <s v="Run"/>
    <m/>
    <n v="1567"/>
    <n v="3.95"/>
    <x v="205"/>
    <x v="118"/>
    <n v="1476"/>
    <n v="24.6"/>
    <x v="319"/>
    <n v="3958.89990234375"/>
    <n v="5.4000000953674299"/>
    <m/>
    <n v="12"/>
    <n v="16"/>
    <n v="10.6000003814697"/>
    <n v="27.799999237060501"/>
    <n v="10"/>
    <n v="-8.0830536782741505E-2"/>
    <n v="158"/>
    <n v="408"/>
  </r>
  <r>
    <s v="Sep 3, 2019, 6:59:36 PM"/>
    <s v="PM"/>
    <x v="318"/>
    <x v="4"/>
    <s v="Evening Run"/>
    <s v="Run"/>
    <m/>
    <n v="1650"/>
    <n v="3.94"/>
    <x v="206"/>
    <x v="134"/>
    <n v="1468"/>
    <n v="24.466666666666665"/>
    <x v="320"/>
    <n v="3939.69995117187"/>
    <n v="4.1999998092651296"/>
    <m/>
    <n v="7"/>
    <n v="20"/>
    <n v="7.5999999046325604"/>
    <n v="26.2000007629394"/>
    <n v="11.699999809265099"/>
    <n v="-0.22844378650188399"/>
    <n v="152"/>
    <n v="391"/>
  </r>
  <r>
    <s v="Jan 28, 2019, 6:21:14 PM"/>
    <s v="PM"/>
    <x v="319"/>
    <x v="2"/>
    <s v="Evening Run"/>
    <s v="Run"/>
    <m/>
    <n v="1599"/>
    <n v="3.94"/>
    <x v="206"/>
    <x v="117"/>
    <n v="1592"/>
    <n v="26.533333333333335"/>
    <x v="321"/>
    <n v="3939.5"/>
    <n v="3.5999999046325599"/>
    <m/>
    <n v="19"/>
    <n v="16"/>
    <n v="22.600000381469702"/>
    <n v="42.200000762939403"/>
    <n v="9.1999998092651296"/>
    <n v="8.1228584051132202E-2"/>
    <n v="150.60678100585901"/>
    <n v="388"/>
  </r>
  <r>
    <s v="Dec 4, 2015, 12:22:03 PM"/>
    <s v="PM"/>
    <x v="320"/>
    <x v="1"/>
    <s v="Lunch Run"/>
    <s v="Run"/>
    <m/>
    <n v="1434"/>
    <n v="3.93"/>
    <x v="207"/>
    <x v="135"/>
    <n v="1372"/>
    <n v="22.866666666666667"/>
    <x v="322"/>
    <n v="3937.89990234375"/>
    <n v="4.6999998092651296"/>
    <m/>
    <n v="20.051399230956999"/>
    <m/>
    <n v="22.5"/>
    <n v="43"/>
    <n v="16.299999237060501"/>
    <n v="0.119352996349334"/>
    <n v="151.39599609375"/>
    <m/>
  </r>
  <r>
    <s v="Nov 25, 2018, 4:31:33 PM"/>
    <s v="PM"/>
    <x v="321"/>
    <x v="0"/>
    <s v="Afternoon Run"/>
    <s v="Run"/>
    <m/>
    <n v="1678"/>
    <n v="3.91"/>
    <x v="208"/>
    <x v="76"/>
    <n v="1466"/>
    <n v="24.433333333333334"/>
    <x v="323"/>
    <n v="3909"/>
    <n v="4.6999998092651296"/>
    <m/>
    <n v="2"/>
    <n v="25"/>
    <n v="-16.600000381469702"/>
    <n v="25.2000007629394"/>
    <n v="47.5"/>
    <n v="-1.04374516010284"/>
    <n v="157.47508239746"/>
    <n v="388"/>
  </r>
  <r>
    <s v="Nov 5, 2017, 3:06:02 PM"/>
    <s v="PM"/>
    <x v="322"/>
    <x v="0"/>
    <s v="Afternoon Run"/>
    <s v="Run"/>
    <m/>
    <n v="1704"/>
    <n v="3.87"/>
    <x v="209"/>
    <x v="105"/>
    <n v="1451"/>
    <n v="24.183333333333334"/>
    <x v="324"/>
    <n v="3874.5"/>
    <n v="6.1999998092651296"/>
    <m/>
    <n v="20.7000007629394"/>
    <m/>
    <n v="18.299999237060501"/>
    <n v="37.299999237060497"/>
    <n v="6.9000000953674299"/>
    <n v="-3.09717375785112E-2"/>
    <n v="156.39613342285099"/>
    <n v="453.77053833007801"/>
  </r>
  <r>
    <s v="Jan 14, 2019, 8:03:11 PM"/>
    <s v="PM"/>
    <x v="323"/>
    <x v="2"/>
    <s v="Cadence drill"/>
    <s v="Run"/>
    <s v="10 minute warm up and cool down. In between 4*30 second cadence of 170spm with 30 second recovery with 1 minute glide to run also. Easy. "/>
    <n v="1602"/>
    <n v="3.86"/>
    <x v="210"/>
    <x v="105"/>
    <n v="1602"/>
    <n v="26.7"/>
    <x v="325"/>
    <n v="3865.39990234375"/>
    <n v="4.3000001907348597"/>
    <m/>
    <n v="4"/>
    <n v="6"/>
    <n v="34.400001525878899"/>
    <n v="45.200000762939403"/>
    <n v="7"/>
    <n v="-0.14487504959106401"/>
    <n v="153.95625305175699"/>
    <n v="376"/>
  </r>
  <r>
    <s v="Apr 21, 2020, 12:37:55 PM"/>
    <s v="PM"/>
    <x v="324"/>
    <x v="4"/>
    <s v="Sore Achilles Too warm."/>
    <s v="Run"/>
    <m/>
    <n v="1401"/>
    <n v="3.84"/>
    <x v="211"/>
    <x v="114"/>
    <n v="1401"/>
    <n v="23.35"/>
    <x v="326"/>
    <n v="3846.39990234375"/>
    <n v="3.9000000953674299"/>
    <n v="2.7449998855590798"/>
    <n v="2"/>
    <n v="13"/>
    <n v="24"/>
    <n v="37.400001525878899"/>
    <n v="12.5"/>
    <n v="-0.322379380464553"/>
    <n v="147"/>
    <n v="376"/>
  </r>
  <r>
    <s v="Aug 13, 2020, 2:57:49 PM"/>
    <s v="PM"/>
    <x v="325"/>
    <x v="6"/>
    <s v="Afternoon Run"/>
    <s v="Run"/>
    <m/>
    <n v="1355"/>
    <n v="3.79"/>
    <x v="212"/>
    <x v="109"/>
    <n v="1355"/>
    <n v="22.583333333333332"/>
    <x v="327"/>
    <n v="3791.10009765625"/>
    <n v="3.9000000953674299"/>
    <n v="2.7978596687316801"/>
    <n v="24"/>
    <n v="69"/>
    <n v="-10.199999809265099"/>
    <n v="36"/>
    <n v="43.099998474121001"/>
    <n v="-1.1342355012893599"/>
    <n v="154.86315917968699"/>
    <n v="372"/>
  </r>
  <r>
    <s v="Sep 7, 2019, 3:39:04 PM"/>
    <s v="PM"/>
    <x v="326"/>
    <x v="3"/>
    <s v="Afternoon Run"/>
    <s v="Run"/>
    <m/>
    <n v="1535"/>
    <n v="3.78"/>
    <x v="213"/>
    <x v="117"/>
    <n v="1364"/>
    <n v="22.733333333333334"/>
    <x v="328"/>
    <n v="3779.69995117187"/>
    <n v="3.9000000953674299"/>
    <m/>
    <n v="2"/>
    <n v="8"/>
    <n v="11.199999809265099"/>
    <n v="24.2000007629394"/>
    <n v="4.5999999046325604"/>
    <n v="-0.269862681627273"/>
    <n v="153"/>
    <n v="372"/>
  </r>
  <r>
    <s v="Jun 17, 2020, 2:51:27 PM"/>
    <s v="PM"/>
    <x v="327"/>
    <x v="5"/>
    <s v="Failed intervals"/>
    <s v="Run"/>
    <s v="Early starts did for me. "/>
    <n v="1388"/>
    <n v="3.77"/>
    <x v="214"/>
    <x v="127"/>
    <n v="1382"/>
    <n v="23.033333333333335"/>
    <x v="329"/>
    <n v="3773.80004882812"/>
    <n v="4.1999998092651296"/>
    <n v="2.73068022727966"/>
    <n v="4"/>
    <n v="12"/>
    <n v="24.600000381469702"/>
    <n v="36"/>
    <n v="4.5"/>
    <n v="-0.26498490571975702"/>
    <n v="150.60708618164"/>
    <n v="377"/>
  </r>
  <r>
    <s v="May 8, 2018, 6:51:41 PM"/>
    <s v="PM"/>
    <x v="328"/>
    <x v="4"/>
    <s v="Evening Run"/>
    <s v="Run"/>
    <m/>
    <n v="1630"/>
    <n v="3.77"/>
    <x v="214"/>
    <x v="113"/>
    <n v="1478"/>
    <n v="24.633333333333333"/>
    <x v="330"/>
    <n v="3769.80004882812"/>
    <n v="4.6999998092651296"/>
    <m/>
    <n v="10.670667648315399"/>
    <m/>
    <n v="17"/>
    <n v="37"/>
    <n v="19.600000381469702"/>
    <n v="-0.30240330100059498"/>
    <n v="156.54356384277301"/>
    <n v="441.45861816406199"/>
  </r>
  <r>
    <s v="Nov 4, 2015, 6:08:29 PM"/>
    <s v="PM"/>
    <x v="329"/>
    <x v="5"/>
    <s v="Evening Run"/>
    <s v="Run"/>
    <m/>
    <n v="1405"/>
    <n v="3.75"/>
    <x v="215"/>
    <x v="111"/>
    <n v="1266"/>
    <n v="21.1"/>
    <x v="331"/>
    <n v="3749.39990234375"/>
    <n v="4.1999998092651296"/>
    <m/>
    <n v="14.6121053695678"/>
    <m/>
    <n v="36.200000762939403"/>
    <n v="65.099998474121094"/>
    <n v="6.8000001907348597"/>
    <n v="-0.141355946660041"/>
    <n v="154.09176635742099"/>
    <n v="437.61218261718699"/>
  </r>
  <r>
    <s v="Oct 10, 2018, 7:06:54 PM"/>
    <s v="PM"/>
    <x v="330"/>
    <x v="5"/>
    <s v="Sneaky plod"/>
    <s v="Run"/>
    <s v="Knee pain 2/10. Still sore from Sunday. But pleased to get a little burst in. "/>
    <n v="1398"/>
    <n v="3.75"/>
    <x v="215"/>
    <x v="102"/>
    <n v="1398"/>
    <n v="23.3"/>
    <x v="332"/>
    <n v="3753.5"/>
    <n v="4.3000001907348597"/>
    <m/>
    <n v="6"/>
    <n v="6"/>
    <n v="22.600000381469702"/>
    <n v="29.799999237060501"/>
    <n v="6.5"/>
    <n v="-6.9268681108951499E-2"/>
    <n v="159.67143249511699"/>
    <n v="388"/>
  </r>
  <r>
    <s v="Nov 22, 2019, 5:16:38 PM"/>
    <s v="PM"/>
    <x v="331"/>
    <x v="1"/>
    <s v="Run with Goody"/>
    <s v="Run"/>
    <m/>
    <n v="1601"/>
    <n v="3.75"/>
    <x v="215"/>
    <x v="96"/>
    <n v="1601"/>
    <n v="26.683333333333334"/>
    <x v="333"/>
    <n v="3749.10009765625"/>
    <n v="3.7999999523162802"/>
    <n v="2.3420000076293901"/>
    <n v="9"/>
    <n v="16"/>
    <n v="22.600000381469702"/>
    <n v="35"/>
    <n v="6.0999999046325604"/>
    <n v="-0.20271532237529699"/>
    <n v="158"/>
    <n v="387"/>
  </r>
  <r>
    <s v="Nov 13, 2018, 7:31:30 PM"/>
    <s v="PM"/>
    <x v="332"/>
    <x v="4"/>
    <s v="Evening Run"/>
    <s v="Run"/>
    <m/>
    <n v="1411"/>
    <n v="3.74"/>
    <x v="216"/>
    <x v="108"/>
    <n v="1404"/>
    <n v="23.4"/>
    <x v="334"/>
    <n v="3740.10009765625"/>
    <n v="3.5999999046325599"/>
    <m/>
    <n v="0"/>
    <n v="34"/>
    <n v="-8.8000001907348597"/>
    <n v="25.799999237060501"/>
    <n v="7"/>
    <n v="-0.89302426576614302"/>
    <n v="159.96221923828099"/>
    <n v="383"/>
  </r>
  <r>
    <s v="Nov 10, 2018, 8:12:08 AM"/>
    <s v="AM"/>
    <x v="333"/>
    <x v="3"/>
    <s v="Dreadful run after a few beers"/>
    <s v="Run"/>
    <s v="Knee pain 1/10"/>
    <n v="1602"/>
    <n v="3.74"/>
    <x v="216"/>
    <x v="106"/>
    <n v="1481"/>
    <n v="24.683333333333334"/>
    <x v="335"/>
    <n v="3746.30004882812"/>
    <n v="3.5999999046325599"/>
    <m/>
    <n v="2"/>
    <n v="28"/>
    <n v="62.400001525878899"/>
    <n v="96.599998474121094"/>
    <n v="12.300000190734799"/>
    <n v="-0.87019193172454801"/>
    <n v="156.60162353515599"/>
    <n v="369"/>
  </r>
  <r>
    <s v="Oct 30, 2018, 5:29:24 PM"/>
    <s v="PM"/>
    <x v="334"/>
    <x v="4"/>
    <s v="Pre-pizza plod"/>
    <s v="Run"/>
    <s v="Knee pain 3/10. Been irksome for more than a week"/>
    <n v="1409"/>
    <n v="3.73"/>
    <x v="217"/>
    <x v="118"/>
    <n v="1402"/>
    <n v="23.366666666666667"/>
    <x v="336"/>
    <n v="3733.39990234375"/>
    <n v="4.3000001907348597"/>
    <m/>
    <n v="0"/>
    <n v="32"/>
    <n v="-15.199999809265099"/>
    <n v="26.2000007629394"/>
    <n v="32.299999237060497"/>
    <n v="-1.06605243682861"/>
    <n v="159.47575378417901"/>
    <n v="382"/>
  </r>
  <r>
    <s v="May 12, 2017, 5:38:17 PM"/>
    <s v="PM"/>
    <x v="335"/>
    <x v="1"/>
    <s v="Evening Run"/>
    <s v="Run"/>
    <m/>
    <n v="1287"/>
    <n v="3.72"/>
    <x v="218"/>
    <x v="108"/>
    <n v="1287"/>
    <n v="21.45"/>
    <x v="337"/>
    <n v="3721.80004882812"/>
    <n v="4.1999998092651296"/>
    <m/>
    <n v="0"/>
    <m/>
    <n v="30.799999237060501"/>
    <n v="35.200000762939403"/>
    <n v="5.8000001907348597"/>
    <n v="-2.6868700515478802E-3"/>
    <n v="160.80499267578099"/>
    <n v="434.33004760742102"/>
  </r>
  <r>
    <s v="Dec 22, 2019, 12:34:11 PM"/>
    <s v="PM"/>
    <x v="336"/>
    <x v="0"/>
    <s v="Lunch Run pt 1 (bloody Garmin)"/>
    <s v="Run"/>
    <m/>
    <n v="1742"/>
    <n v="3.71"/>
    <x v="219"/>
    <x v="124"/>
    <n v="1467"/>
    <n v="24.45"/>
    <x v="338"/>
    <n v="3711.89990234375"/>
    <n v="4.0999999046325604"/>
    <n v="2.5299999713897701"/>
    <n v="9"/>
    <n v="30"/>
    <n v="5.4000000953674299"/>
    <n v="35.799999237060497"/>
    <n v="17.100000381469702"/>
    <n v="-0.67350953817367498"/>
    <n v="151"/>
    <n v="355"/>
  </r>
  <r>
    <s v="Oct 14, 2018, 2:16:06 PM"/>
    <s v="PM"/>
    <x v="337"/>
    <x v="0"/>
    <s v="Afternoon Run"/>
    <s v="Run"/>
    <m/>
    <n v="1358"/>
    <n v="3.7"/>
    <x v="220"/>
    <x v="121"/>
    <n v="1338"/>
    <n v="22.3"/>
    <x v="339"/>
    <n v="3701"/>
    <n v="4"/>
    <m/>
    <n v="0"/>
    <n v="23"/>
    <n v="5.1999998092651296"/>
    <n v="29"/>
    <n v="3.70000004768371"/>
    <n v="-0.63766551017761197"/>
    <n v="161.81376647949199"/>
    <n v="376"/>
  </r>
  <r>
    <s v="Nov 16, 2014, 2:51:55 PM"/>
    <s v="PM"/>
    <x v="338"/>
    <x v="0"/>
    <s v="11/16/2014 Cardiff, United Kingdom"/>
    <s v="Run"/>
    <m/>
    <n v="1298"/>
    <n v="3.69"/>
    <x v="221"/>
    <x v="105"/>
    <n v="1229"/>
    <n v="20.483333333333334"/>
    <x v="340"/>
    <n v="3689.69995117187"/>
    <n v="3.5999999046325599"/>
    <m/>
    <n v="0"/>
    <m/>
    <n v="17.600000381469702"/>
    <n v="38"/>
    <n v="4.3000001907348597"/>
    <n v="-0.25747299194335899"/>
    <n v="154.51600646972599"/>
    <m/>
  </r>
  <r>
    <s v="Nov 8, 2015, 12:32:24 PM"/>
    <s v="PM"/>
    <x v="254"/>
    <x v="0"/>
    <s v="Lunch Run"/>
    <s v="Run"/>
    <m/>
    <n v="1528"/>
    <n v="3.67"/>
    <x v="222"/>
    <x v="136"/>
    <n v="1316"/>
    <n v="21.933333333333334"/>
    <x v="341"/>
    <n v="3675.39990234375"/>
    <n v="5.8000001907348597"/>
    <m/>
    <n v="11.036842346191399"/>
    <m/>
    <n v="23"/>
    <n v="105.199996948242"/>
    <n v="13.800000190734799"/>
    <n v="-2.0569188594818102"/>
    <n v="148.14588928222599"/>
    <n v="405.02267456054602"/>
  </r>
  <r>
    <s v="Sep 4, 2018, 5:22:25 PM"/>
    <s v="PM"/>
    <x v="339"/>
    <x v="4"/>
    <s v="First Viper run"/>
    <s v="Run"/>
    <s v="1 mile not recorded. Knee sore after 5k. Pain 3/10"/>
    <n v="1879"/>
    <n v="3.67"/>
    <x v="222"/>
    <x v="137"/>
    <n v="1392"/>
    <n v="23.2"/>
    <x v="342"/>
    <n v="3671.5"/>
    <n v="6.9000000953674299"/>
    <m/>
    <n v="0"/>
    <n v="20"/>
    <n v="9.3999996185302699"/>
    <n v="40.400001525878899"/>
    <n v="24.299999237060501"/>
    <n v="-0.75718373060226396"/>
    <n v="153.35272216796801"/>
    <n v="356"/>
  </r>
  <r>
    <s v="Jul 28, 2016, 5:01:49 PM"/>
    <s v="PM"/>
    <x v="340"/>
    <x v="6"/>
    <s v="Evening Run"/>
    <s v="Run"/>
    <m/>
    <n v="1271"/>
    <n v="3.66"/>
    <x v="223"/>
    <x v="107"/>
    <n v="1271"/>
    <n v="21.183333333333334"/>
    <x v="343"/>
    <n v="3664.39990234375"/>
    <n v="4.9000000953674299"/>
    <m/>
    <n v="0"/>
    <m/>
    <n v="17.600000381469702"/>
    <n v="38"/>
    <n v="4.5"/>
    <n v="-0.32201725244522"/>
    <n v="157.15499877929599"/>
    <n v="423.978759765625"/>
  </r>
  <r>
    <s v="Nov 15, 2015, 11:32:25 AM"/>
    <s v="AM"/>
    <x v="82"/>
    <x v="0"/>
    <s v="Lunch Run"/>
    <s v="Run"/>
    <m/>
    <n v="1255"/>
    <n v="3.65"/>
    <x v="224"/>
    <x v="138"/>
    <n v="1255"/>
    <n v="20.916666666666668"/>
    <x v="344"/>
    <n v="3652.39990234375"/>
    <n v="4.1999998092651296"/>
    <m/>
    <n v="0"/>
    <m/>
    <n v="14.399999618530201"/>
    <n v="38"/>
    <n v="5.8000001907348597"/>
    <n v="-0.51746797561645497"/>
    <n v="151.08099365234301"/>
    <m/>
  </r>
  <r>
    <s v="Nov 11, 2018, 3:59:56 PM"/>
    <s v="PM"/>
    <x v="341"/>
    <x v="0"/>
    <s v="Trying to burn off a few glasses of wine"/>
    <s v="Run"/>
    <s v="Knee pain 2/10 Surprisingly good"/>
    <n v="1465"/>
    <n v="3.59"/>
    <x v="225"/>
    <x v="139"/>
    <n v="1315"/>
    <n v="21.916666666666668"/>
    <x v="345"/>
    <n v="3597.80004882812"/>
    <n v="4.0999999046325604"/>
    <m/>
    <n v="13"/>
    <n v="31"/>
    <n v="-6"/>
    <n v="24.799999237060501"/>
    <n v="5.5"/>
    <n v="-0.54477739334106401"/>
    <n v="146.50532531738199"/>
    <n v="328"/>
  </r>
  <r>
    <s v="Aug 3, 2016, 4:58:11 PM"/>
    <s v="PM"/>
    <x v="342"/>
    <x v="5"/>
    <s v="Afternoon Run"/>
    <s v="Run"/>
    <m/>
    <n v="1411"/>
    <n v="3.51"/>
    <x v="226"/>
    <x v="133"/>
    <n v="1226"/>
    <n v="20.433333333333334"/>
    <x v="346"/>
    <n v="3518.89990234375"/>
    <n v="6.9000000953674299"/>
    <m/>
    <n v="17.6285705566406"/>
    <m/>
    <n v="22.600000381469702"/>
    <n v="41.099998474121001"/>
    <n v="14.1000003814697"/>
    <n v="-9.0937510132789598E-2"/>
    <n v="143.94599914550699"/>
    <n v="413.64865112304602"/>
  </r>
  <r>
    <s v="Oct 26, 2016, 3:35:16 PM"/>
    <s v="PM"/>
    <x v="343"/>
    <x v="5"/>
    <s v="Afternoon Run"/>
    <s v="Run"/>
    <s v="Slowly trying to rebuild the knee!"/>
    <n v="1274"/>
    <n v="3.51"/>
    <x v="226"/>
    <x v="112"/>
    <n v="1241"/>
    <n v="20.683333333333334"/>
    <x v="347"/>
    <n v="3513.69995117187"/>
    <n v="3.70000004768371"/>
    <m/>
    <n v="0"/>
    <m/>
    <n v="17.7000007629394"/>
    <n v="38"/>
    <n v="4"/>
    <n v="-0.310214012861251"/>
    <n v="153.78900146484301"/>
    <n v="406.71520996093699"/>
  </r>
  <r>
    <s v="May 10, 2018, 7:02:18 PM"/>
    <s v="PM"/>
    <x v="344"/>
    <x v="6"/>
    <s v="Run with Rhyd"/>
    <s v="Run"/>
    <s v="First run I can remember with barely a pain in the knee. Knee pain 1/10. "/>
    <n v="1756"/>
    <n v="3.47"/>
    <x v="227"/>
    <x v="124"/>
    <n v="1455"/>
    <n v="24.25"/>
    <x v="348"/>
    <n v="3478.80004882812"/>
    <n v="5.4000000953674299"/>
    <m/>
    <n v="20.057115554809499"/>
    <m/>
    <n v="21"/>
    <n v="37"/>
    <n v="45"/>
    <n v="-0.109233066439628"/>
    <n v="152.03688049316401"/>
    <n v="414.36541748046801"/>
  </r>
  <r>
    <s v="Jun 27, 2017, 5:59:47 PM"/>
    <s v="PM"/>
    <x v="166"/>
    <x v="4"/>
    <s v="Evening Run"/>
    <s v="Run"/>
    <m/>
    <n v="1959"/>
    <n v="3.46"/>
    <x v="228"/>
    <x v="114"/>
    <n v="1332"/>
    <n v="22.2"/>
    <x v="349"/>
    <n v="3464"/>
    <n v="3.7999999523162802"/>
    <m/>
    <n v="92.880874633789006"/>
    <m/>
    <n v="29"/>
    <n v="120.900001525878"/>
    <n v="34.900001525878899"/>
    <n v="-0.49942263960838301"/>
    <n v="149.67167663574199"/>
    <n v="434.33004760742102"/>
  </r>
  <r>
    <s v="Dec 24, 2018, 11:08:55 AM"/>
    <s v="AM"/>
    <x v="345"/>
    <x v="2"/>
    <s v="Run with Goody"/>
    <s v="Run"/>
    <s v="Plod along beach"/>
    <n v="1575"/>
    <n v="3.44"/>
    <x v="229"/>
    <x v="48"/>
    <n v="1402"/>
    <n v="23.366666666666667"/>
    <x v="350"/>
    <n v="3446.5"/>
    <n v="3.9000000953674299"/>
    <m/>
    <n v="40.303333282470703"/>
    <m/>
    <n v="1.20000004768371"/>
    <n v="25.5"/>
    <n v="27.899999618530199"/>
    <n v="-5.5128391832113197E-2"/>
    <m/>
    <n v="422.70535278320301"/>
  </r>
  <r>
    <s v="Dec 27, 2019, 11:29:30 AM"/>
    <s v="AM"/>
    <x v="346"/>
    <x v="1"/>
    <s v="Lovely plod with Goody"/>
    <s v="Run"/>
    <m/>
    <n v="1468"/>
    <n v="3.41"/>
    <x v="230"/>
    <x v="136"/>
    <n v="1419"/>
    <n v="23.65"/>
    <x v="351"/>
    <n v="3417.39990234375"/>
    <n v="3.70000004768371"/>
    <n v="2.4079999923706001"/>
    <n v="10"/>
    <n v="22"/>
    <n v="28"/>
    <n v="47.200000762939403"/>
    <n v="19.299999237060501"/>
    <n v="-0.28091531991958602"/>
    <n v="145"/>
    <n v="333"/>
  </r>
  <r>
    <s v="Jan 18, 2020, 1:48:21 PM"/>
    <s v="PM"/>
    <x v="347"/>
    <x v="3"/>
    <s v="Perfectly pleasant plod after last week's back issues"/>
    <s v="Run"/>
    <m/>
    <n v="1467"/>
    <n v="3.39"/>
    <x v="231"/>
    <x v="135"/>
    <n v="1323"/>
    <n v="22.05"/>
    <x v="352"/>
    <n v="3394.60009765625"/>
    <n v="3.5"/>
    <n v="2.5650000572204501"/>
    <n v="14"/>
    <n v="20"/>
    <n v="23"/>
    <n v="46.799999237060497"/>
    <n v="10.399999618530201"/>
    <n v="-0.34761092066764798"/>
    <n v="150"/>
    <n v="324"/>
  </r>
  <r>
    <s v="Aug 4, 2019, 9:43:48 AM"/>
    <s v="AM"/>
    <x v="348"/>
    <x v="0"/>
    <s v="Maybe one day I'll run pain free. But not today."/>
    <s v="Run"/>
    <m/>
    <n v="1249"/>
    <n v="3.38"/>
    <x v="232"/>
    <x v="114"/>
    <n v="1249"/>
    <n v="20.816666666666666"/>
    <x v="353"/>
    <n v="3383.5"/>
    <n v="4.1999998092651296"/>
    <m/>
    <n v="2"/>
    <n v="10"/>
    <n v="17"/>
    <n v="27.399999618530199"/>
    <n v="9.1000003814697195"/>
    <n v="-0.22461947798728901"/>
    <n v="150"/>
    <n v="330"/>
  </r>
  <r>
    <s v="Dec 9, 2015, 7:21:31 PM"/>
    <s v="PM"/>
    <x v="349"/>
    <x v="5"/>
    <s v="Evening Run"/>
    <s v="Run"/>
    <s v="Hill sessions. Brutal"/>
    <n v="1682"/>
    <n v="3.31"/>
    <x v="233"/>
    <x v="140"/>
    <n v="1461"/>
    <n v="24.35"/>
    <x v="354"/>
    <n v="3317.10009765625"/>
    <n v="5.5999999046325604"/>
    <m/>
    <n v="0"/>
    <m/>
    <n v="40.599998474121001"/>
    <n v="51"/>
    <n v="6.9000000953674299"/>
    <n v="-3.3161498606204903E-2"/>
    <n v="115.244003295898"/>
    <m/>
  </r>
  <r>
    <s v="Dec 11, 2015, 8:55:40 AM"/>
    <s v="AM"/>
    <x v="350"/>
    <x v="1"/>
    <s v="Morning Run"/>
    <s v="Run"/>
    <m/>
    <n v="1216"/>
    <n v="3.3"/>
    <x v="234"/>
    <x v="139"/>
    <n v="1091"/>
    <n v="18.183333333333334"/>
    <x v="355"/>
    <n v="3303.10009765625"/>
    <n v="5.5"/>
    <m/>
    <n v="15.783300399780201"/>
    <m/>
    <n v="18.799999237060501"/>
    <n v="34.700000762939403"/>
    <n v="6.5999999046325604"/>
    <n v="7.56864994764328E-2"/>
    <n v="132.10099792480401"/>
    <n v="387.98089599609301"/>
  </r>
  <r>
    <s v="May 27, 2018, 4:09:08 PM"/>
    <s v="PM"/>
    <x v="351"/>
    <x v="0"/>
    <s v="Tired plod"/>
    <s v="Run"/>
    <s v="Knee okay. Probably due to 4 days not running 4/10"/>
    <n v="1902"/>
    <n v="3.28"/>
    <x v="235"/>
    <x v="137"/>
    <n v="1247"/>
    <n v="20.783333333333335"/>
    <x v="356"/>
    <n v="3279.10009765625"/>
    <n v="4.0999999046325604"/>
    <m/>
    <n v="2"/>
    <m/>
    <n v="29.2000007629394"/>
    <n v="43.799999237060497"/>
    <n v="42.400001525878899"/>
    <n v="-3.6595407873392098E-2"/>
    <n v="155.30256652832"/>
    <n v="387.24890136718699"/>
  </r>
  <r>
    <s v="Sep 11, 2020, 4:23:20 PM"/>
    <s v="PM"/>
    <x v="352"/>
    <x v="1"/>
    <s v="Burst after work. Garmin missing a small chunk."/>
    <s v="Run"/>
    <s v="Tough"/>
    <n v="1139"/>
    <n v="3.27"/>
    <x v="236"/>
    <x v="141"/>
    <n v="1082"/>
    <n v="18.033333333333335"/>
    <x v="357"/>
    <n v="3272.30004882812"/>
    <n v="4.0999999046325604"/>
    <n v="3.0243067741393999"/>
    <n v="4"/>
    <n v="17"/>
    <n v="11"/>
    <n v="24.399999618530199"/>
    <n v="9.3000001907348597"/>
    <n v="-0.38505026698112399"/>
    <n v="152.73376464843699"/>
    <n v="284"/>
  </r>
  <r>
    <s v="Sep 18, 2020, 4:18:11 PM"/>
    <s v="PM"/>
    <x v="353"/>
    <x v="1"/>
    <s v="Friday burst"/>
    <s v="Run"/>
    <m/>
    <n v="1163"/>
    <n v="3.27"/>
    <x v="236"/>
    <x v="138"/>
    <n v="1094"/>
    <n v="18.233333333333334"/>
    <x v="358"/>
    <n v="3275.60009765625"/>
    <n v="4.5"/>
    <n v="2.9941499233245801"/>
    <n v="2"/>
    <n v="19"/>
    <n v="18.399999618530199"/>
    <n v="35"/>
    <n v="5.4000000953674299"/>
    <n v="-0.49456587433815002"/>
    <n v="154.53852844238199"/>
    <n v="293"/>
  </r>
  <r>
    <s v="Aug 28, 2018, 6:56:33 PM"/>
    <s v="PM"/>
    <x v="354"/>
    <x v="4"/>
    <s v="Evening taster"/>
    <s v="Run"/>
    <s v="Knee pain 2/10. But knee felt weak. "/>
    <n v="1223"/>
    <n v="3.24"/>
    <x v="237"/>
    <x v="134"/>
    <n v="1223"/>
    <n v="20.383333333333333"/>
    <x v="359"/>
    <n v="3246.39990234375"/>
    <n v="4.5"/>
    <m/>
    <n v="0"/>
    <n v="14"/>
    <n v="15.6000003814697"/>
    <n v="31.2000007629394"/>
    <n v="6.5"/>
    <n v="-0.46205025911331099"/>
    <n v="157.31561279296801"/>
    <n v="333"/>
  </r>
  <r>
    <s v="May 30, 2018, 6:03:56 PM"/>
    <s v="PM"/>
    <x v="267"/>
    <x v="5"/>
    <s v="Evening Run"/>
    <s v="Run"/>
    <m/>
    <n v="2648"/>
    <n v="3.24"/>
    <x v="237"/>
    <x v="135"/>
    <n v="1259"/>
    <n v="20.983333333333334"/>
    <x v="360"/>
    <n v="3248.89990234375"/>
    <n v="3.5999999046325599"/>
    <m/>
    <n v="0"/>
    <m/>
    <n v="12.199999809265099"/>
    <n v="16.399999618530199"/>
    <n v="11.800000190734799"/>
    <n v="-0.11080673336982701"/>
    <n v="152.65739440917901"/>
    <n v="378.39642333984301"/>
  </r>
  <r>
    <s v="Jul 28, 2019, 11:02:30 AM"/>
    <s v="AM"/>
    <x v="355"/>
    <x v="0"/>
    <s v="The slow and painful Achilles rehab continues"/>
    <s v="Run"/>
    <m/>
    <n v="1260"/>
    <n v="3.23"/>
    <x v="238"/>
    <x v="76"/>
    <n v="1260"/>
    <n v="21"/>
    <x v="361"/>
    <n v="3235.69995117187"/>
    <n v="4"/>
    <m/>
    <n v="2"/>
    <n v="6"/>
    <n v="16.399999618530199"/>
    <n v="85.199996948242102"/>
    <n v="11.699999809265099"/>
    <n v="-2.0521061420440598"/>
    <n v="161"/>
    <n v="341"/>
  </r>
  <r>
    <s v="Apr 27, 2017, 4:57:55 PM"/>
    <s v="PM"/>
    <x v="356"/>
    <x v="6"/>
    <s v="Afternoon Run"/>
    <s v="Run"/>
    <m/>
    <n v="1589"/>
    <n v="3.22"/>
    <x v="239"/>
    <x v="127"/>
    <n v="1183"/>
    <n v="19.716666666666665"/>
    <x v="362"/>
    <n v="3225"/>
    <n v="5.3000001907348597"/>
    <m/>
    <n v="13.2157897949218"/>
    <m/>
    <n v="23"/>
    <n v="37"/>
    <n v="43"/>
    <n v="6.2015503644943203E-3"/>
    <n v="155.03436279296801"/>
    <n v="383.87097167968699"/>
  </r>
  <r>
    <s v="Feb 21, 2019, 2:23:55 PM"/>
    <s v="PM"/>
    <x v="357"/>
    <x v="6"/>
    <s v="Afternoon Run"/>
    <s v="Run"/>
    <m/>
    <n v="1386"/>
    <n v="3.22"/>
    <x v="239"/>
    <x v="127"/>
    <n v="1218"/>
    <n v="20.3"/>
    <x v="363"/>
    <n v="3225.60009765625"/>
    <n v="4.5"/>
    <m/>
    <n v="4"/>
    <n v="17"/>
    <n v="22"/>
    <n v="42.799999237060497"/>
    <n v="5.6999998092651296"/>
    <n v="-0.37822419404983498"/>
    <n v="152.90954589843699"/>
    <n v="307"/>
  </r>
  <r>
    <s v="Jan 4, 2017, 7:38:03 PM"/>
    <s v="PM"/>
    <x v="358"/>
    <x v="5"/>
    <s v="Evening Run"/>
    <s v="Run"/>
    <m/>
    <n v="1241"/>
    <n v="3.22"/>
    <x v="239"/>
    <x v="121"/>
    <n v="1241"/>
    <n v="20.683333333333334"/>
    <x v="364"/>
    <n v="3219.80004882812"/>
    <n v="3.5999999046325599"/>
    <m/>
    <n v="17.272682189941399"/>
    <m/>
    <n v="16.899999618530199"/>
    <n v="34.400001525878899"/>
    <n v="18.600000381469702"/>
    <n v="6.2115658074617299E-3"/>
    <n v="164.09669494628901"/>
    <n v="380.09030151367102"/>
  </r>
  <r>
    <s v="May 6, 2018, 6:26:12 PM"/>
    <s v="PM"/>
    <x v="359"/>
    <x v="0"/>
    <s v="2.34 miles"/>
    <s v="Run"/>
    <s v="Sport watch dodgy. Knee pain 4/10"/>
    <n v="1464"/>
    <n v="3.22"/>
    <x v="239"/>
    <x v="91"/>
    <n v="1450"/>
    <n v="24.166666666666668"/>
    <x v="365"/>
    <n v="3225.89990234375"/>
    <n v="6.6999998092651296"/>
    <m/>
    <n v="46.837779998779297"/>
    <m/>
    <n v="23"/>
    <n v="53.900001525878899"/>
    <n v="50"/>
    <n v="-0.105396941304206"/>
    <n v="162.014877319335"/>
    <n v="393.66693115234301"/>
  </r>
  <r>
    <s v="May 13, 2018, 2:18:26 PM"/>
    <s v="PM"/>
    <x v="360"/>
    <x v="0"/>
    <s v="Rehab run"/>
    <s v="Run"/>
    <s v="Knee pain 4/10. Different strides equals different pain"/>
    <n v="1246"/>
    <n v="3.21"/>
    <x v="240"/>
    <x v="89"/>
    <n v="1237"/>
    <n v="20.616666666666667"/>
    <x v="366"/>
    <n v="3213"/>
    <n v="6.3000001907348597"/>
    <m/>
    <n v="8.9325351715087802"/>
    <m/>
    <n v="16"/>
    <n v="37"/>
    <n v="7.1999998092651296"/>
    <n v="-0.49797695875167802"/>
    <n v="158.65202331542901"/>
    <n v="374.75061035156199"/>
  </r>
  <r>
    <s v="Dec 23, 2018, 9:41:43 AM"/>
    <s v="AM"/>
    <x v="361"/>
    <x v="0"/>
    <s v="Tenby south beach loop"/>
    <s v="Run"/>
    <s v="Little primer after a few weeks off with back and Achilles issues "/>
    <n v="1320"/>
    <n v="3.21"/>
    <x v="240"/>
    <x v="48"/>
    <n v="1320"/>
    <n v="22"/>
    <x v="367"/>
    <n v="3218.68798828125"/>
    <m/>
    <m/>
    <m/>
    <m/>
    <m/>
    <m/>
    <m/>
    <n v="0"/>
    <m/>
    <n v="374.91229248046801"/>
  </r>
  <r>
    <s v="Apr 29, 2017, 9:44:54 AM"/>
    <s v="AM"/>
    <x v="362"/>
    <x v="3"/>
    <s v="Morning Run"/>
    <s v="Run"/>
    <m/>
    <n v="1310"/>
    <n v="3.19"/>
    <x v="241"/>
    <x v="117"/>
    <n v="1189"/>
    <n v="19.816666666666666"/>
    <x v="368"/>
    <n v="3193.10009765625"/>
    <n v="4.9000000953674299"/>
    <m/>
    <n v="0"/>
    <m/>
    <n v="19.399999618530199"/>
    <n v="37"/>
    <n v="7"/>
    <n v="-0.24740847945213301"/>
    <n v="156.97222900390599"/>
    <n v="375.22817993164"/>
  </r>
  <r>
    <s v="Apr 13, 2016, 5:39:45 PM"/>
    <s v="PM"/>
    <x v="363"/>
    <x v="5"/>
    <s v="Evening Run"/>
    <s v="Run"/>
    <m/>
    <n v="1306"/>
    <n v="3.16"/>
    <x v="242"/>
    <x v="142"/>
    <n v="1190"/>
    <n v="19.833333333333332"/>
    <x v="369"/>
    <n v="3167.80004882812"/>
    <n v="3.4000000953674299"/>
    <m/>
    <n v="0"/>
    <m/>
    <n v="20"/>
    <n v="38"/>
    <n v="6.6999998092651296"/>
    <n v="-8.2075901329517295E-2"/>
    <n v="139.59199523925699"/>
    <n v="370.18038940429602"/>
  </r>
  <r>
    <s v="Jul 8, 2016, 4:24:20 PM"/>
    <s v="PM"/>
    <x v="148"/>
    <x v="1"/>
    <s v="Afternoon Run"/>
    <s v="Run"/>
    <m/>
    <n v="1707"/>
    <n v="3.12"/>
    <x v="243"/>
    <x v="143"/>
    <n v="1311"/>
    <n v="21.85"/>
    <x v="370"/>
    <n v="3126.80004882812"/>
    <n v="5.5999999046325604"/>
    <m/>
    <n v="0"/>
    <m/>
    <n v="9.6999998092651296"/>
    <n v="17.600000381469702"/>
    <n v="6.5"/>
    <n v="6.07649981975555E-2"/>
    <n v="134.82138061523401"/>
    <n v="366.77203369140602"/>
  </r>
  <r>
    <s v="Jan 12, 2019, 2:53:35 PM"/>
    <s v="PM"/>
    <x v="364"/>
    <x v="3"/>
    <s v="Afternoon Run"/>
    <s v="Run"/>
    <m/>
    <n v="1116"/>
    <n v="3.08"/>
    <x v="244"/>
    <x v="124"/>
    <n v="1116"/>
    <n v="18.600000000000001"/>
    <x v="371"/>
    <n v="3085.80004882812"/>
    <n v="4.9000000953674299"/>
    <m/>
    <n v="11"/>
    <n v="15"/>
    <n v="33.799999237060497"/>
    <n v="49.599998474121001"/>
    <n v="6.5"/>
    <n v="-9.7219519317150102E-2"/>
    <n v="157.7646484375"/>
    <n v="295"/>
  </r>
  <r>
    <s v="Feb 8, 2015, 10:16:19 AM"/>
    <s v="AM"/>
    <x v="40"/>
    <x v="0"/>
    <s v="02/08/2015 Cardiff, United Kingdom"/>
    <s v="Run"/>
    <m/>
    <n v="1139"/>
    <n v="3.06"/>
    <x v="245"/>
    <x v="139"/>
    <n v="1136"/>
    <n v="18.933333333333334"/>
    <x v="372"/>
    <n v="3064"/>
    <n v="4.0999999046325604"/>
    <m/>
    <n v="0"/>
    <m/>
    <n v="15.899999618530201"/>
    <n v="26"/>
    <n v="6.5"/>
    <n v="0.22845999896526301"/>
    <n v="150.83000183105401"/>
    <m/>
  </r>
  <r>
    <s v="Jul 22, 2018, 2:47:10 PM"/>
    <s v="PM"/>
    <x v="365"/>
    <x v="0"/>
    <s v="Afternoon Run"/>
    <s v="Run"/>
    <m/>
    <n v="1814"/>
    <n v="3.04"/>
    <x v="246"/>
    <x v="138"/>
    <n v="1325"/>
    <n v="22.083333333333332"/>
    <x v="373"/>
    <n v="3040.5"/>
    <n v="3.5999999046325599"/>
    <m/>
    <n v="20"/>
    <n v="44"/>
    <n v="-31.600000381469702"/>
    <n v="25"/>
    <n v="33.099998474121001"/>
    <n v="-1.44055259227752"/>
    <n v="151.13217163085901"/>
    <n v="361"/>
  </r>
  <r>
    <s v="Jul 13, 2016, 6:19:36 PM"/>
    <s v="PM"/>
    <x v="366"/>
    <x v="5"/>
    <s v="Evening Run"/>
    <s v="Run"/>
    <m/>
    <n v="890"/>
    <n v="3"/>
    <x v="247"/>
    <x v="109"/>
    <n v="890"/>
    <n v="14.833333333333334"/>
    <x v="374"/>
    <n v="3002.80004882812"/>
    <n v="6.1999998092651296"/>
    <m/>
    <n v="0"/>
    <m/>
    <n v="17.600000381469702"/>
    <n v="24.2000007629394"/>
    <n v="7"/>
    <n v="-3.3302251249551699E-3"/>
    <n v="165.72074890136699"/>
    <n v="351.63284301757801"/>
  </r>
  <r>
    <s v="Jul 9, 2019, 5:37:18 PM"/>
    <s v="PM"/>
    <x v="367"/>
    <x v="4"/>
    <s v="Rehab run ii"/>
    <s v="Run"/>
    <m/>
    <n v="1147"/>
    <n v="2.93"/>
    <x v="248"/>
    <x v="138"/>
    <n v="1147"/>
    <n v="19.116666666666667"/>
    <x v="375"/>
    <n v="2935.60009765625"/>
    <n v="3.5"/>
    <m/>
    <n v="4"/>
    <n v="6"/>
    <n v="42"/>
    <n v="46.799999237060497"/>
    <n v="8.3000001907348597"/>
    <n v="4.08775024116039E-2"/>
    <n v="153"/>
    <n v="301"/>
  </r>
  <r>
    <s v="Jul 20, 2019, 11:58:55 AM"/>
    <s v="AM"/>
    <x v="368"/>
    <x v="3"/>
    <s v="Lunch Run"/>
    <s v="Run"/>
    <m/>
    <n v="1073"/>
    <n v="2.92"/>
    <x v="249"/>
    <x v="138"/>
    <n v="1073"/>
    <n v="17.883333333333333"/>
    <x v="376"/>
    <n v="2920.60009765625"/>
    <n v="4.1999998092651296"/>
    <m/>
    <n v="2"/>
    <n v="12"/>
    <n v="34"/>
    <n v="45"/>
    <n v="3.9000000953674299"/>
    <n v="-0.35609120130538902"/>
    <n v="156"/>
    <n v="290"/>
  </r>
  <r>
    <s v="May 17, 2018, 5:25:42 PM"/>
    <s v="PM"/>
    <x v="369"/>
    <x v="6"/>
    <s v="Little plod"/>
    <s v="Run"/>
    <s v="Testing a new watch. Knee pain 4/10"/>
    <n v="1343"/>
    <n v="2.91"/>
    <x v="250"/>
    <x v="124"/>
    <n v="1117"/>
    <n v="18.616666666666667"/>
    <x v="377"/>
    <n v="2913"/>
    <n v="3.4000000953674299"/>
    <m/>
    <n v="7"/>
    <m/>
    <n v="23.399999618530199"/>
    <n v="40.799999237060497"/>
    <n v="50"/>
    <n v="-0.24716787040233601"/>
    <n v="156.63294982910099"/>
    <n v="341.00640869140602"/>
  </r>
  <r>
    <s v="Jul 5, 2019, 5:13:17 PM"/>
    <s v="PM"/>
    <x v="370"/>
    <x v="1"/>
    <s v="Rehab run"/>
    <s v="Run"/>
    <m/>
    <n v="1323"/>
    <n v="2.89"/>
    <x v="251"/>
    <x v="137"/>
    <n v="1200"/>
    <n v="20"/>
    <x v="378"/>
    <n v="2894.5"/>
    <n v="3.4000000953674299"/>
    <m/>
    <n v="6"/>
    <n v="6"/>
    <n v="26.799999237060501"/>
    <n v="38.599998474121001"/>
    <n v="15.899999618530201"/>
    <n v="0.193470373749732"/>
    <n v="157"/>
    <n v="307"/>
  </r>
  <r>
    <s v="Sep 8, 2018, 3:26:02 PM"/>
    <s v="PM"/>
    <x v="371"/>
    <x v="3"/>
    <s v="Mini laps pt1"/>
    <s v="Run"/>
    <s v="Knee quite sore at start. Has been a niggle all week. Pain 3.5/10"/>
    <n v="1038"/>
    <n v="2.82"/>
    <x v="252"/>
    <x v="138"/>
    <n v="1038"/>
    <n v="17.3"/>
    <x v="379"/>
    <n v="2824.10009765625"/>
    <n v="3.5"/>
    <m/>
    <n v="0"/>
    <n v="17"/>
    <n v="13.6000003814697"/>
    <n v="31.600000381469702"/>
    <n v="8.5"/>
    <n v="-0.58779788017272905"/>
    <n v="155.68208312988199"/>
    <n v="278"/>
  </r>
  <r>
    <s v="Aug 15, 2018, 10:07:45 AM"/>
    <s v="AM"/>
    <x v="165"/>
    <x v="5"/>
    <s v="Coastal path run Pt2"/>
    <s v="Run"/>
    <s v="Knee pain 1/10. "/>
    <n v="1780"/>
    <n v="2.75"/>
    <x v="253"/>
    <x v="132"/>
    <n v="1232"/>
    <n v="20.533333333333335"/>
    <x v="380"/>
    <n v="2749.30004882812"/>
    <n v="3"/>
    <m/>
    <n v="36"/>
    <n v="33"/>
    <n v="8.8000001907348597"/>
    <n v="49"/>
    <n v="33.099998474121001"/>
    <n v="0.45102390646934498"/>
    <n v="149.93641662597599"/>
    <n v="305"/>
  </r>
  <r>
    <s v="Aug 12, 2018, 2:32:16 PM"/>
    <s v="PM"/>
    <x v="372"/>
    <x v="0"/>
    <s v="Afternoon Run"/>
    <s v="Run"/>
    <m/>
    <n v="2129"/>
    <n v="2.73"/>
    <x v="254"/>
    <x v="114"/>
    <n v="1155"/>
    <n v="19.25"/>
    <x v="381"/>
    <n v="2736.39990234375"/>
    <n v="3.0999999046325599"/>
    <m/>
    <n v="20"/>
    <n v="21"/>
    <n v="-31"/>
    <n v="5.8000001907348597"/>
    <n v="48.599998474121001"/>
    <n v="1.3448326587677"/>
    <n v="152.05506896972599"/>
    <n v="304"/>
  </r>
  <r>
    <s v="Feb 12, 2016, 5:13:15 PM"/>
    <s v="PM"/>
    <x v="149"/>
    <x v="1"/>
    <s v="Afternoon Run"/>
    <s v="Run"/>
    <m/>
    <n v="922"/>
    <n v="2.5"/>
    <x v="255"/>
    <x v="136"/>
    <n v="922"/>
    <n v="15.366666666666667"/>
    <x v="382"/>
    <n v="2503"/>
    <n v="3.7999999523162802"/>
    <m/>
    <n v="0"/>
    <m/>
    <n v="21.5"/>
    <n v="26"/>
    <n v="3.70000004768371"/>
    <n v="8.3899296820163699E-2"/>
    <n v="157.447998046875"/>
    <m/>
  </r>
  <r>
    <s v="Feb 15, 2015, 11:38:44 AM"/>
    <s v="AM"/>
    <x v="13"/>
    <x v="0"/>
    <s v="02/15/2015 Cardiff, United Kingdom"/>
    <s v="Run"/>
    <m/>
    <n v="1018"/>
    <n v="2.48"/>
    <x v="256"/>
    <x v="136"/>
    <n v="743"/>
    <n v="12.383333333333333"/>
    <x v="383"/>
    <n v="2484.5"/>
    <n v="4.4000000953674299"/>
    <m/>
    <n v="0"/>
    <m/>
    <n v="14.1000003814697"/>
    <n v="22.7000007629394"/>
    <n v="5.1999998092651296"/>
    <n v="0.23747199773788399"/>
    <n v="156.68699645996"/>
    <m/>
  </r>
  <r>
    <s v="Dec 22, 2019, 1:07:08 PM"/>
    <s v="PM"/>
    <x v="336"/>
    <x v="0"/>
    <s v="Lunch Run pt 2 (bloody Garmin)"/>
    <s v="Run"/>
    <m/>
    <n v="1201"/>
    <n v="2.4"/>
    <x v="257"/>
    <x v="144"/>
    <n v="935"/>
    <n v="15.583333333333334"/>
    <x v="384"/>
    <n v="2405.89990234375"/>
    <n v="4.5"/>
    <n v="2.57200002670288"/>
    <n v="5"/>
    <n v="6"/>
    <n v="37.200000762939403"/>
    <n v="52.400001525878899"/>
    <n v="27"/>
    <n v="0.30757719278335499"/>
    <n v="140"/>
    <n v="222"/>
  </r>
  <r>
    <s v="Jul 15, 2019, 5:21:24 PM"/>
    <s v="PM"/>
    <x v="373"/>
    <x v="2"/>
    <s v="Evening Run"/>
    <s v="Run"/>
    <m/>
    <n v="897"/>
    <n v="2.36"/>
    <x v="258"/>
    <x v="125"/>
    <n v="879"/>
    <n v="14.65"/>
    <x v="385"/>
    <n v="2365.89990234375"/>
    <n v="3.70000004768371"/>
    <m/>
    <n v="4"/>
    <n v="2"/>
    <n v="40.200000762939403"/>
    <n v="44.599998474121001"/>
    <n v="1.5"/>
    <n v="-7.6080985367298098E-2"/>
    <n v="152"/>
    <n v="234"/>
  </r>
  <r>
    <s v="Jan 17, 2016, 1:15:35 PM"/>
    <s v="PM"/>
    <x v="19"/>
    <x v="0"/>
    <s v="Afternoon Run"/>
    <s v="Run"/>
    <m/>
    <n v="906"/>
    <n v="2.35"/>
    <x v="259"/>
    <x v="111"/>
    <n v="903"/>
    <n v="15.05"/>
    <x v="386"/>
    <n v="2352"/>
    <n v="5.5"/>
    <m/>
    <n v="0"/>
    <m/>
    <n v="19.5"/>
    <n v="26.100000381469702"/>
    <n v="4.6999998092651296"/>
    <n v="8.5034012794494601E-2"/>
    <n v="163.48394775390599"/>
    <m/>
  </r>
  <r>
    <s v="Jun 5, 2020, 3:49:12 PM"/>
    <s v="PM"/>
    <x v="374"/>
    <x v="1"/>
    <s v="Asthma!"/>
    <s v="Run"/>
    <m/>
    <n v="790"/>
    <n v="2.2999999999999998"/>
    <x v="260"/>
    <x v="145"/>
    <n v="790"/>
    <n v="13.166666666666666"/>
    <x v="387"/>
    <n v="2305.89990234375"/>
    <n v="3.9000000953674299"/>
    <n v="2.9188606739044101"/>
    <n v="0"/>
    <n v="9"/>
    <n v="24.600000381469702"/>
    <n v="35.400001525878899"/>
    <n v="1.20000004768371"/>
    <n v="-0.459690362215042"/>
    <n v="151.98986816406199"/>
    <n v="220"/>
  </r>
  <r>
    <s v="Nov 19, 2019, 6:56:00 PM"/>
    <s v="PM"/>
    <x v="375"/>
    <x v="4"/>
    <s v="Run with Goody"/>
    <s v="Run"/>
    <m/>
    <n v="954"/>
    <n v="2.29"/>
    <x v="261"/>
    <x v="130"/>
    <n v="954"/>
    <n v="15.9"/>
    <x v="388"/>
    <n v="2290"/>
    <n v="3.5999999046325599"/>
    <n v="2.4000000953674299"/>
    <n v="2"/>
    <n v="4"/>
    <n v="17.600000381469702"/>
    <n v="24.2000007629394"/>
    <n v="6.3000001907348597"/>
    <n v="-0.104803495109081"/>
    <n v="148"/>
    <n v="224"/>
  </r>
  <r>
    <s v="May 22, 2018, 7:05:37 PM"/>
    <s v="PM"/>
    <x v="376"/>
    <x v="4"/>
    <s v="Errand turns into a plod"/>
    <s v="Run"/>
    <s v="Forgot knee support. Knee pain 6/10"/>
    <n v="905"/>
    <n v="2.2799999999999998"/>
    <x v="262"/>
    <x v="125"/>
    <n v="899"/>
    <n v="14.983333333333333"/>
    <x v="389"/>
    <n v="2288.89990234375"/>
    <n v="3.4000000953674299"/>
    <m/>
    <n v="8"/>
    <m/>
    <n v="30.2000007629394"/>
    <n v="39"/>
    <n v="5.4000000953674299"/>
    <n v="0.24465900659561099"/>
    <n v="152.60578918457"/>
    <n v="268.800537109375"/>
  </r>
  <r>
    <s v="Jun 26, 2020, 4:05:51 PM"/>
    <s v="PM"/>
    <x v="212"/>
    <x v="1"/>
    <s v="The post Friday run top up run"/>
    <s v="Run"/>
    <m/>
    <n v="844"/>
    <n v="2.21"/>
    <x v="263"/>
    <x v="125"/>
    <n v="815"/>
    <n v="13.583333333333334"/>
    <x v="390"/>
    <n v="2211.69995117187"/>
    <n v="4.4000000953674299"/>
    <n v="2.7137422561645499"/>
    <n v="7"/>
    <n v="4"/>
    <n v="23"/>
    <n v="32"/>
    <n v="3.5"/>
    <n v="6.3299722969531999E-2"/>
    <n v="155.15861511230401"/>
    <n v="226"/>
  </r>
  <r>
    <s v="Apr 12, 2016, 4:51:25 PM"/>
    <s v="PM"/>
    <x v="377"/>
    <x v="4"/>
    <s v="Afternoon Run"/>
    <s v="Run"/>
    <m/>
    <n v="855"/>
    <n v="2.15"/>
    <x v="264"/>
    <x v="146"/>
    <n v="849"/>
    <n v="14.15"/>
    <x v="391"/>
    <n v="2157.10009765625"/>
    <n v="3.5999999046325599"/>
    <m/>
    <n v="0"/>
    <m/>
    <n v="30.7000007629394"/>
    <n v="35.299999237060497"/>
    <n v="5.8000001907348597"/>
    <n v="-9.2717101797461492E-3"/>
    <n v="127.501998901367"/>
    <m/>
  </r>
  <r>
    <s v="Oct 18, 2015, 9:33:43 AM"/>
    <s v="AM"/>
    <x v="133"/>
    <x v="0"/>
    <s v="Morning Run"/>
    <s v="Run"/>
    <m/>
    <n v="738"/>
    <n v="2.12"/>
    <x v="265"/>
    <x v="135"/>
    <n v="738"/>
    <n v="12.3"/>
    <x v="392"/>
    <n v="2122.30004882812"/>
    <n v="3.9000000953674299"/>
    <m/>
    <n v="18.5342712402343"/>
    <m/>
    <n v="16"/>
    <n v="34.799999237060497"/>
    <n v="7.4000000953674299"/>
    <n v="0.81515336036682096"/>
    <n v="166.87364196777301"/>
    <m/>
  </r>
  <r>
    <s v="Dec 4, 2015, 12:48:20 PM"/>
    <s v="PM"/>
    <x v="320"/>
    <x v="1"/>
    <s v="Lunch Run"/>
    <s v="Run"/>
    <m/>
    <n v="902"/>
    <n v="2.0699999999999998"/>
    <x v="266"/>
    <x v="146"/>
    <n v="560"/>
    <n v="9.3333333333333339"/>
    <x v="393"/>
    <n v="2074.69995117187"/>
    <n v="8.5"/>
    <m/>
    <n v="15.489473342895501"/>
    <m/>
    <n v="22.5"/>
    <n v="38.099998474121001"/>
    <n v="10.5"/>
    <n v="0.19279895722866"/>
    <n v="147.86071777343699"/>
    <n v="245.86869812011699"/>
  </r>
  <r>
    <s v="Jun 19, 2016, 11:39:05 AM"/>
    <s v="AM"/>
    <x v="21"/>
    <x v="0"/>
    <s v="Lunch Run"/>
    <s v="Run"/>
    <m/>
    <n v="771"/>
    <n v="2.0299999999999998"/>
    <x v="267"/>
    <x v="125"/>
    <n v="771"/>
    <n v="12.85"/>
    <x v="394"/>
    <n v="2037.40002441406"/>
    <n v="3.7999999523162802"/>
    <m/>
    <n v="0"/>
    <m/>
    <n v="21.5"/>
    <n v="25.899999618530199"/>
    <n v="3.7999999523162802"/>
    <n v="-3.9265699684619897E-2"/>
    <n v="159.23500061035099"/>
    <n v="238.00146484375"/>
  </r>
  <r>
    <s v="Apr 15, 2020, 4:57:53 PM"/>
    <s v="PM"/>
    <x v="378"/>
    <x v="5"/>
    <s v="Run around the block with the kids"/>
    <s v="Run"/>
    <m/>
    <n v="698"/>
    <n v="2"/>
    <x v="268"/>
    <x v="144"/>
    <n v="698"/>
    <n v="11.633333333333333"/>
    <x v="395"/>
    <n v="2003.90002441406"/>
    <n v="4"/>
    <n v="2.8699998855590798"/>
    <m/>
    <n v="2"/>
    <n v="24.399999618530199"/>
    <n v="30"/>
    <n v="12"/>
    <n v="-0.199610754847526"/>
    <n v="142"/>
    <n v="182"/>
  </r>
  <r>
    <s v="Dec 9, 2018, 1:00:05 PM"/>
    <s v="PM"/>
    <x v="379"/>
    <x v="0"/>
    <s v="Plod with a v sore back"/>
    <s v="Run"/>
    <s v="Knee pain 1/10 "/>
    <n v="707"/>
    <n v="1.98"/>
    <x v="269"/>
    <x v="133"/>
    <n v="707"/>
    <n v="11.783333333333333"/>
    <x v="396"/>
    <n v="1979.30004882812"/>
    <n v="4.4000000953674299"/>
    <m/>
    <n v="4.625"/>
    <m/>
    <n v="31.399999618530199"/>
    <n v="36.099998474121001"/>
    <n v="3.2999999523162802"/>
    <n v="0"/>
    <n v="160.72831726074199"/>
    <n v="236"/>
  </r>
  <r>
    <s v="Apr 22, 2018, 1:23:10 PM"/>
    <s v="PM"/>
    <x v="380"/>
    <x v="0"/>
    <s v="Afternoon Run with kids"/>
    <s v="Run"/>
    <s v="Knee pain 5/10 first .5 miles"/>
    <n v="766"/>
    <n v="1.98"/>
    <x v="269"/>
    <x v="140"/>
    <n v="766"/>
    <n v="12.766666666666667"/>
    <x v="397"/>
    <n v="1984.90002441406"/>
    <n v="5.3000001907348597"/>
    <m/>
    <n v="4.1839599609375"/>
    <m/>
    <n v="30.799999237060501"/>
    <n v="35.099998474121001"/>
    <n v="3.70000004768371"/>
    <n v="0"/>
    <n v="154.21836853027301"/>
    <n v="231.79489135742099"/>
  </r>
  <r>
    <s v="Apr 10, 2018, 6:20:36 PM"/>
    <s v="PM"/>
    <x v="381"/>
    <x v="4"/>
    <s v="Evening Run"/>
    <s v="Run"/>
    <m/>
    <n v="830"/>
    <n v="1.96"/>
    <x v="270"/>
    <x v="145"/>
    <n v="824"/>
    <n v="13.733333333333333"/>
    <x v="398"/>
    <n v="1964.59997558593"/>
    <n v="6.1999998092651296"/>
    <m/>
    <n v="4.1883459091186497"/>
    <m/>
    <n v="30.799999237060501"/>
    <n v="35.099998474121001"/>
    <n v="5.5"/>
    <n v="0"/>
    <n v="147.12882995605401"/>
    <n v="229.52354431152301"/>
  </r>
  <r>
    <s v="Aug 15, 2017, 5:13:00 PM"/>
    <s v="PM"/>
    <x v="382"/>
    <x v="4"/>
    <s v="Evening Run"/>
    <s v="Run"/>
    <m/>
    <n v="639"/>
    <n v="1.95"/>
    <x v="271"/>
    <x v="114"/>
    <n v="639"/>
    <n v="10.65"/>
    <x v="399"/>
    <n v="1949.40002441406"/>
    <n v="6.6999998092651296"/>
    <m/>
    <n v="8.2706604003906197"/>
    <m/>
    <n v="19.399999618530199"/>
    <n v="35"/>
    <n v="13.800000190734799"/>
    <n v="-0.54375708103179898"/>
    <n v="167.77795410156199"/>
    <n v="225.34191894531199"/>
  </r>
  <r>
    <s v="Nov 19, 2017, 4:24:00 PM"/>
    <s v="PM"/>
    <x v="383"/>
    <x v="0"/>
    <s v="Slog"/>
    <s v="Run"/>
    <m/>
    <n v="1028"/>
    <n v="1.94"/>
    <x v="272"/>
    <x v="48"/>
    <n v="759"/>
    <n v="12.65"/>
    <x v="400"/>
    <n v="1942.40002441406"/>
    <n v="5.0999999046325604"/>
    <m/>
    <n v="4.1972498893737704"/>
    <m/>
    <n v="30.799999237060501"/>
    <n v="35.099998474121001"/>
    <n v="4.5"/>
    <n v="0"/>
    <m/>
    <n v="227.07746887207"/>
  </r>
  <r>
    <s v="Apr 8, 2018, 11:15:27 AM"/>
    <s v="AM"/>
    <x v="384"/>
    <x v="0"/>
    <s v="Lunch Run"/>
    <s v="Run"/>
    <m/>
    <n v="867"/>
    <n v="1.94"/>
    <x v="272"/>
    <x v="147"/>
    <n v="867"/>
    <n v="14.45"/>
    <x v="401"/>
    <n v="1948.40002441406"/>
    <n v="4.6999998092651296"/>
    <m/>
    <n v="4.1852941513061497"/>
    <m/>
    <n v="30.799999237060501"/>
    <n v="35.099998474121001"/>
    <n v="4.3000001907348597"/>
    <n v="0"/>
    <n v="141.00256347656199"/>
    <n v="227.68315124511699"/>
  </r>
  <r>
    <s v="Apr 20, 2018, 5:50:51 PM"/>
    <s v="PM"/>
    <x v="385"/>
    <x v="1"/>
    <s v="Slowly does it"/>
    <s v="Run"/>
    <m/>
    <n v="733"/>
    <n v="1.93"/>
    <x v="273"/>
    <x v="125"/>
    <n v="733"/>
    <n v="12.216666666666667"/>
    <x v="402"/>
    <n v="1931.59997558593"/>
    <n v="4.4000000953674299"/>
    <m/>
    <n v="4.1883301734924299"/>
    <m/>
    <n v="30.799999237060501"/>
    <n v="35.099998474121001"/>
    <n v="3.7999999523162802"/>
    <n v="5.1770601421594602E-3"/>
    <n v="156.427001953125"/>
    <n v="225.62145996093699"/>
  </r>
  <r>
    <s v="May 2, 2018, 5:27:53 PM"/>
    <s v="PM"/>
    <x v="386"/>
    <x v="5"/>
    <s v="Run with Rosi"/>
    <s v="Run"/>
    <s v="Wore a knee strap and I think it helped. Knee pain 4/10 and post run it feels okay...."/>
    <n v="794"/>
    <n v="1.93"/>
    <x v="273"/>
    <x v="140"/>
    <n v="760"/>
    <n v="12.666666666666666"/>
    <x v="403"/>
    <n v="1933.90002441406"/>
    <n v="4"/>
    <m/>
    <n v="4.1892232894897399"/>
    <m/>
    <n v="30.799999237060501"/>
    <n v="35.099998474121001"/>
    <n v="3.7999999523162802"/>
    <n v="5.17089804634451E-3"/>
    <n v="153.97018432617099"/>
    <n v="225.93595886230401"/>
  </r>
  <r>
    <s v="Sep 24, 2018, 6:37:56 PM"/>
    <s v="PM"/>
    <x v="387"/>
    <x v="2"/>
    <s v="Final mile with Undy runners"/>
    <s v="Run"/>
    <s v="Knee pain 2/10 bit sore"/>
    <n v="837"/>
    <n v="1.92"/>
    <x v="274"/>
    <x v="148"/>
    <n v="674"/>
    <n v="11.233333333333333"/>
    <x v="404"/>
    <n v="1924.80004882812"/>
    <n v="3.70000004768371"/>
    <m/>
    <n v="0"/>
    <n v="2"/>
    <n v="6.1999998092651296"/>
    <n v="8.3999996185302699"/>
    <n v="2.0999999046325599"/>
    <n v="-8.3125516772270203E-2"/>
    <n v="146.683502197265"/>
    <n v="177"/>
  </r>
  <r>
    <s v="Nov 17, 2019, 10:54:55 AM"/>
    <s v="AM"/>
    <x v="388"/>
    <x v="0"/>
    <s v="Family plod"/>
    <s v="Run"/>
    <m/>
    <n v="765"/>
    <n v="1.92"/>
    <x v="274"/>
    <x v="145"/>
    <n v="744"/>
    <n v="12.4"/>
    <x v="405"/>
    <n v="1927"/>
    <n v="3.2999999523162802"/>
    <n v="2.5880000591278001"/>
    <n v="0"/>
    <n v="2"/>
    <n v="19.600000381469702"/>
    <n v="24.2000007629394"/>
    <n v="7.9000000953674299"/>
    <n v="-0.11416710168123199"/>
    <n v="152"/>
    <n v="191"/>
  </r>
  <r>
    <s v="Nov 2, 2018, 5:46:15 PM"/>
    <s v="PM"/>
    <x v="389"/>
    <x v="1"/>
    <s v="Afternoon Run"/>
    <s v="Run"/>
    <s v="Knee pain 1/10"/>
    <n v="693"/>
    <n v="1.91"/>
    <x v="275"/>
    <x v="149"/>
    <n v="689"/>
    <n v="11.483333333333333"/>
    <x v="406"/>
    <n v="1914.59997558593"/>
    <n v="3.9000000953674299"/>
    <m/>
    <n v="0"/>
    <n v="4"/>
    <n v="18.600000381469702"/>
    <n v="25"/>
    <n v="5.0999999046325604"/>
    <n v="-0.26115116477012601"/>
    <n v="158.81304931640599"/>
    <n v="189"/>
  </r>
  <r>
    <s v="Nov 23, 2014, 12:05:30 PM"/>
    <s v="PM"/>
    <x v="299"/>
    <x v="0"/>
    <s v="11/23/2014 Cardiff, United Kingdom"/>
    <s v="Run"/>
    <m/>
    <n v="1073"/>
    <n v="1.91"/>
    <x v="275"/>
    <x v="150"/>
    <n v="698"/>
    <n v="11.633333333333333"/>
    <x v="407"/>
    <n v="1909.40002441406"/>
    <n v="4.3000001907348597"/>
    <m/>
    <n v="10.014900207519499"/>
    <m/>
    <n v="22.600000381469702"/>
    <n v="38"/>
    <n v="9.6000003814697195"/>
    <n v="-3.6660701036453198E-2"/>
    <n v="128.13600158691401"/>
    <m/>
  </r>
  <r>
    <s v="Aug 1, 2018, 4:43:35 PM"/>
    <s v="PM"/>
    <x v="390"/>
    <x v="5"/>
    <s v="Plod"/>
    <s v="Run"/>
    <s v="Knee pain 1/10. Pain in my lower quad instead. Think my knee isn't engaging my quad properly "/>
    <n v="769"/>
    <n v="1.91"/>
    <x v="275"/>
    <x v="130"/>
    <n v="769"/>
    <n v="12.816666666666666"/>
    <x v="408"/>
    <n v="1910.69995117187"/>
    <n v="3.4000000953674299"/>
    <m/>
    <n v="2"/>
    <n v="2"/>
    <n v="25.799999237060501"/>
    <n v="29.799999237060501"/>
    <n v="11.1000003814697"/>
    <n v="3.14021036028862E-2"/>
    <n v="153.91525268554599"/>
    <n v="212"/>
  </r>
  <r>
    <s v="Oct 26, 2018, 10:24:15 AM"/>
    <s v="AM"/>
    <x v="391"/>
    <x v="1"/>
    <s v="Lunch Run"/>
    <s v="Run"/>
    <s v="Knee pain 4/10. Nigglesome "/>
    <n v="1481"/>
    <n v="1.89"/>
    <x v="276"/>
    <x v="151"/>
    <n v="635"/>
    <n v="10.583333333333334"/>
    <x v="409"/>
    <n v="1896.30004882812"/>
    <n v="4.1999998092651296"/>
    <m/>
    <n v="2"/>
    <n v="2"/>
    <n v="16"/>
    <n v="25"/>
    <n v="3.4000000953674299"/>
    <n v="-0.35859304666519098"/>
    <n v="141.77409362792901"/>
    <n v="155"/>
  </r>
  <r>
    <s v="Aug 5, 2018, 6:56:08 PM"/>
    <s v="PM"/>
    <x v="392"/>
    <x v="0"/>
    <s v="Evening Run"/>
    <s v="Run"/>
    <s v="Knee pain astonishingly 0/10"/>
    <n v="748"/>
    <n v="1.89"/>
    <x v="276"/>
    <x v="152"/>
    <n v="742"/>
    <n v="12.366666666666667"/>
    <x v="410"/>
    <n v="1895"/>
    <n v="3.70000004768371"/>
    <m/>
    <n v="2"/>
    <n v="2"/>
    <n v="24.799999237060501"/>
    <n v="28.799999237060501"/>
    <n v="6.1999998092651296"/>
    <n v="-3.16622704267501E-2"/>
    <n v="140.56872558593699"/>
    <n v="193"/>
  </r>
  <r>
    <s v="Aug 7, 2018, 6:34:16 PM"/>
    <s v="PM"/>
    <x v="393"/>
    <x v="4"/>
    <s v="Slowly does it"/>
    <s v="Run"/>
    <s v="Knee pain 1/10. Smallest twinge. Post run it feels a little niggley. But I'll take that. "/>
    <n v="747"/>
    <n v="1.88"/>
    <x v="277"/>
    <x v="142"/>
    <n v="739"/>
    <n v="12.316666666666666"/>
    <x v="411"/>
    <n v="1884.09997558593"/>
    <n v="3.0999999046325599"/>
    <m/>
    <n v="2"/>
    <n v="4"/>
    <n v="25.399999618530199"/>
    <n v="30.600000381469702"/>
    <n v="1.8999999761581401"/>
    <n v="-0.14861206710338501"/>
    <n v="152.127197265625"/>
    <n v="201"/>
  </r>
  <r>
    <s v="Jan 7, 2019, 7:07:32 PM"/>
    <s v="PM"/>
    <x v="298"/>
    <x v="2"/>
    <s v="Undy part 2"/>
    <s v="Run"/>
    <m/>
    <n v="844"/>
    <n v="1.88"/>
    <x v="277"/>
    <x v="140"/>
    <n v="758"/>
    <n v="12.633333333333333"/>
    <x v="412"/>
    <n v="1880.30004882812"/>
    <n v="3.0999999046325599"/>
    <m/>
    <n v="28"/>
    <n v="27"/>
    <n v="4.4000000953674299"/>
    <n v="34.799999237060497"/>
    <n v="18.5"/>
    <n v="2.1273201331496201E-2"/>
    <n v="156.256912231445"/>
    <n v="198"/>
  </r>
  <r>
    <s v="Jan 6, 2019, 3:25:33 PM"/>
    <s v="PM"/>
    <x v="394"/>
    <x v="0"/>
    <s v="Afternoon Run"/>
    <s v="Run"/>
    <m/>
    <n v="771"/>
    <n v="1.87"/>
    <x v="278"/>
    <x v="147"/>
    <n v="691"/>
    <n v="11.516666666666667"/>
    <x v="413"/>
    <n v="1875"/>
    <n v="3.70000004768371"/>
    <m/>
    <n v="2"/>
    <n v="2"/>
    <n v="36.200000762939403"/>
    <n v="40.400001525878899"/>
    <n v="3.4000000953674299"/>
    <n v="-3.20000015199184E-2"/>
    <n v="148.554275512695"/>
    <n v="174"/>
  </r>
  <r>
    <s v="Feb 3, 2020, 9:38:09 AM"/>
    <s v="AM"/>
    <x v="276"/>
    <x v="2"/>
    <s v="Part 1. Stupid Garmin automatically saving a paused run."/>
    <s v="Run"/>
    <m/>
    <n v="731"/>
    <n v="1.86"/>
    <x v="279"/>
    <x v="148"/>
    <n v="731"/>
    <n v="12.183333333333334"/>
    <x v="414"/>
    <n v="1865.30004882812"/>
    <n v="2.9000000953674299"/>
    <n v="2.5520000457763601"/>
    <m/>
    <n v="16"/>
    <n v="15.800000190734799"/>
    <n v="56.400001525878899"/>
    <n v="4.6999998092651296"/>
    <n v="-2.1765935420989901"/>
    <n v="145"/>
    <n v="180"/>
  </r>
  <r>
    <s v="Sep 24, 2018, 5:53:15 PM"/>
    <s v="PM"/>
    <x v="387"/>
    <x v="2"/>
    <s v="Part 1 with Undy runners"/>
    <s v="Run"/>
    <m/>
    <n v="883"/>
    <n v="1.85"/>
    <x v="280"/>
    <x v="143"/>
    <n v="632"/>
    <n v="10.533333333333333"/>
    <x v="415"/>
    <n v="1856.40002441406"/>
    <n v="5.6999998092651296"/>
    <m/>
    <n v="0"/>
    <n v="2"/>
    <n v="0.60000002384185702"/>
    <n v="5"/>
    <n v="9.1000003814697195"/>
    <n v="-0.17237664759158999"/>
    <n v="148.40829467773401"/>
    <n v="165"/>
  </r>
  <r>
    <s v="Nov 20, 2014, 11:28:44 AM"/>
    <s v="AM"/>
    <x v="395"/>
    <x v="6"/>
    <s v="11/20/2014 Cardiff, Wales, United Kingdom"/>
    <s v="Run"/>
    <m/>
    <n v="854"/>
    <n v="1.85"/>
    <x v="280"/>
    <x v="153"/>
    <n v="645"/>
    <n v="10.75"/>
    <x v="416"/>
    <n v="1850.69995117187"/>
    <n v="4.4000000953674299"/>
    <m/>
    <n v="0"/>
    <m/>
    <n v="6.3000001907348597"/>
    <n v="11"/>
    <n v="3.70000004768371"/>
    <n v="0.108066998422145"/>
    <n v="111.459999084472"/>
    <m/>
  </r>
  <r>
    <s v="Jun 17, 2018, 2:14:57 PM"/>
    <s v="PM"/>
    <x v="396"/>
    <x v="0"/>
    <s v="Afternoon Run"/>
    <s v="Run"/>
    <m/>
    <n v="736"/>
    <n v="1.8"/>
    <x v="281"/>
    <x v="125"/>
    <n v="663"/>
    <n v="11.05"/>
    <x v="417"/>
    <n v="1808.09997558593"/>
    <n v="5.5999999046325604"/>
    <m/>
    <n v="6"/>
    <m/>
    <n v="18"/>
    <n v="31.799999237060501"/>
    <n v="29.799999237060501"/>
    <n v="0.619434773921966"/>
    <n v="159.51739501953099"/>
    <n v="213"/>
  </r>
  <r>
    <s v="Sep 24, 2018, 6:10:51 PM"/>
    <s v="PM"/>
    <x v="387"/>
    <x v="2"/>
    <s v="Indian files with Undy runners"/>
    <s v="Run"/>
    <s v="Knee pain 1/10"/>
    <n v="589"/>
    <n v="1.62"/>
    <x v="282"/>
    <x v="148"/>
    <n v="585"/>
    <n v="9.75"/>
    <x v="418"/>
    <n v="1620.19995117187"/>
    <n v="4"/>
    <m/>
    <n v="0"/>
    <n v="0"/>
    <n v="10.399999618530201"/>
    <n v="12.6000003814697"/>
    <n v="5.5"/>
    <n v="-0.13578569889068601"/>
    <n v="150.45051574707"/>
    <n v="149"/>
  </r>
  <r>
    <s v="Aug 3, 2016, 5:26:32 PM"/>
    <s v="PM"/>
    <x v="342"/>
    <x v="5"/>
    <s v="Evening Run"/>
    <s v="Run"/>
    <m/>
    <n v="572"/>
    <n v="1.61"/>
    <x v="283"/>
    <x v="143"/>
    <n v="572"/>
    <n v="9.5333333333333332"/>
    <x v="419"/>
    <n v="1609.19995117187"/>
    <n v="5.0999999046325604"/>
    <m/>
    <n v="0"/>
    <m/>
    <n v="22.5"/>
    <n v="36.400001525878899"/>
    <n v="11.199999809265099"/>
    <n v="-0.627641081809997"/>
    <n v="149.52134704589801"/>
    <n v="185.09019470214801"/>
  </r>
  <r>
    <s v="May 13, 2018, 2:51:07 PM"/>
    <s v="PM"/>
    <x v="360"/>
    <x v="0"/>
    <s v="Brisker mile"/>
    <s v="Run"/>
    <s v="Knee pain increases 5/10"/>
    <n v="596"/>
    <n v="1.61"/>
    <x v="283"/>
    <x v="141"/>
    <n v="596"/>
    <n v="9.9333333333333336"/>
    <x v="420"/>
    <n v="1618.90002441406"/>
    <n v="5.5999999046325604"/>
    <m/>
    <n v="7.7075843811035103"/>
    <m/>
    <n v="16"/>
    <n v="22"/>
    <n v="5.9000000953674299"/>
    <n v="0.302674651145935"/>
    <n v="165.4130859375"/>
    <n v="190.67750549316401"/>
  </r>
  <r>
    <s v="Apr 17, 2018, 7:08:01 PM"/>
    <s v="PM"/>
    <x v="397"/>
    <x v="4"/>
    <s v="1 mile! No walking"/>
    <s v="Run"/>
    <s v="First run without the walk. Knee sore. But okay. "/>
    <n v="623"/>
    <n v="1.61"/>
    <x v="283"/>
    <x v="153"/>
    <n v="623"/>
    <n v="10.383333333333333"/>
    <x v="421"/>
    <n v="1616.40002441406"/>
    <n v="4.3000001907348597"/>
    <m/>
    <n v="4.0286841392517001"/>
    <m/>
    <n v="30.799999237060501"/>
    <n v="35"/>
    <n v="4.0999999046325604"/>
    <n v="0.12373174726963"/>
    <n v="131.57260131835901"/>
    <n v="189.38458251953099"/>
  </r>
  <r>
    <s v="Sep 24, 2018, 6:24:53 PM"/>
    <s v="PM"/>
    <x v="387"/>
    <x v="2"/>
    <s v="Part 3 Undy runners"/>
    <s v="Run"/>
    <s v="Knee pain 1/10"/>
    <n v="624"/>
    <n v="1.59"/>
    <x v="284"/>
    <x v="154"/>
    <n v="606"/>
    <n v="10.1"/>
    <x v="422"/>
    <n v="1593"/>
    <n v="3"/>
    <m/>
    <n v="0"/>
    <n v="0"/>
    <n v="-0.40000000596046398"/>
    <n v="1.3999999761581401"/>
    <n v="8.3000001907348597"/>
    <n v="-6.2774635851383195E-2"/>
    <n v="133.59338378906199"/>
    <n v="149"/>
  </r>
  <r>
    <s v="Jul 12, 2019, 4:21:58 PM"/>
    <s v="PM"/>
    <x v="398"/>
    <x v="1"/>
    <s v="Afternoon Run"/>
    <s v="Run"/>
    <m/>
    <n v="611"/>
    <n v="1.52"/>
    <x v="285"/>
    <x v="146"/>
    <n v="550"/>
    <n v="9.1666666666666661"/>
    <x v="423"/>
    <n v="1521.5"/>
    <n v="3.7999999523162802"/>
    <m/>
    <n v="2"/>
    <n v="2"/>
    <n v="12.199999809265099"/>
    <n v="23.399999618530199"/>
    <n v="3.20000004768371"/>
    <n v="-0.68353599309921198"/>
    <n v="146"/>
    <n v="142"/>
  </r>
  <r>
    <s v="Jan 13, 2019, 4:50:34 PM"/>
    <s v="PM"/>
    <x v="399"/>
    <x v="0"/>
    <s v="Benchmark run for new Garmin 5k programme"/>
    <s v="Run"/>
    <m/>
    <n v="546"/>
    <n v="1.48"/>
    <x v="286"/>
    <x v="131"/>
    <n v="546"/>
    <n v="9.1"/>
    <x v="424"/>
    <n v="1486.5"/>
    <n v="4.0999999046325604"/>
    <m/>
    <n v="0"/>
    <n v="0"/>
    <n v="43.200000762939403"/>
    <n v="46.400001525878899"/>
    <n v="11.1000003814697"/>
    <n v="2.6908846572041501E-2"/>
    <n v="129.33944702148401"/>
    <n v="124"/>
  </r>
  <r>
    <s v="Jan 12, 2019, 3:20:12 PM"/>
    <s v="PM"/>
    <x v="364"/>
    <x v="3"/>
    <s v="Afternoon Run"/>
    <s v="Run"/>
    <m/>
    <n v="730"/>
    <n v="1.47"/>
    <x v="287"/>
    <x v="152"/>
    <n v="552"/>
    <n v="9.1999999999999993"/>
    <x v="425"/>
    <n v="1472.30004882812"/>
    <n v="5.8000001907348597"/>
    <m/>
    <n v="0"/>
    <n v="4"/>
    <n v="12.399999618530201"/>
    <n v="20.799999237060501"/>
    <n v="7.9000000953674299"/>
    <n v="-0.50261497497558505"/>
    <n v="140.83122253417901"/>
    <n v="122"/>
  </r>
  <r>
    <s v="Dec 24, 2015, 3:06:25 PM"/>
    <s v="PM"/>
    <x v="180"/>
    <x v="6"/>
    <s v="Afternoon Run"/>
    <s v="Run"/>
    <m/>
    <n v="483"/>
    <n v="1.4"/>
    <x v="288"/>
    <x v="155"/>
    <n v="480"/>
    <n v="8"/>
    <x v="426"/>
    <n v="1402"/>
    <n v="4.5999999046325604"/>
    <m/>
    <n v="14.6912498474121"/>
    <m/>
    <n v="20"/>
    <n v="34.799999237060497"/>
    <n v="14.199999809265099"/>
    <n v="0.94151210784912098"/>
    <n v="159.88865661621"/>
    <n v="170.593002319335"/>
  </r>
  <r>
    <s v="Nov 26, 2019, 7:47:54 PM"/>
    <s v="PM"/>
    <x v="308"/>
    <x v="4"/>
    <s v="Evening Run"/>
    <s v="Run"/>
    <m/>
    <n v="541"/>
    <n v="1.38"/>
    <x v="289"/>
    <x v="151"/>
    <n v="541"/>
    <n v="9.0166666666666675"/>
    <x v="427"/>
    <n v="1383.40002441406"/>
    <n v="3.20000004768371"/>
    <n v="2.5569999217986998"/>
    <n v="0"/>
    <n v="13"/>
    <n v="8.8000001907348597"/>
    <n v="23.399999618530199"/>
    <n v="5.6999998092651296"/>
    <n v="-1.0119993686676001"/>
    <n v="142"/>
    <n v="129"/>
  </r>
  <r>
    <s v="Apr 11, 2016, 5:11:56 PM"/>
    <s v="PM"/>
    <x v="400"/>
    <x v="2"/>
    <s v="Evening Run"/>
    <s v="Run"/>
    <m/>
    <n v="553"/>
    <n v="1.29"/>
    <x v="290"/>
    <x v="156"/>
    <n v="553"/>
    <n v="9.2166666666666668"/>
    <x v="428"/>
    <n v="1296.80004882812"/>
    <n v="5.1999998092651296"/>
    <m/>
    <n v="0"/>
    <m/>
    <n v="33"/>
    <n v="35.299999237060497"/>
    <n v="2.9000000953674299"/>
    <n v="0"/>
    <n v="117.26799774169901"/>
    <m/>
  </r>
  <r>
    <s v="Dec 6, 2015, 8:42:48 AM"/>
    <s v="AM"/>
    <x v="158"/>
    <x v="0"/>
    <s v="Morning Run"/>
    <s v="Run"/>
    <m/>
    <n v="536"/>
    <n v="1.24"/>
    <x v="291"/>
    <x v="151"/>
    <n v="421"/>
    <n v="7.0166666666666666"/>
    <x v="429"/>
    <n v="1240.40002441406"/>
    <n v="5.4000000953674299"/>
    <m/>
    <n v="14.6434783935546"/>
    <m/>
    <n v="20"/>
    <n v="34.799999237060497"/>
    <n v="45.299999237060497"/>
    <n v="1.0722347497939999"/>
    <n v="150.99000549316401"/>
    <n v="152.80416870117099"/>
  </r>
  <r>
    <s v="Jul 16, 2017, 11:45:37 AM"/>
    <s v="AM"/>
    <x v="307"/>
    <x v="0"/>
    <s v="Lunch Run"/>
    <s v="Run"/>
    <m/>
    <n v="716"/>
    <n v="0.98"/>
    <x v="292"/>
    <x v="131"/>
    <n v="354"/>
    <n v="5.9"/>
    <x v="430"/>
    <n v="985.79998779296795"/>
    <n v="5"/>
    <m/>
    <n v="6.4818181991577104"/>
    <m/>
    <n v="14.899999618530201"/>
    <n v="21.799999237060501"/>
    <n v="15.800000190734799"/>
    <n v="0.68979507684707597"/>
    <n v="134.06462097167901"/>
    <n v="118.29693603515599"/>
  </r>
  <r>
    <s v="Jul 28, 2016, 5:28:01 PM"/>
    <s v="PM"/>
    <x v="340"/>
    <x v="6"/>
    <s v="Evening Run"/>
    <s v="Run"/>
    <m/>
    <n v="371"/>
    <n v="0.93"/>
    <x v="293"/>
    <x v="157"/>
    <n v="300"/>
    <n v="5"/>
    <x v="431"/>
    <n v="938.59997558593705"/>
    <n v="4.5"/>
    <m/>
    <n v="11.591250419616699"/>
    <m/>
    <n v="26.2000007629394"/>
    <n v="38.099998474121001"/>
    <n v="9.1000003814697195"/>
    <n v="0.74579161405563299"/>
    <n v="159.08695983886699"/>
    <n v="113.619728088378"/>
  </r>
  <r>
    <s v="Apr 27, 2016, 5:57:47 PM"/>
    <s v="PM"/>
    <x v="401"/>
    <x v="5"/>
    <s v="Evening Run"/>
    <s v="Run"/>
    <m/>
    <n v="324"/>
    <n v="0.88"/>
    <x v="294"/>
    <x v="150"/>
    <n v="324"/>
    <n v="5.4"/>
    <x v="432"/>
    <n v="885.90002441406205"/>
    <n v="4.8000001907348597"/>
    <m/>
    <n v="0"/>
    <m/>
    <n v="33.099998474121001"/>
    <n v="36.5"/>
    <n v="3.4000000953674299"/>
    <n v="-1.1288000270724199E-2"/>
    <n v="145.49699401855401"/>
    <n v="103.48802947998"/>
  </r>
  <r>
    <s v="Sep 8, 2018, 3:44:01 PM"/>
    <s v="PM"/>
    <x v="371"/>
    <x v="5"/>
    <s v="Mini laps PT 2"/>
    <s v="Run"/>
    <s v="Knee settled down. Pain 2/10"/>
    <n v="317"/>
    <n v="0.86"/>
    <x v="295"/>
    <x v="148"/>
    <n v="314"/>
    <n v="5.2333333333333334"/>
    <x v="433"/>
    <n v="865.5"/>
    <n v="3.20000004768371"/>
    <m/>
    <n v="4"/>
    <n v="0"/>
    <n v="13.199999809265099"/>
    <n v="18.399999618530199"/>
    <n v="2"/>
    <n v="0.50837665796279896"/>
    <n v="166.66879272460901"/>
    <n v="93"/>
  </r>
</pivotCacheRecords>
</file>

<file path=xl/pivotCache/pivotCacheRecords2.xml><?xml version="1.0" encoding="utf-8"?>
<pivotCacheRecords xmlns="http://schemas.openxmlformats.org/spreadsheetml/2006/main" xmlns:r="http://schemas.openxmlformats.org/officeDocument/2006/relationships" count="437">
  <r>
    <x v="0"/>
    <s v="AM"/>
    <x v="0"/>
    <x v="0"/>
    <s v="London Marathon 2016"/>
    <s v="Run"/>
    <s v="It all goes horribly wrong at mile 19. "/>
    <n v="17675"/>
    <n v="42.68"/>
    <x v="0"/>
    <n v="655"/>
    <n v="17332"/>
    <n v="288.86666666666667"/>
    <n v="10.892361307979501"/>
    <n v="42685.69921875"/>
    <n v="17.799999237060501"/>
    <m/>
    <n v="149.67681884765599"/>
    <m/>
    <n v="1.5"/>
    <n v="55.099998474121001"/>
    <n v="17.799999237060501"/>
    <n v="-5.88018931448459E-2"/>
    <n v="156.88688659667901"/>
    <n v="5015.59765625"/>
  </r>
  <r>
    <x v="1"/>
    <s v="AM"/>
    <x v="1"/>
    <x v="0"/>
    <s v="Morning Run"/>
    <s v="Run"/>
    <m/>
    <n v="13481"/>
    <n v="32.450000000000003"/>
    <x v="1"/>
    <n v="425"/>
    <n v="13318"/>
    <n v="221.96666666666667"/>
    <n v="11.008346185379125"/>
    <n v="32455.400390625"/>
    <n v="4.8000001907348597"/>
    <m/>
    <n v="386.27713012695301"/>
    <m/>
    <n v="108.59999847412099"/>
    <n v="216"/>
    <n v="28.799999237060501"/>
    <n v="-5.2379574626684102E-3"/>
    <n v="152.60270690917901"/>
    <n v="3888.20141601562"/>
  </r>
  <r>
    <x v="2"/>
    <s v="AM"/>
    <x v="2"/>
    <x v="1"/>
    <s v="Morning Run"/>
    <s v="Run"/>
    <m/>
    <n v="11604"/>
    <n v="28.24"/>
    <x v="2"/>
    <n v="235"/>
    <n v="10909"/>
    <n v="181.81666666666666"/>
    <n v="10.361389947775008"/>
    <n v="28247.400390625"/>
    <n v="7"/>
    <m/>
    <n v="77.595397949218693"/>
    <m/>
    <n v="3.9000000953674299"/>
    <n v="42.900001525878899"/>
    <n v="42"/>
    <n v="-3.57555001974105E-2"/>
    <n v="146.427001953125"/>
    <m/>
  </r>
  <r>
    <x v="3"/>
    <s v="PM"/>
    <x v="3"/>
    <x v="2"/>
    <s v="Afternoon Run"/>
    <s v="Run"/>
    <m/>
    <n v="10768"/>
    <n v="25.9"/>
    <x v="3"/>
    <n v="280"/>
    <n v="9822"/>
    <n v="163.69999999999999"/>
    <n v="10.171802868919405"/>
    <n v="25907"/>
    <n v="6.9000000953674299"/>
    <m/>
    <n v="85.518272399902301"/>
    <m/>
    <n v="1.20000004768371"/>
    <n v="38"/>
    <n v="47.599998474121001"/>
    <n v="-4.0143590420484501E-2"/>
    <n v="150.91049194335901"/>
    <n v="3077.45581054687"/>
  </r>
  <r>
    <x v="4"/>
    <s v="PM"/>
    <x v="4"/>
    <x v="0"/>
    <s v="Afternoon Run"/>
    <s v="Run"/>
    <m/>
    <n v="8768"/>
    <n v="22.72"/>
    <x v="4"/>
    <n v="209"/>
    <n v="8449"/>
    <n v="140.81666666666666"/>
    <n v="9.9745830858966169"/>
    <n v="22725.900390625"/>
    <n v="8.1000003814697195"/>
    <m/>
    <n v="44.465099334716797"/>
    <m/>
    <n v="4"/>
    <n v="38.099998474121001"/>
    <n v="46.299999237060497"/>
    <n v="-4.5322701334953301E-2"/>
    <n v="147.66000366210901"/>
    <m/>
  </r>
  <r>
    <x v="5"/>
    <s v="AM"/>
    <x v="5"/>
    <x v="0"/>
    <s v="Morning Run"/>
    <s v="Run"/>
    <m/>
    <n v="8719"/>
    <n v="22.65"/>
    <x v="5"/>
    <n v="254"/>
    <n v="8571"/>
    <n v="142.85"/>
    <n v="10.149883510991289"/>
    <n v="22654.19921875"/>
    <n v="5.4000000953674299"/>
    <m/>
    <n v="47.609798431396399"/>
    <m/>
    <n v="4"/>
    <n v="34.900001525878899"/>
    <n v="49.200000762939403"/>
    <n v="-4.6790398657321902E-2"/>
    <n v="153.98599243164"/>
    <n v="2675.28125"/>
  </r>
  <r>
    <x v="6"/>
    <s v="AM"/>
    <x v="6"/>
    <x v="3"/>
    <s v="Lunch Run"/>
    <s v="Run"/>
    <m/>
    <n v="9051"/>
    <n v="21.51"/>
    <x v="6"/>
    <n v="188"/>
    <n v="8047"/>
    <n v="134.11666666666667"/>
    <n v="10.03439886451376"/>
    <n v="21516.900390625"/>
    <n v="4.9000000953674299"/>
    <m/>
    <n v="93.592201232910099"/>
    <m/>
    <n v="1.79999995231628"/>
    <n v="38"/>
    <n v="49.599998474121001"/>
    <n v="-3.20678018033504E-2"/>
    <n v="148.64100646972599"/>
    <n v="2542.751953125"/>
  </r>
  <r>
    <x v="7"/>
    <s v="AM"/>
    <x v="7"/>
    <x v="0"/>
    <s v="Morning Run"/>
    <s v="Run"/>
    <m/>
    <n v="7139"/>
    <n v="21.22"/>
    <x v="7"/>
    <n v="372"/>
    <n v="7139"/>
    <n v="118.98333333333333"/>
    <n v="9.0238064486765719"/>
    <n v="21222.80078125"/>
    <n v="5.5"/>
    <n v="2.9727973937988201"/>
    <n v="85.570907592773395"/>
    <n v="83.370903015136705"/>
    <n v="0.20000000298023199"/>
    <n v="33.5"/>
    <n v="47.200000762939403"/>
    <n v="1.0366209782660001E-2"/>
    <n v="165.247802734375"/>
    <n v="2553.95751953125"/>
  </r>
  <r>
    <x v="8"/>
    <s v="PM"/>
    <x v="8"/>
    <x v="3"/>
    <s v="Afternoon Run"/>
    <s v="Run"/>
    <m/>
    <n v="7743"/>
    <n v="21.21"/>
    <x v="8"/>
    <n v="259"/>
    <n v="7743"/>
    <n v="129.05000000000001"/>
    <n v="9.7918862542685208"/>
    <n v="21212.599609375"/>
    <n v="5.1999998092651296"/>
    <m/>
    <n v="84.497001647949205"/>
    <m/>
    <n v="0.30000001192092801"/>
    <n v="33.599998474121001"/>
    <n v="49"/>
    <n v="9.8997801542282104E-3"/>
    <n v="155.77600097656199"/>
    <n v="2521.3330078125"/>
  </r>
  <r>
    <x v="9"/>
    <s v="AM"/>
    <x v="9"/>
    <x v="0"/>
    <s v="Morning Run"/>
    <s v="Run"/>
    <m/>
    <n v="7820"/>
    <n v="21.15"/>
    <x v="9"/>
    <n v="418"/>
    <n v="7820"/>
    <n v="130.33333333333334"/>
    <n v="9.9173159759809675"/>
    <n v="21152.69921875"/>
    <n v="4.1999998092651296"/>
    <m/>
    <n v="153.46546936035099"/>
    <m/>
    <n v="0.40000000596046398"/>
    <n v="36.599998474121001"/>
    <n v="49.099998474121001"/>
    <n v="4.7275290125980897E-4"/>
    <n v="165.881591796875"/>
    <n v="2566.24877929687"/>
  </r>
  <r>
    <x v="10"/>
    <s v="AM"/>
    <x v="10"/>
    <x v="0"/>
    <s v="Morning Run"/>
    <s v="Run"/>
    <m/>
    <n v="7840"/>
    <n v="18.75"/>
    <x v="10"/>
    <n v="208"/>
    <n v="6935"/>
    <n v="115.58333333333333"/>
    <n v="9.9207147492310455"/>
    <n v="18749.80078125"/>
    <n v="6.9000000953674299"/>
    <m/>
    <n v="63.436000823974602"/>
    <m/>
    <n v="1.3999999761581401"/>
    <n v="35"/>
    <n v="47.900001525878899"/>
    <n v="-0.138135001063346"/>
    <n v="154.02299499511699"/>
    <m/>
  </r>
  <r>
    <x v="11"/>
    <s v="AM"/>
    <x v="11"/>
    <x v="0"/>
    <s v="01/18/2015 Cardiff, Wales, United Kingdom"/>
    <s v="Run"/>
    <m/>
    <n v="6606"/>
    <n v="17.77"/>
    <x v="11"/>
    <n v="235"/>
    <n v="6606"/>
    <n v="110.1"/>
    <n v="9.9712340584114347"/>
    <n v="17771.69921875"/>
    <n v="4.3000001907348597"/>
    <m/>
    <n v="40.115299224853501"/>
    <m/>
    <n v="8.1000003814697195"/>
    <n v="38.099998474121001"/>
    <n v="10.399999618530201"/>
    <n v="0"/>
    <n v="156.97099304199199"/>
    <n v="2082.68212890625"/>
  </r>
  <r>
    <x v="12"/>
    <s v="AM"/>
    <x v="12"/>
    <x v="0"/>
    <s v="Morning Run"/>
    <s v="Run"/>
    <s v="The very definition of a long slow run "/>
    <n v="7328"/>
    <n v="16.32"/>
    <x v="12"/>
    <n v="150"/>
    <n v="6185"/>
    <n v="103.08333333333333"/>
    <n v="10.165232556643693"/>
    <n v="16326.7001953125"/>
    <n v="5.4000000953674299"/>
    <m/>
    <n v="281.041015625"/>
    <m/>
    <n v="22.5"/>
    <n v="249.69999694824199"/>
    <n v="34.099998474121001"/>
    <n v="-6.1249366262927597E-4"/>
    <n v="146.732162475585"/>
    <m/>
  </r>
  <r>
    <x v="13"/>
    <s v="AM"/>
    <x v="13"/>
    <x v="0"/>
    <s v="02/15/2015 Cardiff, United Kingdom"/>
    <s v="Run"/>
    <m/>
    <n v="6164"/>
    <n v="16.16"/>
    <x v="13"/>
    <n v="278"/>
    <n v="5794"/>
    <n v="96.566666666666663"/>
    <n v="9.616895648504034"/>
    <n v="16164.2998046875"/>
    <n v="6.0999999046325604"/>
    <m/>
    <n v="64.089202880859304"/>
    <m/>
    <n v="1.1000000238418499"/>
    <n v="32.5"/>
    <n v="47.700000762939403"/>
    <n v="3.5881500691175398E-2"/>
    <n v="161.76199340820301"/>
    <m/>
  </r>
  <r>
    <x v="14"/>
    <s v="AM"/>
    <x v="14"/>
    <x v="0"/>
    <s v="12/28/2014 Cardiff, Wales, United Kingdom"/>
    <s v="Run"/>
    <m/>
    <n v="5978"/>
    <n v="16.14"/>
    <x v="14"/>
    <n v="251"/>
    <n v="5911"/>
    <n v="98.516666666666666"/>
    <n v="9.8232500279253827"/>
    <n v="16147.7001953125"/>
    <n v="5.3000001907348597"/>
    <m/>
    <n v="32.377101898193303"/>
    <m/>
    <n v="8"/>
    <n v="38"/>
    <n v="10.199999809265099"/>
    <n v="6.8121198564767803E-3"/>
    <n v="159.01300048828099"/>
    <n v="1891.47546386718"/>
  </r>
  <r>
    <x v="15"/>
    <s v="AM"/>
    <x v="15"/>
    <x v="0"/>
    <s v="Morning Run"/>
    <s v="Run"/>
    <m/>
    <n v="6391"/>
    <n v="16.13"/>
    <x v="15"/>
    <n v="162"/>
    <n v="6102"/>
    <n v="101.7"/>
    <n v="10.146951979892975"/>
    <n v="16137.400390625"/>
    <n v="4.8000001907348597"/>
    <m/>
    <n v="34.759998321533203"/>
    <m/>
    <n v="8.3999996185302699"/>
    <n v="43.599998474121001"/>
    <n v="15.1000003814697"/>
    <n v="-8.9233696460723794E-2"/>
    <n v="149.93600463867099"/>
    <n v="1887.30834960937"/>
  </r>
  <r>
    <x v="16"/>
    <s v="AM"/>
    <x v="16"/>
    <x v="0"/>
    <s v="01/11/2015 Cardiff, Wales, United Kingdom"/>
    <s v="Run"/>
    <m/>
    <n v="6029"/>
    <n v="16.11"/>
    <x v="16"/>
    <n v="302"/>
    <n v="6009"/>
    <n v="100.15"/>
    <n v="10.004708346613297"/>
    <n v="16115.099609375"/>
    <n v="6.5"/>
    <m/>
    <n v="40.273799896240199"/>
    <m/>
    <n v="8"/>
    <n v="38.200000762939403"/>
    <n v="10.6000003814697"/>
    <n v="8.6874999105930294E-3"/>
    <n v="162.41799926757801"/>
    <m/>
  </r>
  <r>
    <x v="17"/>
    <s v="PM"/>
    <x v="17"/>
    <x v="0"/>
    <s v="02/01/2015 Cardiff, Wales, United Kingdom"/>
    <s v="Run"/>
    <m/>
    <n v="5924"/>
    <n v="16.07"/>
    <x v="17"/>
    <n v="180"/>
    <n v="5892"/>
    <n v="98.2"/>
    <n v="9.8343266766054587"/>
    <n v="16076.900390625"/>
    <n v="4.8000001907348597"/>
    <m/>
    <n v="43.584800720214801"/>
    <m/>
    <n v="11.399999618530201"/>
    <n v="42.400001525878899"/>
    <n v="15.1000003814697"/>
    <n v="6.2200997490435795E-4"/>
    <n v="153.01100158691401"/>
    <m/>
  </r>
  <r>
    <x v="18"/>
    <s v="AM"/>
    <x v="18"/>
    <x v="0"/>
    <s v="Morning Run"/>
    <s v="Run"/>
    <m/>
    <n v="5391"/>
    <n v="16.04"/>
    <x v="18"/>
    <n v="327"/>
    <n v="5391"/>
    <n v="89.85"/>
    <n v="9.0149378513495524"/>
    <n v="16045.7001953125"/>
    <n v="4.8000001907348597"/>
    <m/>
    <n v="64.099998474121094"/>
    <m/>
    <n v="14"/>
    <n v="43.599998474121001"/>
    <n v="19.299999237060501"/>
    <n v="-5.7959500700235297E-2"/>
    <n v="164.66000366210901"/>
    <m/>
  </r>
  <r>
    <x v="19"/>
    <s v="AM"/>
    <x v="19"/>
    <x v="0"/>
    <s v="Lunch Run"/>
    <s v="Run"/>
    <m/>
    <n v="5831"/>
    <n v="15.32"/>
    <x v="19"/>
    <n v="161"/>
    <n v="5778"/>
    <n v="96.3"/>
    <n v="10.116179839886021"/>
    <n v="15327.7001953125"/>
    <n v="5.5999999046325604"/>
    <m/>
    <n v="15.0909004211425"/>
    <m/>
    <n v="6"/>
    <n v="38.099998474121001"/>
    <n v="6.8000001907348597"/>
    <n v="-7.76372030377388E-2"/>
    <n v="152.17500305175699"/>
    <m/>
  </r>
  <r>
    <x v="20"/>
    <s v="AM"/>
    <x v="20"/>
    <x v="3"/>
    <s v="Morning Run"/>
    <s v="Run"/>
    <m/>
    <n v="6990"/>
    <n v="14.25"/>
    <x v="20"/>
    <n v="175"/>
    <n v="4936"/>
    <n v="82.266666666666666"/>
    <n v="9.2909057796464243"/>
    <n v="14254.599609375"/>
    <n v="9.1000003814697195"/>
    <m/>
    <n v="98.116233825683594"/>
    <m/>
    <n v="9.6999998092651296"/>
    <n v="61.900001525878899"/>
    <n v="14.300000190734799"/>
    <n v="-2.1045838948339198E-3"/>
    <n v="158.28143310546801"/>
    <n v="1681.52294921875"/>
  </r>
  <r>
    <x v="21"/>
    <s v="AM"/>
    <x v="21"/>
    <x v="0"/>
    <s v="Lunch Run"/>
    <s v="Run"/>
    <m/>
    <n v="5098"/>
    <n v="13.73"/>
    <x v="21"/>
    <n v="144"/>
    <n v="5030"/>
    <n v="83.833333333333329"/>
    <n v="9.8264176067001632"/>
    <n v="13729.400390625"/>
    <n v="5.5999999046325604"/>
    <m/>
    <n v="15.9428997039794"/>
    <m/>
    <n v="8.1999998092651296"/>
    <n v="38"/>
    <n v="6.6999998092651296"/>
    <n v="-6.3367702066898304E-2"/>
    <n v="151.85299682617099"/>
    <n v="1603.27075195312"/>
  </r>
  <r>
    <x v="22"/>
    <s v="PM"/>
    <x v="22"/>
    <x v="0"/>
    <s v="Afternoon Run"/>
    <s v="Run"/>
    <m/>
    <n v="5252"/>
    <n v="13.62"/>
    <x v="22"/>
    <n v="164"/>
    <n v="5019"/>
    <n v="83.65"/>
    <n v="9.8841165380846512"/>
    <n v="13626.2998046875"/>
    <n v="4.5999999046325604"/>
    <m/>
    <n v="107.577003479003"/>
    <m/>
    <n v="19.5"/>
    <n v="57.299999237060497"/>
    <n v="10.699999809265099"/>
    <n v="3.6693699657917001E-3"/>
    <n v="154.12699890136699"/>
    <n v="1603.49255371093"/>
  </r>
  <r>
    <x v="23"/>
    <s v="PM"/>
    <x v="23"/>
    <x v="3"/>
    <s v="Lunch Run"/>
    <s v="Run"/>
    <m/>
    <n v="5030"/>
    <n v="13.13"/>
    <x v="23"/>
    <n v="140"/>
    <n v="4540"/>
    <n v="75.666666666666671"/>
    <n v="9.2744656263420122"/>
    <n v="13131.099609375"/>
    <n v="7.8000001907348597"/>
    <m/>
    <n v="26.477777481079102"/>
    <m/>
    <n v="8.5"/>
    <n v="38"/>
    <n v="5.8000001907348597"/>
    <n v="-7.61550851166248E-4"/>
    <n v="154.20770263671801"/>
    <n v="1537.13464355468"/>
  </r>
  <r>
    <x v="24"/>
    <s v="AM"/>
    <x v="24"/>
    <x v="0"/>
    <s v="Morning Run"/>
    <s v="Run"/>
    <m/>
    <n v="5002"/>
    <n v="13.11"/>
    <x v="24"/>
    <n v="258"/>
    <n v="4488"/>
    <n v="74.8"/>
    <n v="9.1822249002565766"/>
    <n v="13115.400390625"/>
    <n v="5"/>
    <m/>
    <n v="13.663499832153301"/>
    <m/>
    <n v="37"/>
    <n v="51.099998474121001"/>
    <n v="5.3000001907348597"/>
    <n v="7.6246197568252596E-4"/>
    <n v="163.259994506835"/>
    <n v="1535.03356933593"/>
  </r>
  <r>
    <x v="25"/>
    <s v="AM"/>
    <x v="25"/>
    <x v="0"/>
    <s v="01/25/2015 Newport, United Kingdom"/>
    <s v="Run"/>
    <m/>
    <n v="4279"/>
    <n v="12.76"/>
    <x v="25"/>
    <n v="259"/>
    <n v="4279"/>
    <n v="71.316666666666663"/>
    <n v="8.9947558862098713"/>
    <n v="12764.2998046875"/>
    <n v="4.3000001907348597"/>
    <m/>
    <n v="0"/>
    <m/>
    <n v="4"/>
    <n v="10.699999809265099"/>
    <n v="4.5999999046325604"/>
    <n v="2.3503100965172E-3"/>
    <n v="166.13999938964801"/>
    <m/>
  </r>
  <r>
    <x v="26"/>
    <s v="AM"/>
    <x v="26"/>
    <x v="0"/>
    <s v="Lliswerry 8"/>
    <s v="Run"/>
    <s v="Exactly the same time as last year... to the second. "/>
    <n v="4279"/>
    <n v="12.76"/>
    <x v="25"/>
    <n v="232"/>
    <n v="4279"/>
    <n v="71.316666666666663"/>
    <n v="8.9947558862098713"/>
    <n v="12760.599609375"/>
    <n v="5.0999999046325604"/>
    <m/>
    <n v="0"/>
    <m/>
    <n v="4"/>
    <n v="10.800000190734799"/>
    <n v="5.1999998092651296"/>
    <n v="3.1346487812697801E-3"/>
    <n v="166.89401245117099"/>
    <m/>
  </r>
  <r>
    <x v="27"/>
    <s v="AM"/>
    <x v="27"/>
    <x v="0"/>
    <s v="Morning Run"/>
    <s v="Run"/>
    <m/>
    <n v="4766"/>
    <n v="12.16"/>
    <x v="26"/>
    <n v="114"/>
    <n v="4427"/>
    <n v="73.783333333333331"/>
    <n v="9.7650330210668557"/>
    <n v="12167"/>
    <n v="6.8000001907348597"/>
    <m/>
    <n v="52.994899749755803"/>
    <m/>
    <n v="1.6000000238418499"/>
    <n v="31.399999618530199"/>
    <n v="48.200000762939403"/>
    <n v="-3.8629099726676899E-2"/>
    <n v="150.39799499511699"/>
    <m/>
  </r>
  <r>
    <x v="28"/>
    <s v="PM"/>
    <x v="28"/>
    <x v="0"/>
    <s v="12/21/2014 Cardiff, Wales, United Kingdom"/>
    <s v="Run"/>
    <m/>
    <n v="4372"/>
    <n v="12.12"/>
    <x v="27"/>
    <n v="207"/>
    <n v="4358"/>
    <n v="72.63333333333334"/>
    <n v="9.6445590233990544"/>
    <n v="12124.7998046875"/>
    <n v="5.3000001907348597"/>
    <m/>
    <n v="21.687400817871001"/>
    <m/>
    <n v="11.300000190734799"/>
    <n v="38.099998474121001"/>
    <n v="10"/>
    <n v="0"/>
    <n v="161.43600463867099"/>
    <m/>
  </r>
  <r>
    <x v="29"/>
    <s v="PM"/>
    <x v="29"/>
    <x v="0"/>
    <s v="12/14/2014 Cardiff, Wales, United Kingdom"/>
    <s v="Run"/>
    <m/>
    <n v="4477"/>
    <n v="12.09"/>
    <x v="28"/>
    <n v="237"/>
    <n v="4477"/>
    <n v="74.61666666666666"/>
    <n v="9.9324997478150063"/>
    <n v="12091.099609375"/>
    <n v="3.9000000953674299"/>
    <m/>
    <n v="21.871200561523398"/>
    <m/>
    <n v="11.300000190734799"/>
    <n v="38"/>
    <n v="9.3000001907348597"/>
    <n v="-8.2705501699820096E-4"/>
    <n v="162.56399536132801"/>
    <m/>
  </r>
  <r>
    <x v="30"/>
    <s v="AM"/>
    <x v="30"/>
    <x v="0"/>
    <s v="Morning Run"/>
    <s v="Run"/>
    <s v="Slow slog. But at least I'm on track on the plan. "/>
    <n v="4393"/>
    <n v="12.08"/>
    <x v="29"/>
    <n v="198"/>
    <n v="4393"/>
    <n v="73.216666666666669"/>
    <n v="9.754208580631941"/>
    <n v="12081.7998046875"/>
    <n v="5.5"/>
    <m/>
    <n v="26.571178436279201"/>
    <m/>
    <n v="11.300000190734799"/>
    <n v="38.099998474121001"/>
    <n v="10"/>
    <n v="-3.3107649069279402E-3"/>
    <n v="162.42463684082"/>
    <n v="1414.6904296875"/>
  </r>
  <r>
    <x v="31"/>
    <s v="PM"/>
    <x v="31"/>
    <x v="4"/>
    <s v="02/10/2015 Howden, United Kingdom"/>
    <s v="Run"/>
    <m/>
    <n v="4121"/>
    <n v="11.99"/>
    <x v="30"/>
    <n v="205"/>
    <n v="4121"/>
    <n v="68.683333333333337"/>
    <n v="9.2189445034963207"/>
    <n v="11991.5"/>
    <n v="4.1999998092651296"/>
    <m/>
    <n v="0"/>
    <m/>
    <n v="3.9000000953674299"/>
    <n v="7.4000000953674299"/>
    <n v="3.5999999046325599"/>
    <n v="2.5017699226737001E-3"/>
    <n v="159.48199462890599"/>
    <n v="1401.20874023437"/>
  </r>
  <r>
    <x v="32"/>
    <s v="PM"/>
    <x v="32"/>
    <x v="0"/>
    <s v="Afternoon Run"/>
    <s v="Run"/>
    <m/>
    <n v="4264"/>
    <n v="11.91"/>
    <x v="31"/>
    <n v="185"/>
    <n v="4264"/>
    <n v="71.066666666666663"/>
    <n v="9.6029176308618656"/>
    <n v="11911.099609375"/>
    <n v="4.1999998092651296"/>
    <m/>
    <n v="26.497299194335898"/>
    <m/>
    <n v="11.399999618530201"/>
    <n v="38.099998474121001"/>
    <n v="10"/>
    <n v="0"/>
    <n v="159.919998168945"/>
    <n v="1394.92895507812"/>
  </r>
  <r>
    <x v="33"/>
    <s v="PM"/>
    <x v="33"/>
    <x v="5"/>
    <s v="Evening Run"/>
    <s v="Run"/>
    <m/>
    <n v="4198"/>
    <n v="11.73"/>
    <x v="32"/>
    <n v="175"/>
    <n v="4154"/>
    <n v="69.233333333333334"/>
    <n v="9.4987454450777324"/>
    <n v="11734.2998046875"/>
    <n v="4"/>
    <m/>
    <n v="45.4953002929687"/>
    <m/>
    <n v="8.8000001907348597"/>
    <n v="37.299999237060497"/>
    <n v="9.6999998092651296"/>
    <n v="0"/>
    <n v="157.69599914550699"/>
    <n v="1376.21801757812"/>
  </r>
  <r>
    <x v="34"/>
    <s v="PM"/>
    <x v="34"/>
    <x v="5"/>
    <s v="Evening Run"/>
    <s v="Run"/>
    <m/>
    <n v="4460"/>
    <n v="11.72"/>
    <x v="33"/>
    <n v="108"/>
    <n v="4460"/>
    <n v="74.333333333333329"/>
    <n v="10.207162202219612"/>
    <m/>
    <m/>
    <m/>
    <m/>
    <m/>
    <m/>
    <m/>
    <m/>
    <m/>
    <m/>
    <m/>
  </r>
  <r>
    <x v="35"/>
    <s v="PM"/>
    <x v="35"/>
    <x v="1"/>
    <s v="Evening Run"/>
    <s v="Run"/>
    <m/>
    <n v="4240"/>
    <n v="11.7"/>
    <x v="34"/>
    <n v="163"/>
    <n v="4161"/>
    <n v="69.349999999999994"/>
    <n v="9.5391487973375444"/>
    <n v="11707.2998046875"/>
    <n v="5.5999999046325604"/>
    <m/>
    <n v="45.558689117431598"/>
    <m/>
    <n v="8.6999998092651296"/>
    <n v="37.400001525878899"/>
    <n v="10"/>
    <n v="-8.5416791262105096E-4"/>
    <n v="158.834060668945"/>
    <n v="1372.85632324218"/>
  </r>
  <r>
    <x v="36"/>
    <s v="AM"/>
    <x v="36"/>
    <x v="0"/>
    <s v="Morning Run"/>
    <s v="Run"/>
    <m/>
    <n v="4469"/>
    <n v="11.69"/>
    <x v="35"/>
    <n v="116"/>
    <n v="4286"/>
    <n v="71.433333333333337"/>
    <n v="9.8341182178037165"/>
    <n v="11689.2001953125"/>
    <n v="6.1999998092651296"/>
    <m/>
    <n v="45.499973297119098"/>
    <m/>
    <n v="8.8000001907348597"/>
    <n v="37.400001525878899"/>
    <n v="9.3000001907348597"/>
    <n v="-8.5549056529998703E-4"/>
    <n v="149.76084899902301"/>
    <m/>
  </r>
  <r>
    <x v="37"/>
    <s v="PM"/>
    <x v="37"/>
    <x v="5"/>
    <s v="02/18/2015 London, United Kingdom"/>
    <s v="Run"/>
    <m/>
    <n v="3993"/>
    <n v="11.55"/>
    <x v="36"/>
    <n v="165"/>
    <n v="3984"/>
    <n v="66.400000000000006"/>
    <n v="9.2519891480576817"/>
    <n v="11558.400390625"/>
    <n v="4.4000000953674299"/>
    <m/>
    <n v="52.945499420166001"/>
    <m/>
    <n v="35"/>
    <n v="65.199996948242102"/>
    <n v="5.8000001907348597"/>
    <n v="-0.104685999453067"/>
    <n v="159.13900756835901"/>
    <m/>
  </r>
  <r>
    <x v="38"/>
    <s v="AM"/>
    <x v="38"/>
    <x v="0"/>
    <s v="Sunday plod"/>
    <s v="Run"/>
    <m/>
    <n v="5036"/>
    <n v="11.47"/>
    <x v="37"/>
    <n v="120"/>
    <n v="4186"/>
    <n v="69.766666666666666"/>
    <n v="9.7888928627989973"/>
    <n v="11473.7001953125"/>
    <n v="4.0999999046325604"/>
    <n v="2.7409698963165199"/>
    <n v="38"/>
    <n v="71"/>
    <n v="-1.6000000238418499"/>
    <n v="44"/>
    <n v="43.5"/>
    <n v="-0.16210986673831901"/>
    <n v="151.44886779785099"/>
    <n v="1068"/>
  </r>
  <r>
    <x v="39"/>
    <s v="PM"/>
    <x v="39"/>
    <x v="5"/>
    <s v="02/04/2015 London, United Kingdom"/>
    <s v="Run"/>
    <m/>
    <n v="4054"/>
    <n v="11.29"/>
    <x v="38"/>
    <n v="188"/>
    <n v="4054"/>
    <n v="67.566666666666663"/>
    <n v="9.6313590115979508"/>
    <n v="11291.599609375"/>
    <n v="5.8000001907348597"/>
    <m/>
    <n v="52.989498138427699"/>
    <m/>
    <n v="35.099998474121001"/>
    <n v="65.199996948242102"/>
    <n v="5.5999999046325604"/>
    <n v="-0.14966900646686501"/>
    <n v="160.48599243164"/>
    <n v="1317.12036132812"/>
  </r>
  <r>
    <x v="40"/>
    <s v="AM"/>
    <x v="40"/>
    <x v="0"/>
    <s v="02/08/2015 Cardiff, Wales, United Kingdom"/>
    <s v="Run"/>
    <m/>
    <n v="4143"/>
    <n v="10.92"/>
    <x v="39"/>
    <n v="119"/>
    <n v="4014"/>
    <n v="66.900000000000006"/>
    <n v="9.859445687638507"/>
    <n v="10928.599609375"/>
    <n v="5.5"/>
    <m/>
    <n v="0"/>
    <m/>
    <n v="8.1000003814697195"/>
    <n v="38"/>
    <n v="6.3000001907348597"/>
    <n v="-0.16653600335121099"/>
    <n v="154.74000549316401"/>
    <n v="1270.85070800781"/>
  </r>
  <r>
    <x v="41"/>
    <s v="AM"/>
    <x v="41"/>
    <x v="3"/>
    <s v="Morning Run"/>
    <s v="Run"/>
    <m/>
    <n v="5027"/>
    <n v="10.53"/>
    <x v="40"/>
    <n v="189"/>
    <n v="3953"/>
    <n v="65.88333333333334"/>
    <n v="10.069228870163508"/>
    <n v="10531"/>
    <n v="6.5"/>
    <m/>
    <n v="70.942565917968693"/>
    <m/>
    <n v="14.199999809265099"/>
    <n v="62"/>
    <n v="35.400001525878899"/>
    <n v="0.30671352148056003"/>
    <n v="163.33514404296801"/>
    <n v="1256.49365234375"/>
  </r>
  <r>
    <x v="42"/>
    <s v="AM"/>
    <x v="42"/>
    <x v="0"/>
    <s v="Morning Run"/>
    <s v="Run"/>
    <m/>
    <n v="6148"/>
    <n v="10.27"/>
    <x v="41"/>
    <n v="93"/>
    <n v="4235"/>
    <n v="70.583333333333329"/>
    <n v="11.060652302134057"/>
    <n v="10273.7998046875"/>
    <n v="4.3000001907348597"/>
    <m/>
    <n v="346.63000488281199"/>
    <m/>
    <n v="45.400001525878899"/>
    <n v="360.5"/>
    <n v="49.200000762939403"/>
    <n v="0"/>
    <n v="139.86999511718699"/>
    <m/>
  </r>
  <r>
    <x v="43"/>
    <s v="PM"/>
    <x v="43"/>
    <x v="4"/>
    <s v="Evening Run"/>
    <s v="Run"/>
    <m/>
    <n v="4101"/>
    <n v="10.17"/>
    <x v="42"/>
    <n v="136"/>
    <n v="3386"/>
    <n v="56.43333333333333"/>
    <n v="8.9302531462868231"/>
    <n v="10170.599609375"/>
    <n v="4.1999998092651296"/>
    <m/>
    <n v="53.481033325195298"/>
    <m/>
    <n v="18.100000381469702"/>
    <n v="61.900001525878899"/>
    <n v="14.300000190734799"/>
    <n v="5.7027116417884799E-2"/>
    <n v="161.155349731445"/>
    <n v="1202.78869628906"/>
  </r>
  <r>
    <x v="44"/>
    <s v="AM"/>
    <x v="44"/>
    <x v="0"/>
    <s v="Final test before London"/>
    <s v="Run"/>
    <s v="Last test of the hip before London marathon. All good. "/>
    <n v="4090"/>
    <n v="10.119999999999999"/>
    <x v="43"/>
    <n v="95"/>
    <n v="3676"/>
    <n v="61.266666666666666"/>
    <n v="9.7430012751203279"/>
    <n v="10119.7998046875"/>
    <n v="5.3000001907348597"/>
    <m/>
    <n v="24.5101013183593"/>
    <m/>
    <n v="13.199999809265099"/>
    <n v="38"/>
    <n v="9.1999998092651296"/>
    <n v="-1.9763235468417402E-3"/>
    <n v="149.19073486328099"/>
    <n v="1185.15161132812"/>
  </r>
  <r>
    <x v="45"/>
    <s v="AM"/>
    <x v="45"/>
    <x v="0"/>
    <s v="10k plod"/>
    <s v="Run"/>
    <m/>
    <n v="3981"/>
    <n v="10.11"/>
    <x v="44"/>
    <n v="124"/>
    <n v="3601"/>
    <n v="60.016666666666666"/>
    <n v="9.5536589794116722"/>
    <n v="10114.2998046875"/>
    <n v="4.5999999046325604"/>
    <n v="2.8087475299835201"/>
    <n v="48"/>
    <n v="74"/>
    <n v="-9.6000003814697195"/>
    <n v="37.400001525878899"/>
    <n v="22.7000007629394"/>
    <n v="-0.28276795148849398"/>
    <n v="156.344970703125"/>
    <n v="1192.50903320312"/>
  </r>
  <r>
    <x v="46"/>
    <s v="AM"/>
    <x v="46"/>
    <x v="0"/>
    <s v="Morning Run"/>
    <s v="Run"/>
    <m/>
    <n v="3988"/>
    <n v="9.93"/>
    <x v="45"/>
    <n v="163"/>
    <n v="3988"/>
    <n v="66.466666666666669"/>
    <n v="10.772181701234548"/>
    <n v="9937.2001953125"/>
    <n v="4.3000001907348597"/>
    <m/>
    <n v="87.001701354980398"/>
    <m/>
    <n v="67"/>
    <n v="109"/>
    <n v="18.299999237060501"/>
    <n v="-4.02528000995516E-3"/>
    <n v="158.48300170898401"/>
    <n v="1171.12329101562"/>
  </r>
  <r>
    <x v="47"/>
    <s v="AM"/>
    <x v="47"/>
    <x v="0"/>
    <s v="Lunch Run"/>
    <s v="Run"/>
    <m/>
    <n v="3462"/>
    <n v="9.92"/>
    <x v="46"/>
    <n v="175"/>
    <n v="3456"/>
    <n v="57.6"/>
    <n v="9.3445809555052062"/>
    <n v="9926.7001953125"/>
    <n v="4.8000001907348597"/>
    <m/>
    <n v="150.19055175781199"/>
    <m/>
    <n v="30.299999237060501"/>
    <n v="101.59999847412099"/>
    <n v="36.299999237060497"/>
    <n v="-4.02953661978244E-3"/>
    <n v="165.59669494628901"/>
    <n v="1204.02587890625"/>
  </r>
  <r>
    <x v="48"/>
    <s v="PM"/>
    <x v="48"/>
    <x v="0"/>
    <s v="Afternoon Run"/>
    <s v="Run"/>
    <m/>
    <n v="3805"/>
    <n v="9.9"/>
    <x v="47"/>
    <n v="117"/>
    <n v="3604"/>
    <n v="60.06666666666667"/>
    <n v="9.7644403542168323"/>
    <n v="9899.5"/>
    <n v="6.1999998092651296"/>
    <m/>
    <n v="114.294998168945"/>
    <m/>
    <n v="22.5"/>
    <n v="109.09999847412099"/>
    <n v="28.2000007629394"/>
    <n v="1.41420997679233E-2"/>
    <n v="153.76600646972599"/>
    <n v="1186.27209472656"/>
  </r>
  <r>
    <x v="49"/>
    <s v="AM"/>
    <x v="49"/>
    <x v="0"/>
    <s v="Morning Run"/>
    <s v="Run"/>
    <m/>
    <n v="3439"/>
    <n v="9.7200000000000006"/>
    <x v="48"/>
    <n v="105"/>
    <n v="3328"/>
    <n v="55.466666666666669"/>
    <n v="9.1836393844074955"/>
    <n v="9722.7001953125"/>
    <n v="5.1999998092651296"/>
    <m/>
    <n v="81.673500061035099"/>
    <m/>
    <n v="0.89999997615814198"/>
    <n v="33.200000762939403"/>
    <n v="38.099998474121001"/>
    <n v="4.11408022046089E-3"/>
    <n v="154.57800292968699"/>
    <m/>
  </r>
  <r>
    <x v="50"/>
    <s v="PM"/>
    <x v="50"/>
    <x v="5"/>
    <s v="Evening Run"/>
    <s v="Run"/>
    <m/>
    <n v="3203"/>
    <n v="9.66"/>
    <x v="49"/>
    <n v="156"/>
    <n v="3203"/>
    <n v="53.383333333333333"/>
    <n v="8.8935997700998612"/>
    <n v="9665.400390625"/>
    <n v="5.1999998092651296"/>
    <m/>
    <n v="37.487701416015597"/>
    <m/>
    <n v="35.099998474121001"/>
    <n v="65.199996948242102"/>
    <n v="7.6999998092651296"/>
    <n v="-0.14898499846458399"/>
    <n v="162.27999877929599"/>
    <m/>
  </r>
  <r>
    <x v="51"/>
    <s v="AM"/>
    <x v="51"/>
    <x v="0"/>
    <s v="Lovely run"/>
    <s v="Run"/>
    <m/>
    <n v="3746"/>
    <n v="9.66"/>
    <x v="49"/>
    <n v="121"/>
    <n v="3560"/>
    <n v="59.333333333333336"/>
    <n v="9.8848626854684696"/>
    <n v="9664.099609375"/>
    <n v="5.5999999046325604"/>
    <n v="2.7139999866485498"/>
    <n v="13"/>
    <n v="42"/>
    <n v="-9.3999996185302699"/>
    <n v="34.799999237060497"/>
    <n v="21.2000007629394"/>
    <n v="-0.28766259551048201"/>
    <n v="155"/>
    <n v="952"/>
  </r>
  <r>
    <x v="52"/>
    <s v="AM"/>
    <x v="52"/>
    <x v="0"/>
    <s v="6 miler"/>
    <s v="Run"/>
    <m/>
    <n v="3170"/>
    <n v="9.65"/>
    <x v="50"/>
    <n v="126"/>
    <n v="3170"/>
    <n v="52.833333333333336"/>
    <n v="8.811091637857384"/>
    <n v="9651.400390625"/>
    <n v="8.3000001907348597"/>
    <m/>
    <n v="24.773857116699201"/>
    <m/>
    <n v="14"/>
    <n v="38.099998474121001"/>
    <n v="9.6000003814697195"/>
    <n v="3.1083573121577501E-3"/>
    <n v="158.038482666015"/>
    <n v="1130.65283203125"/>
  </r>
  <r>
    <x v="53"/>
    <s v="AM"/>
    <x v="53"/>
    <x v="0"/>
    <s v="Furthest run since June 2017!"/>
    <s v="Run"/>
    <s v="Knee pain 1/10"/>
    <n v="4226"/>
    <n v="9.65"/>
    <x v="50"/>
    <n v="117"/>
    <n v="3828"/>
    <n v="63.8"/>
    <n v="10.640018545652387"/>
    <n v="9650.7001953125"/>
    <n v="4.5999999046325604"/>
    <m/>
    <n v="61"/>
    <n v="125"/>
    <n v="-19.399999618530199"/>
    <n v="62.599998474121001"/>
    <n v="38.200000762939403"/>
    <n v="-0.39582622051239003"/>
    <n v="153.11575317382801"/>
    <n v="977"/>
  </r>
  <r>
    <x v="54"/>
    <s v="AM"/>
    <x v="54"/>
    <x v="0"/>
    <s v="Test run (Strava app v Garmin)"/>
    <s v="Run"/>
    <m/>
    <n v="4096"/>
    <n v="9.57"/>
    <x v="51"/>
    <m/>
    <n v="3513"/>
    <n v="58.55"/>
    <n v="9.8460940806279602"/>
    <n v="9577.400390625"/>
    <n v="6"/>
    <n v="2.7262737751007"/>
    <n v="99.617843627929602"/>
    <n v="99.517799377441406"/>
    <n v="20"/>
    <n v="100.300003051757"/>
    <n v="22.399999618530199"/>
    <n v="1.0441247140988701E-3"/>
    <m/>
    <n v="1139.88342285156"/>
  </r>
  <r>
    <x v="55"/>
    <s v="AM"/>
    <x v="55"/>
    <x v="0"/>
    <s v="Castell Coch plod with Goody"/>
    <s v="Run"/>
    <m/>
    <n v="4305"/>
    <n v="9.5399999999999991"/>
    <x v="52"/>
    <n v="94"/>
    <n v="3669"/>
    <n v="61.15"/>
    <n v="10.315662059342793"/>
    <n v="9542.900390625"/>
    <n v="4.8000001907348597"/>
    <n v="2.6009540557861301"/>
    <n v="73"/>
    <n v="116"/>
    <n v="3.5999999046325599"/>
    <n v="87.599998474121094"/>
    <n v="28.899999618530199"/>
    <n v="-0.21586729586124401"/>
    <n v="148.23937988281199"/>
    <n v="930"/>
  </r>
  <r>
    <x v="56"/>
    <s v="PM"/>
    <x v="56"/>
    <x v="1"/>
    <s v="Hot!"/>
    <s v="Run"/>
    <m/>
    <n v="1968"/>
    <n v="4.99"/>
    <x v="53"/>
    <n v="55"/>
    <n v="1848"/>
    <n v="30.8"/>
    <n v="9.9334289649480869"/>
    <n v="4994.89990234375"/>
    <n v="4.1999998092651296"/>
    <n v="2.7028679847717201"/>
    <n v="11"/>
    <n v="30"/>
    <n v="0.20000000298023199"/>
    <n v="27.2000007629394"/>
    <n v="18.899999618530199"/>
    <n v="-0.27227771282196001"/>
    <n v="152.02438354492099"/>
    <n v="501"/>
  </r>
  <r>
    <x v="57"/>
    <s v="AM"/>
    <x v="57"/>
    <x v="0"/>
    <s v="Ups and downs"/>
    <s v="Run"/>
    <m/>
    <n v="3908"/>
    <n v="9.1"/>
    <x v="54"/>
    <n v="98"/>
    <n v="3411"/>
    <n v="56.85"/>
    <n v="10.05398183573541"/>
    <n v="9104.599609375"/>
    <n v="5"/>
    <n v="2.6691880226135201"/>
    <n v="33"/>
    <n v="54"/>
    <n v="7.1999998092651296"/>
    <n v="43.599998474121001"/>
    <n v="24.100000381469702"/>
    <n v="-0.15596511960029599"/>
    <n v="151.18597412109301"/>
    <n v="900"/>
  </r>
  <r>
    <x v="58"/>
    <s v="PM"/>
    <x v="58"/>
    <x v="4"/>
    <s v="Evening Run"/>
    <s v="Run"/>
    <m/>
    <n v="4022"/>
    <n v="9.01"/>
    <x v="55"/>
    <n v="137"/>
    <n v="3162"/>
    <n v="52.7"/>
    <n v="9.4131470631451819"/>
    <n v="9016.2998046875"/>
    <n v="6.1999998092651296"/>
    <m/>
    <n v="71.271400451660099"/>
    <m/>
    <n v="17.899999618530199"/>
    <n v="61.799999237060497"/>
    <n v="14.5"/>
    <n v="0.102036997675895"/>
    <n v="155.47999572753901"/>
    <m/>
  </r>
  <r>
    <x v="59"/>
    <s v="AM"/>
    <x v="59"/>
    <x v="4"/>
    <s v="Beautiful run"/>
    <s v="Run"/>
    <m/>
    <n v="2414"/>
    <n v="6.43"/>
    <x v="56"/>
    <n v="71"/>
    <n v="2285"/>
    <n v="38.083333333333336"/>
    <n v="9.5317578478084695"/>
    <n v="6437.7998046875"/>
    <n v="5.0999999046325604"/>
    <n v="2.8174178600311199"/>
    <n v="149"/>
    <n v="173"/>
    <n v="-22.2000007629394"/>
    <n v="28.2000007629394"/>
    <n v="48"/>
    <n v="-0.298238515853881"/>
    <n v="153.54461669921801"/>
    <n v="618"/>
  </r>
  <r>
    <x v="60"/>
    <s v="PM"/>
    <x v="60"/>
    <x v="4"/>
    <s v="Evening Run"/>
    <s v="Run"/>
    <m/>
    <n v="4719"/>
    <n v="8.81"/>
    <x v="57"/>
    <n v="116"/>
    <n v="3349"/>
    <n v="55.81666666666667"/>
    <n v="10.196168602804001"/>
    <n v="8815.900390625"/>
    <n v="8.1000003814697195"/>
    <m/>
    <n v="213.11174011230401"/>
    <m/>
    <n v="37"/>
    <n v="169.69999694824199"/>
    <n v="48.599998474121001"/>
    <n v="-6.8058846518397297E-3"/>
    <n v="155.23924255371"/>
    <n v="1088.34106445312"/>
  </r>
  <r>
    <x v="61"/>
    <s v="PM"/>
    <x v="61"/>
    <x v="3"/>
    <s v="Afternoon Run"/>
    <s v="Run"/>
    <m/>
    <n v="5065"/>
    <n v="8.7200000000000006"/>
    <x v="58"/>
    <n v="105"/>
    <n v="3405"/>
    <n v="56.75"/>
    <n v="10.473658286170066"/>
    <n v="8727.2998046875"/>
    <n v="9.3999996185302699"/>
    <m/>
    <n v="131.80000305175699"/>
    <m/>
    <n v="26.7000007629394"/>
    <n v="116"/>
    <n v="30.2000007629394"/>
    <n v="1.14582979585975E-3"/>
    <n v="151.94351196289"/>
    <n v="1061.59729003906"/>
  </r>
  <r>
    <x v="62"/>
    <s v="PM"/>
    <x v="62"/>
    <x v="5"/>
    <s v="Afternoon Run"/>
    <s v="Run"/>
    <s v="Garmin lies! I didn't run the first mile in under 6 minutes!"/>
    <n v="3040"/>
    <n v="8.7100000000000009"/>
    <x v="59"/>
    <n v="103"/>
    <n v="2932"/>
    <n v="48.866666666666667"/>
    <n v="9.0290816452755376"/>
    <n v="8712.400390625"/>
    <n v="9.1000003814697195"/>
    <n v="2.9714870452880802"/>
    <n v="51"/>
    <n v="68"/>
    <n v="90"/>
    <n v="146.19999694824199"/>
    <n v="39.599998474121001"/>
    <n v="-0.26858270168304399"/>
    <n v="156.61146545410099"/>
    <n v="817"/>
  </r>
  <r>
    <x v="63"/>
    <s v="PM"/>
    <x v="63"/>
    <x v="2"/>
    <s v="Afternoon Run"/>
    <s v="Run"/>
    <m/>
    <n v="3620"/>
    <n v="8.61"/>
    <x v="60"/>
    <n v="85"/>
    <n v="3120"/>
    <n v="52"/>
    <n v="9.7196183380270949"/>
    <n v="8617"/>
    <n v="4.5999999046325604"/>
    <n v="2.7618589401245099"/>
    <n v="34"/>
    <n v="113"/>
    <n v="4.8000001907348597"/>
    <n v="88.199996948242102"/>
    <n v="36.900001525878899"/>
    <n v="-0.345828026533126"/>
    <n v="149.51382446289"/>
    <n v="787"/>
  </r>
  <r>
    <x v="64"/>
    <s v="PM"/>
    <x v="64"/>
    <x v="0"/>
    <s v="Evening Run"/>
    <s v="Run"/>
    <s v="Lazy run"/>
    <n v="3764"/>
    <n v="8.57"/>
    <x v="61"/>
    <n v="90"/>
    <n v="3284"/>
    <n v="54.733333333333334"/>
    <n v="10.278271744611391"/>
    <n v="8575.7998046875"/>
    <n v="5.9000000953674299"/>
    <n v="2.61138844490051"/>
    <n v="58"/>
    <n v="102"/>
    <n v="16.600000381469702"/>
    <n v="100"/>
    <n v="30"/>
    <n v="-0.21222509443759899"/>
    <n v="149.97453308105401"/>
    <n v="862"/>
  </r>
  <r>
    <x v="65"/>
    <s v="PM"/>
    <x v="65"/>
    <x v="4"/>
    <s v="Evening Run - 5.5 miles"/>
    <s v="Run"/>
    <s v="Lovely trail run with hills"/>
    <n v="4376"/>
    <n v="8.5500000000000007"/>
    <x v="62"/>
    <n v="83"/>
    <n v="3448"/>
    <n v="57.466666666666669"/>
    <n v="10.816802785055669"/>
    <n v="8552.7998046875"/>
    <n v="5.1999998092651296"/>
    <m/>
    <n v="175.86024475097599"/>
    <m/>
    <n v="37"/>
    <n v="159.69999694824199"/>
    <n v="44"/>
    <n v="0"/>
    <n v="148.15118408203099"/>
    <n v="1053.12927246093"/>
  </r>
  <r>
    <x v="66"/>
    <s v="PM"/>
    <x v="66"/>
    <x v="0"/>
    <s v="Lovely gentle run"/>
    <s v="Run"/>
    <m/>
    <n v="3431"/>
    <n v="8.4499999999999993"/>
    <x v="63"/>
    <n v="79"/>
    <n v="2956"/>
    <n v="49.266666666666666"/>
    <n v="9.383081530119167"/>
    <n v="8455.099609375"/>
    <n v="4.8000001907348597"/>
    <n v="2.86031794548034"/>
    <n v="74"/>
    <n v="36"/>
    <n v="2.20000004768371"/>
    <n v="40.799999237060497"/>
    <n v="6.5"/>
    <n v="-0.30514127016067499"/>
    <n v="150.50601196289"/>
    <n v="787"/>
  </r>
  <r>
    <x v="67"/>
    <s v="PM"/>
    <x v="67"/>
    <x v="4"/>
    <s v="Evening Run"/>
    <s v="Run"/>
    <m/>
    <n v="3538"/>
    <n v="8.3699999999999992"/>
    <x v="64"/>
    <n v="84"/>
    <n v="2911"/>
    <n v="48.516666666666666"/>
    <n v="9.3285580114799931"/>
    <n v="8374.599609375"/>
    <n v="4.5999999046325604"/>
    <m/>
    <n v="77.474266052246094"/>
    <m/>
    <n v="20.799999237060501"/>
    <n v="61.900001525878899"/>
    <n v="14.399999618530201"/>
    <n v="0"/>
    <n v="152.263580322265"/>
    <m/>
  </r>
  <r>
    <x v="68"/>
    <s v="AM"/>
    <x v="68"/>
    <x v="0"/>
    <s v="Lovely Sunday plod"/>
    <s v="Run"/>
    <m/>
    <n v="3236"/>
    <n v="8.2899999999999991"/>
    <x v="65"/>
    <n v="100"/>
    <n v="3109"/>
    <n v="51.81666666666667"/>
    <n v="10.059211990245235"/>
    <n v="8297.2001953125"/>
    <n v="4.6999998092651296"/>
    <n v="2.6679999828338601"/>
    <n v="6"/>
    <n v="48"/>
    <n v="-23.799999237060501"/>
    <n v="21.600000381469702"/>
    <n v="23.5"/>
    <n v="-0.47967988252639698"/>
    <n v="154"/>
    <n v="808"/>
  </r>
  <r>
    <x v="69"/>
    <s v="PM"/>
    <x v="69"/>
    <x v="4"/>
    <s v="Evening Run"/>
    <s v="Run"/>
    <m/>
    <n v="3680"/>
    <n v="8.25"/>
    <x v="66"/>
    <n v="147"/>
    <n v="2843"/>
    <n v="47.383333333333333"/>
    <n v="9.2431644596132472"/>
    <n v="8249.7998046875"/>
    <n v="4.5999999046325604"/>
    <m/>
    <n v="43.995800018310497"/>
    <m/>
    <n v="17.5"/>
    <n v="61.900001525878899"/>
    <n v="14.699999809265099"/>
    <n v="1.2121500447392399E-2"/>
    <n v="160.58299255371"/>
    <n v="973.728271484375"/>
  </r>
  <r>
    <x v="70"/>
    <s v="PM"/>
    <x v="70"/>
    <x v="4"/>
    <s v="Evening Run"/>
    <s v="Run"/>
    <m/>
    <n v="3348"/>
    <n v="8.17"/>
    <x v="67"/>
    <n v="91"/>
    <n v="2791"/>
    <n v="46.516666666666666"/>
    <n v="9.1629549033417881"/>
    <n v="8173.7998046875"/>
    <n v="8.8000001907348597"/>
    <m/>
    <n v="58.392219543457003"/>
    <m/>
    <n v="19.100000381469702"/>
    <n v="62.099998474121001"/>
    <n v="45.900001525878899"/>
    <n v="-0.110107906162738"/>
    <n v="154.449295043945"/>
    <n v="963.83581542968705"/>
  </r>
  <r>
    <x v="71"/>
    <s v="PM"/>
    <x v="71"/>
    <x v="1"/>
    <s v="12/26/2014 Cardiff, Wales, United Kingdom"/>
    <s v="Run"/>
    <m/>
    <n v="3130"/>
    <n v="8.1300000000000008"/>
    <x v="68"/>
    <n v="116"/>
    <n v="2800"/>
    <n v="46.666666666666664"/>
    <n v="9.2377297952012629"/>
    <n v="8131.60009765625"/>
    <n v="6.1999998092651296"/>
    <m/>
    <n v="24.792400360107401"/>
    <m/>
    <n v="14"/>
    <n v="38"/>
    <n v="23.2000007629394"/>
    <n v="7.3786200955510096E-3"/>
    <n v="155.07899475097599"/>
    <n v="955.08734130859295"/>
  </r>
  <r>
    <x v="72"/>
    <s v="AM"/>
    <x v="72"/>
    <x v="5"/>
    <s v="Lunch Run"/>
    <s v="Run"/>
    <m/>
    <n v="2711"/>
    <n v="8.1199999999999992"/>
    <x v="69"/>
    <n v="138"/>
    <n v="2711"/>
    <n v="45.18333333333333"/>
    <n v="8.9551168591681858"/>
    <n v="8127.5"/>
    <n v="5.0999999046325604"/>
    <m/>
    <n v="11.75"/>
    <m/>
    <n v="14"/>
    <n v="38"/>
    <n v="6.3000001907348597"/>
    <n v="-9.9661640822887407E-2"/>
    <n v="166.97674560546801"/>
    <n v="948.04888916015602"/>
  </r>
  <r>
    <x v="73"/>
    <s v="PM"/>
    <x v="73"/>
    <x v="0"/>
    <s v="Lunch Run"/>
    <s v="Run"/>
    <m/>
    <n v="2766"/>
    <n v="8.1199999999999992"/>
    <x v="69"/>
    <n v="113"/>
    <n v="2766"/>
    <n v="46.1"/>
    <n v="9.1367957331092597"/>
    <n v="8120.60009765625"/>
    <n v="4.6999998092651296"/>
    <m/>
    <n v="11.8832998275756"/>
    <m/>
    <n v="14"/>
    <n v="38"/>
    <n v="6.0999999046325604"/>
    <n v="-0.10467199981212599"/>
    <n v="158.23300170898401"/>
    <n v="947.068359375"/>
  </r>
  <r>
    <x v="74"/>
    <s v="PM"/>
    <x v="74"/>
    <x v="5"/>
    <s v="12/24/2014 Cardiff, Wales, United Kingdom"/>
    <s v="Run"/>
    <m/>
    <n v="2794"/>
    <n v="8.07"/>
    <x v="70"/>
    <n v="115"/>
    <n v="2768"/>
    <n v="46.133333333333333"/>
    <n v="9.200052809100816"/>
    <n v="8071"/>
    <n v="4.0999999046325604"/>
    <m/>
    <n v="24.995700836181602"/>
    <m/>
    <n v="14"/>
    <n v="38.099998474121001"/>
    <n v="9.6000003814697195"/>
    <n v="0"/>
    <n v="154.00700378417901"/>
    <m/>
  </r>
  <r>
    <x v="75"/>
    <s v="PM"/>
    <x v="75"/>
    <x v="5"/>
    <s v="Evening Run"/>
    <s v="Run"/>
    <m/>
    <n v="2790"/>
    <n v="8.07"/>
    <x v="70"/>
    <n v="144"/>
    <n v="2790"/>
    <n v="46.5"/>
    <n v="9.2731746161095643"/>
    <n v="8075.5"/>
    <n v="4.4000000953674299"/>
    <m/>
    <n v="11.6942996978759"/>
    <m/>
    <n v="14"/>
    <n v="38.099998474121001"/>
    <n v="6.5999999046325604"/>
    <n v="-0.12754599750041901"/>
    <n v="162.363998413085"/>
    <m/>
  </r>
  <r>
    <x v="76"/>
    <s v="AM"/>
    <x v="76"/>
    <x v="0"/>
    <s v="12/07/2014 Cardiff, United Kingdom"/>
    <s v="Run"/>
    <m/>
    <n v="2929"/>
    <n v="8.07"/>
    <x v="70"/>
    <n v="201"/>
    <n v="2929"/>
    <n v="48.81666666666667"/>
    <n v="9.7351714876648447"/>
    <n v="8077.89990234375"/>
    <n v="4.1999998092651296"/>
    <m/>
    <n v="24.901899337768501"/>
    <m/>
    <n v="14"/>
    <n v="38"/>
    <n v="9.6999998092651296"/>
    <n v="-1.23795005492866E-3"/>
    <n v="173.447998046875"/>
    <m/>
  </r>
  <r>
    <x v="77"/>
    <s v="PM"/>
    <x v="77"/>
    <x v="0"/>
    <s v="01/04/2015 Cardiff, Wales, United Kingdom"/>
    <s v="Run"/>
    <m/>
    <n v="2833"/>
    <n v="8.06"/>
    <x v="71"/>
    <n v="155"/>
    <n v="2833"/>
    <n v="47.216666666666669"/>
    <n v="9.4277770110207442"/>
    <n v="8060.10009765625"/>
    <n v="6"/>
    <m/>
    <n v="24.9321994781494"/>
    <m/>
    <n v="14"/>
    <n v="38.099998474121001"/>
    <n v="9.6000003814697195"/>
    <n v="0"/>
    <n v="163.57400512695301"/>
    <n v="944.60546875"/>
  </r>
  <r>
    <x v="78"/>
    <s v="AM"/>
    <x v="78"/>
    <x v="0"/>
    <s v="Morning Run"/>
    <s v="Run"/>
    <m/>
    <n v="3343"/>
    <n v="8.06"/>
    <x v="71"/>
    <n v="102"/>
    <n v="2944"/>
    <n v="49.06666666666667"/>
    <n v="9.7971674975097329"/>
    <n v="8062.60009765625"/>
    <n v="4.3000001907348597"/>
    <n v="2.7386548519134499"/>
    <n v="8"/>
    <n v="55"/>
    <n v="-20.600000381469702"/>
    <n v="38.200000762939403"/>
    <n v="8"/>
    <n v="-0.59038025140762296"/>
    <n v="155.05740356445301"/>
    <n v="804"/>
  </r>
  <r>
    <x v="79"/>
    <s v="PM"/>
    <x v="79"/>
    <x v="3"/>
    <s v="Afternoon Run"/>
    <s v="Run"/>
    <s v="That was awful. "/>
    <n v="2864"/>
    <n v="8.0500000000000007"/>
    <x v="72"/>
    <n v="117"/>
    <n v="2684"/>
    <n v="44.733333333333334"/>
    <n v="8.9430240835272041"/>
    <n v="8050.2998046875"/>
    <n v="5.9000000953674299"/>
    <m/>
    <n v="0"/>
    <m/>
    <n v="12.800000190734799"/>
    <n v="38"/>
    <n v="6.3000001907348597"/>
    <n v="-0.16024246811866699"/>
    <n v="158.73919677734301"/>
    <n v="936.52813720703102"/>
  </r>
  <r>
    <x v="80"/>
    <s v="AM"/>
    <x v="80"/>
    <x v="0"/>
    <s v="Morning Run"/>
    <s v="Run"/>
    <s v="Longest run for probably 2 years. "/>
    <n v="3125"/>
    <n v="8.0500000000000007"/>
    <x v="72"/>
    <n v="107"/>
    <n v="3018"/>
    <n v="50.3"/>
    <n v="10.055904129688935"/>
    <n v="8053"/>
    <n v="5.4000000953674299"/>
    <n v="2.6679999828338601"/>
    <n v="11"/>
    <n v="47"/>
    <n v="-26.799999237060501"/>
    <n v="24.799999237060501"/>
    <n v="7"/>
    <n v="-0.48180803656577997"/>
    <n v="156"/>
    <n v="779"/>
  </r>
  <r>
    <x v="81"/>
    <s v="AM"/>
    <x v="81"/>
    <x v="0"/>
    <s v="Lunch Run"/>
    <s v="Run"/>
    <m/>
    <n v="2735"/>
    <n v="8.0399999999999991"/>
    <x v="73"/>
    <m/>
    <n v="2735"/>
    <n v="45.583333333333336"/>
    <n v="9.1242893900003335"/>
    <n v="8046.7001953125"/>
    <m/>
    <m/>
    <m/>
    <m/>
    <m/>
    <m/>
    <m/>
    <n v="0"/>
    <m/>
    <m/>
  </r>
  <r>
    <x v="82"/>
    <s v="PM"/>
    <x v="82"/>
    <x v="2"/>
    <s v="Afternoon Run"/>
    <s v="Run"/>
    <m/>
    <n v="2809"/>
    <n v="8.0399999999999991"/>
    <x v="73"/>
    <n v="102"/>
    <n v="2804"/>
    <n v="46.733333333333334"/>
    <n v="9.35448170002228"/>
    <n v="8040.89990234375"/>
    <n v="5.0999999046325604"/>
    <m/>
    <n v="11.8063488006591"/>
    <m/>
    <n v="14"/>
    <n v="38"/>
    <n v="6.1999998092651296"/>
    <n v="-0.13306967914104401"/>
    <n v="157.32987976074199"/>
    <m/>
  </r>
  <r>
    <x v="83"/>
    <s v="PM"/>
    <x v="83"/>
    <x v="0"/>
    <s v="Lunch Run"/>
    <s v="Run"/>
    <m/>
    <n v="3260"/>
    <n v="8.0399999999999991"/>
    <x v="73"/>
    <n v="85"/>
    <n v="3020"/>
    <n v="50.333333333333336"/>
    <n v="10.075083714004025"/>
    <n v="8043.2998046875"/>
    <n v="4.6999998092651296"/>
    <n v="2.6630001068115199"/>
    <n v="8"/>
    <n v="37"/>
    <n v="-6.8000001907348597"/>
    <n v="34"/>
    <n v="5.6999998092651296"/>
    <n v="-0.34314274787902799"/>
    <n v="150"/>
    <n v="776"/>
  </r>
  <r>
    <x v="84"/>
    <s v="PM"/>
    <x v="84"/>
    <x v="1"/>
    <s v="01/16/2015 Cardiff, Wales, United Kingdom"/>
    <s v="Run"/>
    <m/>
    <n v="2923"/>
    <n v="8.0299999999999994"/>
    <x v="74"/>
    <n v="142"/>
    <n v="2714"/>
    <n v="45.233333333333334"/>
    <n v="9.065506366293933"/>
    <n v="8033.2001953125"/>
    <n v="4.8000001907348597"/>
    <m/>
    <n v="24.951499938964801"/>
    <m/>
    <n v="14"/>
    <n v="38"/>
    <n v="9.5"/>
    <n v="-1.2448299676179799E-3"/>
    <n v="163.26400756835901"/>
    <m/>
  </r>
  <r>
    <x v="85"/>
    <s v="PM"/>
    <x v="85"/>
    <x v="1"/>
    <s v="01/23/2015 Cardiff, Wales, United Kingdom"/>
    <s v="Run"/>
    <m/>
    <n v="2786"/>
    <n v="8.0299999999999994"/>
    <x v="74"/>
    <n v="128"/>
    <n v="2786"/>
    <n v="46.43333333333333"/>
    <n v="9.3060061667261955"/>
    <n v="8034.60009765625"/>
    <n v="5.0999999046325604"/>
    <m/>
    <n v="10.3111000061035"/>
    <m/>
    <n v="14"/>
    <n v="38"/>
    <n v="6.6999998092651296"/>
    <n v="-0.13441899418830799"/>
    <n v="159.97599792480401"/>
    <n v="935.97955322265602"/>
  </r>
  <r>
    <x v="86"/>
    <s v="PM"/>
    <x v="86"/>
    <x v="1"/>
    <s v="12/19/2014 Cardiff, Wales, United Kingdom"/>
    <s v="Run"/>
    <m/>
    <n v="2830"/>
    <n v="8.02"/>
    <x v="75"/>
    <n v="150"/>
    <n v="2817"/>
    <n v="46.95"/>
    <n v="9.4212873037476133"/>
    <n v="8019.10009765625"/>
    <n v="6.3000001907348597"/>
    <m/>
    <n v="24.739900588989201"/>
    <m/>
    <n v="14"/>
    <n v="38"/>
    <n v="11.300000190734799"/>
    <n v="-1.2470199726521899E-3"/>
    <n v="165.38600158691401"/>
    <m/>
  </r>
  <r>
    <x v="87"/>
    <s v="PM"/>
    <x v="87"/>
    <x v="5"/>
    <s v="01/07/2015 London, United Kingdom"/>
    <s v="Run"/>
    <m/>
    <n v="2825"/>
    <n v="8.02"/>
    <x v="75"/>
    <n v="158"/>
    <n v="2825"/>
    <n v="47.083333333333336"/>
    <n v="9.4480428232470732"/>
    <n v="8027.89990234375"/>
    <n v="3.9000000953674299"/>
    <m/>
    <n v="45.574501037597599"/>
    <m/>
    <n v="35"/>
    <n v="65.099998474121094"/>
    <n v="5.8000001907348597"/>
    <n v="-0.25286799669265703"/>
    <n v="164.90800476074199"/>
    <n v="933.42327880859295"/>
  </r>
  <r>
    <x v="88"/>
    <s v="PM"/>
    <x v="88"/>
    <x v="4"/>
    <s v="01/13/2015 London, United Kingdom"/>
    <s v="Run"/>
    <m/>
    <n v="2800"/>
    <n v="8.01"/>
    <x v="76"/>
    <n v="122"/>
    <n v="2784"/>
    <n v="46.4"/>
    <n v="9.3225449066435626"/>
    <n v="8013.7998046875"/>
    <n v="4.1999998092651296"/>
    <m/>
    <n v="12.219200134277299"/>
    <m/>
    <n v="49.700000762939403"/>
    <n v="66.5"/>
    <n v="5"/>
    <n v="-8.6101502180099404E-2"/>
    <n v="158.54800415039"/>
    <n v="935.39593505859295"/>
  </r>
  <r>
    <x v="89"/>
    <s v="AM"/>
    <x v="89"/>
    <x v="0"/>
    <s v="Oof"/>
    <s v="Run"/>
    <m/>
    <n v="3809"/>
    <n v="10.08"/>
    <x v="77"/>
    <n v="132"/>
    <n v="3625"/>
    <n v="60.416666666666664"/>
    <n v="9.6459553651794678"/>
    <n v="10086.400390625"/>
    <n v="5.5"/>
    <n v="2.78245520591735"/>
    <n v="33"/>
    <n v="47"/>
    <n v="-6.8000001907348597"/>
    <n v="39.400001525878899"/>
    <n v="17.2000007629394"/>
    <n v="-0.15664657950401301"/>
    <n v="157.06291198730401"/>
    <n v="1011"/>
  </r>
  <r>
    <x v="90"/>
    <s v="PM"/>
    <x v="90"/>
    <x v="1"/>
    <s v="01/09/2015 Cardiff, Wales, United Kingdom"/>
    <s v="Run"/>
    <m/>
    <n v="2850"/>
    <n v="7.97"/>
    <x v="78"/>
    <n v="152"/>
    <n v="2766"/>
    <n v="46.1"/>
    <n v="9.3087555022392934"/>
    <n v="7978.10009765625"/>
    <n v="5.9000000953674299"/>
    <m/>
    <n v="37.585800170898402"/>
    <m/>
    <n v="22.5"/>
    <n v="43.200000762939403"/>
    <n v="14"/>
    <n v="-1.2534300331026301E-3"/>
    <n v="162.95199584960901"/>
    <n v="940.76525878906205"/>
  </r>
  <r>
    <x v="91"/>
    <s v="AM"/>
    <x v="91"/>
    <x v="4"/>
    <s v="Morning Run"/>
    <s v="Run"/>
    <m/>
    <n v="3541"/>
    <n v="7.96"/>
    <x v="79"/>
    <n v="142"/>
    <n v="3078"/>
    <n v="51.3"/>
    <n v="10.371780495212121"/>
    <n v="7968.7998046875"/>
    <n v="5.6999998092651296"/>
    <m/>
    <n v="156.98764038085901"/>
    <m/>
    <n v="181.19999694824199"/>
    <n v="236"/>
    <n v="25.799999237060501"/>
    <n v="3.76468221656978E-3"/>
    <n v="163.41850280761699"/>
    <n v="970.93853759765602"/>
  </r>
  <r>
    <x v="92"/>
    <s v="PM"/>
    <x v="92"/>
    <x v="0"/>
    <s v="Afternoon Run"/>
    <s v="Run"/>
    <m/>
    <n v="3406"/>
    <n v="7.96"/>
    <x v="79"/>
    <n v="142"/>
    <n v="3110"/>
    <n v="51.833333333333336"/>
    <n v="10.479609272290352"/>
    <n v="7961.39990234375"/>
    <n v="4.1999998092651296"/>
    <m/>
    <n v="155.96499633789"/>
    <m/>
    <n v="181.100006103515"/>
    <n v="235.69999694824199"/>
    <n v="33.299999237060497"/>
    <n v="6.2803002074360804E-3"/>
    <n v="160.19500732421801"/>
    <n v="968.84918212890602"/>
  </r>
  <r>
    <x v="93"/>
    <s v="PM"/>
    <x v="93"/>
    <x v="4"/>
    <s v="Afternoon Run"/>
    <s v="Run"/>
    <m/>
    <n v="2900"/>
    <n v="7.87"/>
    <x v="80"/>
    <n v="75"/>
    <n v="2712"/>
    <n v="45.2"/>
    <n v="9.2429950831949004"/>
    <n v="7875.2001953125"/>
    <n v="4.4000000953674299"/>
    <m/>
    <n v="21.2000007629394"/>
    <m/>
    <n v="14"/>
    <n v="38"/>
    <n v="6.1999998092651296"/>
    <n v="-1.2698100181296401E-3"/>
    <n v="146.40100097656199"/>
    <n v="922.35778808593705"/>
  </r>
  <r>
    <x v="94"/>
    <s v="PM"/>
    <x v="94"/>
    <x v="1"/>
    <s v="Night Run"/>
    <s v="Run"/>
    <m/>
    <n v="2722"/>
    <n v="7.82"/>
    <x v="81"/>
    <n v="99"/>
    <n v="2671"/>
    <n v="44.516666666666666"/>
    <n v="9.1614645223167859"/>
    <n v="7823.2001953125"/>
    <n v="4"/>
    <m/>
    <n v="39.930576324462798"/>
    <m/>
    <n v="14"/>
    <n v="37.299999237060497"/>
    <n v="9.5"/>
    <n v="-1.27824931405484E-3"/>
    <n v="155.373275756835"/>
    <m/>
  </r>
  <r>
    <x v="95"/>
    <s v="PM"/>
    <x v="95"/>
    <x v="0"/>
    <s v="Run with Rosi"/>
    <s v="Run"/>
    <s v="Pootle along the trail "/>
    <n v="4686"/>
    <n v="7.81"/>
    <x v="82"/>
    <n v="56"/>
    <n v="2891"/>
    <n v="48.18333333333333"/>
    <n v="9.9287557477750763"/>
    <n v="7813.7001953125"/>
    <n v="5.8000001907348597"/>
    <m/>
    <n v="30.8336372375488"/>
    <m/>
    <n v="22.299999237060501"/>
    <n v="40"/>
    <n v="37.400001525878899"/>
    <n v="-1.53576415032148E-2"/>
    <n v="141.55113220214801"/>
    <n v="920.20245361328102"/>
  </r>
  <r>
    <x v="96"/>
    <s v="PM"/>
    <x v="96"/>
    <x v="1"/>
    <s v="Afternoon Run"/>
    <s v="Run"/>
    <m/>
    <n v="2923"/>
    <n v="7.8"/>
    <x v="83"/>
    <n v="87"/>
    <n v="2620"/>
    <n v="43.666666666666664"/>
    <n v="9.0095781719626409"/>
    <n v="7800.89990234375"/>
    <n v="4.3000001907348597"/>
    <m/>
    <n v="28.2294006347656"/>
    <m/>
    <n v="7"/>
    <n v="35.299999237060497"/>
    <n v="5.8000001907348597"/>
    <n v="0.32432198524475098"/>
    <n v="154.98800659179599"/>
    <n v="924.82067871093705"/>
  </r>
  <r>
    <x v="97"/>
    <s v="PM"/>
    <x v="97"/>
    <x v="2"/>
    <s v="Evening Run"/>
    <s v="Run"/>
    <m/>
    <n v="3233"/>
    <n v="7.53"/>
    <x v="84"/>
    <n v="102"/>
    <n v="3007"/>
    <n v="50.116666666666667"/>
    <n v="10.71115295520792"/>
    <n v="7533.89990234375"/>
    <n v="3.9000000953674299"/>
    <m/>
    <n v="66"/>
    <n v="65"/>
    <n v="3.7999999523162802"/>
    <n v="47.799999237060497"/>
    <n v="10.899999618530201"/>
    <n v="-3.1856011599302202E-2"/>
    <n v="155.24325561523401"/>
    <n v="757"/>
  </r>
  <r>
    <x v="98"/>
    <s v="PM"/>
    <x v="98"/>
    <x v="4"/>
    <s v="Evening Run"/>
    <s v="Run"/>
    <m/>
    <n v="2606"/>
    <n v="7.48"/>
    <x v="85"/>
    <n v="88"/>
    <n v="2543"/>
    <n v="42.383333333333333"/>
    <n v="9.1189016446987257"/>
    <n v="7480.60009765625"/>
    <n v="4"/>
    <m/>
    <n v="49.102798461913999"/>
    <m/>
    <n v="17.5"/>
    <n v="50.799999237060497"/>
    <n v="10.5"/>
    <n v="0"/>
    <n v="155.09100341796801"/>
    <n v="881.58587646484295"/>
  </r>
  <r>
    <x v="99"/>
    <s v="AM"/>
    <x v="99"/>
    <x v="0"/>
    <s v="Lovely plod with Goody."/>
    <s v="Run"/>
    <m/>
    <n v="2982"/>
    <n v="7.48"/>
    <x v="85"/>
    <n v="78"/>
    <n v="2914"/>
    <n v="48.56666666666667"/>
    <n v="10.449264409222215"/>
    <n v="7479.10009765625"/>
    <n v="3.9000000953674299"/>
    <n v="2.56599998474121"/>
    <n v="9"/>
    <n v="31"/>
    <n v="-5.5999999046325604"/>
    <n v="25.799999237060501"/>
    <n v="4.9000000953674299"/>
    <n v="-0.30484950542449901"/>
    <n v="149"/>
    <n v="740"/>
  </r>
  <r>
    <x v="100"/>
    <s v="PM"/>
    <x v="100"/>
    <x v="5"/>
    <s v="Evening Run"/>
    <s v="Run"/>
    <m/>
    <n v="2748"/>
    <n v="7.47"/>
    <x v="86"/>
    <n v="89"/>
    <n v="2609"/>
    <n v="43.483333333333334"/>
    <n v="9.3680941432434128"/>
    <n v="7474.2001953125"/>
    <n v="4.1999998092651296"/>
    <m/>
    <n v="49.3445014953613"/>
    <m/>
    <n v="17.399999618530199"/>
    <n v="51.099998474121001"/>
    <n v="11.1000003814697"/>
    <n v="0"/>
    <n v="155.72700500488199"/>
    <m/>
  </r>
  <r>
    <x v="101"/>
    <s v="AM"/>
    <x v="101"/>
    <x v="0"/>
    <s v="Lunchtime intervals with Katie."/>
    <s v="Run"/>
    <s v="1 mile warm up and 1 mile cool down. With 6x 2 minute (bursts). Knee pain 1/10 "/>
    <n v="2884"/>
    <n v="7.46"/>
    <x v="87"/>
    <n v="142"/>
    <n v="2884"/>
    <n v="48.06666666666667"/>
    <n v="10.369413610192478"/>
    <n v="7462.10009765625"/>
    <n v="4.5999999046325604"/>
    <m/>
    <n v="11"/>
    <n v="42"/>
    <n v="-10.199999809265099"/>
    <n v="30.399999618530199"/>
    <n v="16.100000381469702"/>
    <n v="-0.367188870906829"/>
    <n v="163.93719482421801"/>
    <n v="795"/>
  </r>
  <r>
    <x v="102"/>
    <s v="AM"/>
    <x v="102"/>
    <x v="0"/>
    <s v="Short but tough"/>
    <s v="Run"/>
    <m/>
    <n v="2733"/>
    <n v="7.42"/>
    <x v="88"/>
    <n v="108"/>
    <n v="2716"/>
    <n v="45.266666666666666"/>
    <n v="9.8180136034955119"/>
    <n v="7422.5"/>
    <n v="4.0999999046325604"/>
    <n v="2.7328791618347101"/>
    <n v="32"/>
    <n v="53"/>
    <n v="-2.7999999523162802"/>
    <n v="35.599998474121001"/>
    <n v="31"/>
    <n v="-0.26136747002601601"/>
    <n v="159.08859252929599"/>
    <n v="760"/>
  </r>
  <r>
    <x v="103"/>
    <s v="PM"/>
    <x v="103"/>
    <x v="6"/>
    <s v="Night Run"/>
    <s v="Run"/>
    <s v="Night fever "/>
    <n v="2539"/>
    <n v="7.39"/>
    <x v="89"/>
    <n v="117"/>
    <n v="2539"/>
    <n v="42.31666666666667"/>
    <n v="9.2154390621317521"/>
    <n v="7398.7998046875"/>
    <n v="5.1999998092651296"/>
    <m/>
    <n v="40.57075881958"/>
    <m/>
    <n v="14"/>
    <n v="37.400001525878899"/>
    <n v="9.3000001907348597"/>
    <n v="-1.35157047770917E-3"/>
    <n v="162.84364318847599"/>
    <m/>
  </r>
  <r>
    <x v="104"/>
    <s v="PM"/>
    <x v="104"/>
    <x v="1"/>
    <s v="Evening Run"/>
    <s v="Run"/>
    <m/>
    <n v="2697"/>
    <n v="7.38"/>
    <x v="90"/>
    <n v="104"/>
    <n v="2634"/>
    <n v="43.9"/>
    <n v="9.5732010104991225"/>
    <n v="7382.2001953125"/>
    <n v="4.5999999046325604"/>
    <m/>
    <n v="40.524200439453097"/>
    <m/>
    <n v="14"/>
    <n v="37.400001525878899"/>
    <n v="9.5"/>
    <n v="0"/>
    <n v="158.71000671386699"/>
    <m/>
  </r>
  <r>
    <x v="105"/>
    <s v="PM"/>
    <x v="105"/>
    <x v="1"/>
    <s v="Afternoon Run"/>
    <s v="Run"/>
    <m/>
    <n v="2575"/>
    <n v="7.37"/>
    <x v="91"/>
    <n v="89"/>
    <n v="2569"/>
    <n v="42.81666666666667"/>
    <n v="9.3496291612075879"/>
    <n v="7370.7001953125"/>
    <n v="5.3000001907348597"/>
    <m/>
    <n v="40.590557098388601"/>
    <m/>
    <n v="14"/>
    <n v="37.400001525878899"/>
    <n v="11.699999809265099"/>
    <n v="0"/>
    <n v="155.16764831542901"/>
    <m/>
  </r>
  <r>
    <x v="106"/>
    <s v="PM"/>
    <x v="106"/>
    <x v="4"/>
    <s v="Sadly the GPS was right...."/>
    <s v="Run"/>
    <s v="Knee pain 1/10 Felt good."/>
    <n v="2820"/>
    <n v="7.35"/>
    <x v="92"/>
    <n v="123"/>
    <n v="2820"/>
    <n v="47"/>
    <n v="10.29104644910891"/>
    <n v="7355.60009765625"/>
    <n v="5.1999998092651296"/>
    <m/>
    <n v="8"/>
    <n v="23"/>
    <n v="-44"/>
    <n v="-20"/>
    <n v="4.6999998092651296"/>
    <n v="-0.22567839920520699"/>
    <n v="161.48474121093699"/>
    <n v="753"/>
  </r>
  <r>
    <x v="107"/>
    <s v="PM"/>
    <x v="107"/>
    <x v="1"/>
    <s v="Blustery Run"/>
    <s v="Run"/>
    <m/>
    <n v="1698"/>
    <n v="5.0199999999999996"/>
    <x v="93"/>
    <n v="73"/>
    <n v="1698"/>
    <n v="28.3"/>
    <n v="9.0725994602309861"/>
    <n v="5021.2001953125"/>
    <n v="4.6999998092651296"/>
    <n v="2.9571261405944802"/>
    <n v="9"/>
    <n v="40"/>
    <n v="-6.4000000953674299"/>
    <n v="30"/>
    <n v="10"/>
    <n v="-0.58153426647186202"/>
    <n v="160.76913452148401"/>
    <n v="485"/>
  </r>
  <r>
    <x v="108"/>
    <s v="PM"/>
    <x v="108"/>
    <x v="4"/>
    <s v="Evening Run"/>
    <s v="Run"/>
    <m/>
    <n v="3492"/>
    <n v="7.13"/>
    <x v="94"/>
    <n v="89"/>
    <n v="2669"/>
    <n v="44.483333333333334"/>
    <n v="10.040534045991706"/>
    <n v="7129"/>
    <n v="5.1999998092651296"/>
    <m/>
    <n v="102.768058776855"/>
    <m/>
    <n v="19.100000381469702"/>
    <n v="62"/>
    <n v="49.200000762939403"/>
    <n v="0"/>
    <n v="153.596099853515"/>
    <n v="857.22180175781205"/>
  </r>
  <r>
    <x v="109"/>
    <s v="AM"/>
    <x v="109"/>
    <x v="3"/>
    <s v="Lunch Run"/>
    <s v="Run"/>
    <m/>
    <n v="3166"/>
    <n v="7.11"/>
    <x v="95"/>
    <n v="70"/>
    <n v="2766"/>
    <n v="46.1"/>
    <n v="10.434709051033357"/>
    <n v="7115.7998046875"/>
    <n v="8.5"/>
    <m/>
    <n v="61.587100982666001"/>
    <m/>
    <n v="1.5"/>
    <n v="29.899999618530199"/>
    <n v="49.099998474121001"/>
    <n v="-7.0266202092170701E-2"/>
    <n v="145.78199768066401"/>
    <n v="869.32977294921795"/>
  </r>
  <r>
    <x v="110"/>
    <s v="PM"/>
    <x v="110"/>
    <x v="0"/>
    <s v="Afternoon plod to drop some pears off"/>
    <s v="Run"/>
    <m/>
    <n v="3321"/>
    <n v="7.09"/>
    <x v="96"/>
    <n v="89"/>
    <n v="2672"/>
    <n v="44.533333333333331"/>
    <n v="10.10852961534774"/>
    <n v="7093.89990234375"/>
    <n v="4.1999998092651296"/>
    <n v="2.65490269660949"/>
    <n v="35"/>
    <n v="39"/>
    <n v="7.5999999046325604"/>
    <n v="35"/>
    <n v="42.299999237060497"/>
    <n v="-8.7399035692214896E-2"/>
    <n v="155.18019104003901"/>
    <n v="705"/>
  </r>
  <r>
    <x v="111"/>
    <s v="AM"/>
    <x v="111"/>
    <x v="0"/>
    <s v="Lunch Run"/>
    <s v="Run"/>
    <m/>
    <n v="9212"/>
    <n v="6.92"/>
    <x v="97"/>
    <m/>
    <n v="4807"/>
    <n v="80.11666666666666"/>
    <n v="18.632271197903545"/>
    <n v="6921.39990234375"/>
    <n v="3.20000004768371"/>
    <n v="1.43985855579376"/>
    <n v="73.395790100097599"/>
    <n v="87.295783996582003"/>
    <n v="5.8000001907348597"/>
    <n v="63.799999237060497"/>
    <n v="40"/>
    <n v="-0.200826421380043"/>
    <m/>
    <n v="824.89862060546795"/>
  </r>
  <r>
    <x v="112"/>
    <s v="AM"/>
    <x v="112"/>
    <x v="4"/>
    <s v="11/25/2014 Cardiff, Wales, United Kingdom"/>
    <s v="Run"/>
    <m/>
    <n v="2598"/>
    <n v="6.75"/>
    <x v="98"/>
    <n v="97"/>
    <n v="2195"/>
    <n v="36.583333333333336"/>
    <n v="8.7222498095658683"/>
    <n v="6751.10009765625"/>
    <n v="3.7999999523162802"/>
    <m/>
    <n v="51.9471015930175"/>
    <m/>
    <n v="7"/>
    <n v="37.400001525878899"/>
    <n v="9.5"/>
    <n v="0.38512200117111201"/>
    <n v="159.70399475097599"/>
    <n v="804.57098388671795"/>
  </r>
  <r>
    <x v="113"/>
    <s v="PM"/>
    <x v="113"/>
    <x v="0"/>
    <s v="Evening Run"/>
    <s v="Run"/>
    <m/>
    <n v="2536"/>
    <n v="6.73"/>
    <x v="99"/>
    <n v="103"/>
    <n v="2300"/>
    <n v="38.333333333333336"/>
    <n v="9.1666477096406531"/>
    <n v="6731.7001953125"/>
    <n v="4.9000000953674299"/>
    <m/>
    <n v="29.430391311645501"/>
    <m/>
    <n v="8.3000001907348597"/>
    <n v="38.099998474121001"/>
    <n v="9.3999996185302699"/>
    <n v="0.319384396076202"/>
    <n v="161.63043212890599"/>
    <n v="798.407958984375"/>
  </r>
  <r>
    <x v="114"/>
    <s v="PM"/>
    <x v="114"/>
    <x v="2"/>
    <s v="Afternoon Run"/>
    <s v="Run"/>
    <m/>
    <n v="2548"/>
    <n v="6.73"/>
    <x v="99"/>
    <n v="65"/>
    <n v="2385"/>
    <n v="39.75"/>
    <n v="9.5054151249969383"/>
    <n v="6732.7998046875"/>
    <n v="4.1999998092651296"/>
    <m/>
    <n v="19.912631988525298"/>
    <m/>
    <n v="20"/>
    <n v="43"/>
    <n v="18.100000381469702"/>
    <n v="-0.19605512917041701"/>
    <n v="149.84906005859301"/>
    <n v="787.015625"/>
  </r>
  <r>
    <x v="115"/>
    <s v="PM"/>
    <x v="115"/>
    <x v="4"/>
    <s v="01/20/2015 London, United Kingdom"/>
    <s v="Run"/>
    <m/>
    <n v="2546"/>
    <n v="6.71"/>
    <x v="100"/>
    <n v="110"/>
    <n v="2463"/>
    <n v="41.05"/>
    <n v="9.8455427181057722"/>
    <n v="6711.2998046875"/>
    <n v="5.4000000953674299"/>
    <m/>
    <n v="11.3454999923706"/>
    <m/>
    <n v="46.200000762939403"/>
    <n v="65.599998474121094"/>
    <n v="4.8000001907348597"/>
    <n v="-0.15198199450969599"/>
    <n v="157.64599609375"/>
    <n v="781.50622558593705"/>
  </r>
  <r>
    <x v="116"/>
    <s v="PM"/>
    <x v="116"/>
    <x v="5"/>
    <s v="Filthy wet coastal path run to the pub"/>
    <s v="Run"/>
    <s v="Pub closed!"/>
    <n v="3189"/>
    <n v="6.68"/>
    <x v="101"/>
    <n v="67"/>
    <n v="2515"/>
    <n v="41.916666666666664"/>
    <n v="10.098556417664163"/>
    <n v="6680.39990234375"/>
    <n v="3.2999999523162802"/>
    <n v="2.6562225818634002"/>
    <n v="124"/>
    <n v="157"/>
    <n v="0.20000000298023199"/>
    <n v="63.599998474121001"/>
    <n v="45.799999237060497"/>
    <n v="-0.16466079652309401"/>
    <n v="149.968826293945"/>
    <n v="658"/>
  </r>
  <r>
    <x v="117"/>
    <s v="PM"/>
    <x v="117"/>
    <x v="4"/>
    <s v="Evening Run"/>
    <s v="Run"/>
    <m/>
    <n v="2182"/>
    <n v="6.61"/>
    <x v="102"/>
    <n v="86"/>
    <n v="2168"/>
    <n v="36.133333333333333"/>
    <n v="8.7974252935730632"/>
    <n v="6609.10009765625"/>
    <n v="6.0999999046325604"/>
    <m/>
    <n v="0"/>
    <m/>
    <n v="25.899999618530199"/>
    <n v="58.400001525878899"/>
    <n v="5.1999998092651296"/>
    <n v="-0.38129246234893799"/>
    <n v="158.11453247070301"/>
    <m/>
  </r>
  <r>
    <x v="118"/>
    <s v="AM"/>
    <x v="118"/>
    <x v="2"/>
    <s v="Run to the baker and back for breakfast"/>
    <s v="Run"/>
    <m/>
    <n v="3947"/>
    <n v="6.61"/>
    <x v="102"/>
    <n v="50"/>
    <n v="2538"/>
    <n v="42.3"/>
    <n v="10.298830901793558"/>
    <n v="6613.7001953125"/>
    <n v="3.5999999046325599"/>
    <m/>
    <n v="56"/>
    <n v="85"/>
    <n v="145.80000305175699"/>
    <n v="220.19999694824199"/>
    <n v="44.200000762939403"/>
    <n v="-7.8624673187732697E-2"/>
    <n v="143"/>
    <n v="599"/>
  </r>
  <r>
    <x v="119"/>
    <s v="PM"/>
    <x v="119"/>
    <x v="4"/>
    <s v="Evening Run"/>
    <s v="Run"/>
    <m/>
    <n v="3268"/>
    <n v="6.58"/>
    <x v="103"/>
    <n v="72"/>
    <n v="2274"/>
    <n v="37.9"/>
    <n v="9.2696286428766168"/>
    <n v="6586.10009765625"/>
    <n v="5.4000000953674299"/>
    <m/>
    <n v="47.522998809814403"/>
    <m/>
    <n v="25.2000007629394"/>
    <n v="61.299999237060497"/>
    <n v="20"/>
    <n v="2.8848599642515099E-2"/>
    <n v="148.01199340820301"/>
    <n v="776.20690917968705"/>
  </r>
  <r>
    <x v="120"/>
    <s v="PM"/>
    <x v="120"/>
    <x v="1"/>
    <s v="Afternoon Run"/>
    <s v="Run"/>
    <m/>
    <n v="2579"/>
    <n v="6.55"/>
    <x v="104"/>
    <n v="66"/>
    <n v="2139"/>
    <n v="35.65"/>
    <n v="8.7592566946366244"/>
    <n v="6556.2001953125"/>
    <n v="14.300000190734799"/>
    <m/>
    <n v="15.1555995941162"/>
    <m/>
    <n v="7"/>
    <n v="22.2000007629394"/>
    <n v="6.4000000953674299"/>
    <n v="0.189134001731872"/>
    <n v="154.53900146484301"/>
    <m/>
  </r>
  <r>
    <x v="121"/>
    <s v="PM"/>
    <x v="121"/>
    <x v="1"/>
    <s v="Evening Run"/>
    <s v="Run"/>
    <m/>
    <n v="2529"/>
    <n v="6.53"/>
    <x v="105"/>
    <n v="76"/>
    <n v="2297"/>
    <n v="38.283333333333331"/>
    <n v="9.4350799174558908"/>
    <n v="6529.60009765625"/>
    <n v="4.3000001907348597"/>
    <m/>
    <n v="45.593948364257798"/>
    <m/>
    <n v="22.5"/>
    <n v="42.5"/>
    <n v="20.5"/>
    <n v="0"/>
    <n v="154.150634765625"/>
    <m/>
  </r>
  <r>
    <x v="122"/>
    <s v="PM"/>
    <x v="122"/>
    <x v="0"/>
    <s v="Afternoon Run"/>
    <s v="Run"/>
    <m/>
    <n v="2919"/>
    <n v="6.53"/>
    <x v="105"/>
    <n v="79"/>
    <n v="2389"/>
    <n v="39.81666666666667"/>
    <n v="9.8129760221167288"/>
    <n v="6534"/>
    <n v="4.9000000953674299"/>
    <m/>
    <n v="37.904987335205"/>
    <m/>
    <n v="22.299999237060501"/>
    <n v="39.099998474121001"/>
    <n v="43.099998474121001"/>
    <n v="0.110192835330963"/>
    <n v="154.80912780761699"/>
    <n v="774.27648925781205"/>
  </r>
  <r>
    <x v="123"/>
    <s v="PM"/>
    <x v="123"/>
    <x v="4"/>
    <s v="Evening Run"/>
    <s v="Run"/>
    <s v="Recovery run"/>
    <n v="2386"/>
    <n v="6.51"/>
    <x v="106"/>
    <n v="70"/>
    <n v="2346"/>
    <n v="39.1"/>
    <n v="9.6659554328109412"/>
    <n v="6517.7998046875"/>
    <n v="3.7999999523162802"/>
    <m/>
    <n v="26.137632369995099"/>
    <m/>
    <n v="8.8999996185302699"/>
    <n v="35.299999237060497"/>
    <n v="5.5999999046325604"/>
    <n v="0.329865902662277"/>
    <n v="151.22804260253901"/>
    <n v="772.90362548828102"/>
  </r>
  <r>
    <x v="124"/>
    <s v="PM"/>
    <x v="124"/>
    <x v="0"/>
    <s v="Nice plod ahead of the rugby"/>
    <s v="Run"/>
    <m/>
    <n v="2646"/>
    <n v="6.51"/>
    <x v="106"/>
    <n v="88"/>
    <n v="2552"/>
    <n v="42.533333333333331"/>
    <n v="10.514713667746598"/>
    <n v="6511.60009765625"/>
    <n v="4.9000000953674299"/>
    <n v="2.5510001182556099"/>
    <n v="14"/>
    <n v="39"/>
    <n v="5.4000000953674299"/>
    <n v="46.799999237060497"/>
    <n v="24.7000007629394"/>
    <n v="-0.34093004465103099"/>
    <n v="156"/>
    <n v="637"/>
  </r>
  <r>
    <x v="125"/>
    <s v="AM"/>
    <x v="125"/>
    <x v="0"/>
    <s v="St Avit shorter run III"/>
    <s v="Run"/>
    <m/>
    <n v="3009"/>
    <n v="6.5"/>
    <x v="107"/>
    <n v="73"/>
    <n v="2456"/>
    <n v="40.93333333333333"/>
    <n v="10.134743812369578"/>
    <n v="6503.2998046875"/>
    <n v="3.9000000953674299"/>
    <m/>
    <n v="66"/>
    <n v="90"/>
    <n v="167"/>
    <n v="217"/>
    <n v="46.599998474121001"/>
    <n v="-0.14761736989021301"/>
    <n v="152"/>
    <n v="621"/>
  </r>
  <r>
    <x v="126"/>
    <s v="PM"/>
    <x v="126"/>
    <x v="5"/>
    <s v="Evening Run"/>
    <s v="Run"/>
    <m/>
    <n v="2072"/>
    <n v="6.49"/>
    <x v="108"/>
    <n v="97"/>
    <n v="2072"/>
    <n v="34.533333333333331"/>
    <n v="8.5633328187811788"/>
    <n v="6489.2001953125"/>
    <n v="4.5"/>
    <m/>
    <n v="0"/>
    <m/>
    <n v="25.899999618530199"/>
    <n v="58.5"/>
    <n v="5.3000001907348597"/>
    <n v="-0.39758399128913802"/>
    <n v="151.12699890136699"/>
    <n v="747.94787597656205"/>
  </r>
  <r>
    <x v="127"/>
    <s v="PM"/>
    <x v="127"/>
    <x v="4"/>
    <s v="Evening Run"/>
    <s v="Run"/>
    <m/>
    <n v="3113"/>
    <n v="6.49"/>
    <x v="108"/>
    <n v="77"/>
    <n v="2254"/>
    <n v="37.56666666666667"/>
    <n v="9.3155174582687152"/>
    <n v="6497.2001953125"/>
    <n v="5.5"/>
    <m/>
    <n v="51.130199432372997"/>
    <m/>
    <n v="21"/>
    <n v="62"/>
    <n v="13.699999809265099"/>
    <n v="-4.6173701994120997E-3"/>
    <n v="147.11799621582"/>
    <n v="768.479736328125"/>
  </r>
  <r>
    <x v="128"/>
    <s v="AM"/>
    <x v="128"/>
    <x v="6"/>
    <s v="St Avit shorter run IV"/>
    <s v="Run"/>
    <m/>
    <n v="3030"/>
    <n v="6.49"/>
    <x v="108"/>
    <n v="55"/>
    <n v="2548"/>
    <n v="42.466666666666669"/>
    <n v="10.530584952825505"/>
    <n v="6491.7998046875"/>
    <n v="3.4000000953674299"/>
    <m/>
    <n v="51"/>
    <n v="86"/>
    <n v="166"/>
    <n v="216.39999389648401"/>
    <n v="45.700000762939403"/>
    <n v="-0.135555624961853"/>
    <n v="144"/>
    <n v="626"/>
  </r>
  <r>
    <x v="129"/>
    <s v="PM"/>
    <x v="129"/>
    <x v="6"/>
    <s v="Afternoon Run"/>
    <s v="Run"/>
    <m/>
    <n v="2177"/>
    <n v="6.46"/>
    <x v="109"/>
    <n v="78"/>
    <n v="2177"/>
    <n v="36.283333333333331"/>
    <n v="9.0390685549848051"/>
    <n v="6468.89990234375"/>
    <n v="4.5"/>
    <m/>
    <n v="0"/>
    <m/>
    <n v="14"/>
    <n v="38"/>
    <n v="6.5999999046325604"/>
    <n v="-0.17159022390842399"/>
    <n v="155.05511474609301"/>
    <m/>
  </r>
  <r>
    <x v="130"/>
    <s v="AM"/>
    <x v="130"/>
    <x v="1"/>
    <s v="Lunch Run"/>
    <s v="Run"/>
    <m/>
    <n v="2133"/>
    <n v="6.45"/>
    <x v="110"/>
    <n v="89"/>
    <n v="2133"/>
    <n v="35.549999999999997"/>
    <n v="8.8701080465241269"/>
    <n v="6450.7998046875"/>
    <n v="4.6999998092651296"/>
    <m/>
    <n v="33.6614379882812"/>
    <m/>
    <n v="22.5"/>
    <n v="41.299999237060497"/>
    <n v="12.399999618530201"/>
    <n v="1.08513673767447E-2"/>
    <n v="159.688232421875"/>
    <n v="760.20397949218705"/>
  </r>
  <r>
    <x v="131"/>
    <s v="PM"/>
    <x v="131"/>
    <x v="4"/>
    <s v="Afternoon Run"/>
    <s v="Run"/>
    <m/>
    <n v="1770"/>
    <n v="4.97"/>
    <x v="111"/>
    <n v="56"/>
    <n v="1761"/>
    <n v="29.35"/>
    <n v="9.5038754553615181"/>
    <n v="4972.60009765625"/>
    <n v="4"/>
    <n v="2.82373642921447"/>
    <n v="15"/>
    <n v="33"/>
    <n v="-3.7999999523162802"/>
    <n v="29.600000381469702"/>
    <n v="30.600000381469702"/>
    <n v="-0.289586931467056"/>
    <n v="154"/>
    <n v="486"/>
  </r>
  <r>
    <x v="132"/>
    <s v="AM"/>
    <x v="132"/>
    <x v="0"/>
    <s v="Morning Run"/>
    <s v="Run"/>
    <m/>
    <n v="2160"/>
    <n v="6.44"/>
    <x v="112"/>
    <n v="96"/>
    <n v="2160"/>
    <n v="36"/>
    <n v="8.9963357025050108"/>
    <n v="6448.89990234375"/>
    <n v="5.1999998092651296"/>
    <m/>
    <n v="0"/>
    <m/>
    <n v="14"/>
    <n v="38"/>
    <n v="6"/>
    <n v="-0.25895890593528698"/>
    <n v="161.28842163085901"/>
    <m/>
  </r>
  <r>
    <x v="133"/>
    <s v="PM"/>
    <x v="133"/>
    <x v="4"/>
    <s v="Evening Run"/>
    <s v="Run"/>
    <m/>
    <n v="2340"/>
    <n v="6.44"/>
    <x v="112"/>
    <n v="95"/>
    <n v="2337"/>
    <n v="38.950000000000003"/>
    <n v="9.7335354336825066"/>
    <n v="6446.7001953125"/>
    <n v="4.0999999046325604"/>
    <m/>
    <n v="45.149528503417898"/>
    <m/>
    <n v="35"/>
    <n v="65.199996948242102"/>
    <n v="7.0999999046325604"/>
    <n v="-0.155118122696876"/>
    <n v="159.28070068359301"/>
    <m/>
  </r>
  <r>
    <x v="134"/>
    <s v="AM"/>
    <x v="134"/>
    <x v="1"/>
    <s v="St Avit shorter run II"/>
    <s v="Run"/>
    <m/>
    <n v="3159"/>
    <n v="6.44"/>
    <x v="112"/>
    <n v="91"/>
    <n v="2478"/>
    <n v="41.3"/>
    <n v="10.320796236484915"/>
    <n v="6446"/>
    <n v="3.7999999523162802"/>
    <m/>
    <n v="51"/>
    <n v="79"/>
    <n v="169.19999694824199"/>
    <n v="216.39999389648401"/>
    <n v="48.599998474121001"/>
    <n v="-8.3772882819175706E-2"/>
    <n v="157"/>
    <n v="656"/>
  </r>
  <r>
    <x v="135"/>
    <s v="AM"/>
    <x v="135"/>
    <x v="5"/>
    <s v="St Avit shorter run"/>
    <s v="Run"/>
    <m/>
    <n v="3321"/>
    <n v="6.44"/>
    <x v="112"/>
    <n v="98"/>
    <n v="2517"/>
    <n v="41.95"/>
    <n v="10.483230075557923"/>
    <n v="6448.2001953125"/>
    <n v="3.9000000953674299"/>
    <m/>
    <n v="49"/>
    <n v="75"/>
    <n v="176"/>
    <n v="219.80000305175699"/>
    <n v="37.599998474121001"/>
    <n v="3.4118048846721601E-2"/>
    <n v="158"/>
    <n v="673"/>
  </r>
  <r>
    <x v="136"/>
    <s v="PM"/>
    <x v="136"/>
    <x v="5"/>
    <s v="Afternoon Run"/>
    <s v="Run"/>
    <m/>
    <n v="2197"/>
    <n v="6.43"/>
    <x v="56"/>
    <n v="91"/>
    <n v="2187"/>
    <n v="36.450000000000003"/>
    <n v="9.1229559794998352"/>
    <n v="6436.5"/>
    <n v="4.5"/>
    <m/>
    <n v="45.710800170898402"/>
    <m/>
    <n v="35"/>
    <n v="65.199996948242102"/>
    <n v="6.3000001907348597"/>
    <n v="0.108754999935626"/>
    <n v="158.77099609375"/>
    <n v="758.96667480468705"/>
  </r>
  <r>
    <x v="137"/>
    <s v="AM"/>
    <x v="137"/>
    <x v="0"/>
    <s v="Hilly like Sunday morning"/>
    <s v="Run"/>
    <m/>
    <n v="4160"/>
    <n v="9.16"/>
    <x v="113"/>
    <n v="79"/>
    <n v="3534"/>
    <n v="58.9"/>
    <n v="10.34829595260611"/>
    <n v="9167.599609375"/>
    <n v="4.0999999046325604"/>
    <n v="2.5941143035888601"/>
    <n v="104"/>
    <n v="136"/>
    <n v="17.2000007629394"/>
    <n v="129.39999389648401"/>
    <n v="33.299999237060497"/>
    <n v="-0.19634364545345301"/>
    <n v="145"/>
    <n v="884"/>
  </r>
  <r>
    <x v="138"/>
    <s v="PM"/>
    <x v="138"/>
    <x v="1"/>
    <s v="Afternoon Run"/>
    <s v="Run"/>
    <m/>
    <n v="2379"/>
    <n v="6.43"/>
    <x v="56"/>
    <n v="117"/>
    <n v="2379"/>
    <n v="39.65"/>
    <n v="9.9238739255738935"/>
    <n v="6435.39990234375"/>
    <n v="5.1999998092651296"/>
    <m/>
    <n v="31.116033554077099"/>
    <m/>
    <n v="19.399999618530199"/>
    <n v="37"/>
    <n v="25.899999618530199"/>
    <n v="-0.118096776306629"/>
    <n v="164.33689880371"/>
    <n v="754.81268310546795"/>
  </r>
  <r>
    <x v="139"/>
    <s v="PM"/>
    <x v="139"/>
    <x v="4"/>
    <s v="Afternoon Run"/>
    <s v="Run"/>
    <m/>
    <n v="4295"/>
    <n v="6.38"/>
    <x v="114"/>
    <n v="54"/>
    <n v="2417"/>
    <n v="40.283333333333331"/>
    <n v="10.161404523005029"/>
    <n v="6385.39990234375"/>
    <n v="4.4000000953674299"/>
    <m/>
    <n v="80.094085693359304"/>
    <m/>
    <n v="7.5"/>
    <n v="55"/>
    <n v="18.899999618530199"/>
    <n v="2.0358944311738E-2"/>
    <n v="136.48550415039"/>
    <n v="755.17376708984295"/>
  </r>
  <r>
    <x v="140"/>
    <s v="PM"/>
    <x v="140"/>
    <x v="4"/>
    <s v="Evening Run"/>
    <s v="Run"/>
    <m/>
    <n v="2075"/>
    <n v="6.37"/>
    <x v="115"/>
    <n v="91"/>
    <n v="2075"/>
    <n v="34.583333333333336"/>
    <n v="8.737283707815461"/>
    <n v="6374.7001953125"/>
    <n v="4"/>
    <m/>
    <n v="0"/>
    <m/>
    <n v="25.899999618530199"/>
    <n v="58.5"/>
    <n v="4.4000000953674299"/>
    <n v="-0.38903790712356501"/>
    <n v="161.25"/>
    <n v="734.863037109375"/>
  </r>
  <r>
    <x v="141"/>
    <s v="AM"/>
    <x v="141"/>
    <x v="4"/>
    <s v="Lunch Run"/>
    <s v="Run"/>
    <m/>
    <n v="2580"/>
    <n v="6.35"/>
    <x v="116"/>
    <n v="83"/>
    <n v="2165"/>
    <n v="36.083333333333336"/>
    <n v="9.1449628292320213"/>
    <n v="6352.10009765625"/>
    <n v="4.1999998092651296"/>
    <m/>
    <n v="58.25"/>
    <m/>
    <n v="11"/>
    <n v="69.5"/>
    <n v="12.399999618530201"/>
    <n v="-0.108625493943691"/>
    <n v="156.14225769042901"/>
    <n v="748.788330078125"/>
  </r>
  <r>
    <x v="142"/>
    <s v="PM"/>
    <x v="142"/>
    <x v="5"/>
    <s v="Hot! Boeth!"/>
    <s v="Run"/>
    <m/>
    <n v="2713"/>
    <n v="6.34"/>
    <x v="117"/>
    <n v="90"/>
    <n v="2346"/>
    <n v="39.1"/>
    <n v="9.9251372030913618"/>
    <n v="6343.60009765625"/>
    <n v="5.1999998092651296"/>
    <n v="2.70400691032409"/>
    <n v="14"/>
    <n v="39"/>
    <n v="8.1999998092651296"/>
    <n v="38.599998474121001"/>
    <n v="44"/>
    <n v="-0.25222271680831898"/>
    <n v="157.720291137695"/>
    <n v="646"/>
  </r>
  <r>
    <x v="143"/>
    <s v="PM"/>
    <x v="143"/>
    <x v="5"/>
    <s v="11/26/2014 Cardiff, United Kingdom"/>
    <s v="Run"/>
    <m/>
    <n v="2429"/>
    <n v="6.33"/>
    <x v="118"/>
    <n v="90"/>
    <n v="2185"/>
    <n v="36.416666666666664"/>
    <n v="9.2586038122571104"/>
    <n v="6331.7001953125"/>
    <n v="4"/>
    <m/>
    <n v="36.392799377441399"/>
    <m/>
    <n v="22.5"/>
    <n v="41.5"/>
    <n v="13.1000003814697"/>
    <n v="-1.5793499769642899E-3"/>
    <n v="158.65199279785099"/>
    <n v="747.51599121093705"/>
  </r>
  <r>
    <x v="144"/>
    <s v="AM"/>
    <x v="144"/>
    <x v="0"/>
    <s v="Morning Run"/>
    <s v="Run"/>
    <m/>
    <n v="2339"/>
    <n v="6.32"/>
    <x v="119"/>
    <n v="89"/>
    <n v="2107"/>
    <n v="35.116666666666667"/>
    <n v="8.9422174500517695"/>
    <n v="6323.89990234375"/>
    <n v="5.5999999046325604"/>
    <m/>
    <n v="0"/>
    <m/>
    <n v="10.800000190734799"/>
    <n v="38"/>
    <n v="6.4000000953674299"/>
    <n v="-0.35579299926757801"/>
    <n v="159.77099609375"/>
    <n v="729.77386474609295"/>
  </r>
  <r>
    <x v="145"/>
    <s v="PM"/>
    <x v="145"/>
    <x v="6"/>
    <s v="Evening Run"/>
    <s v="Run"/>
    <s v="Knee a little sore. 3/10"/>
    <n v="2712"/>
    <n v="6.29"/>
    <x v="120"/>
    <n v="101"/>
    <n v="2545"/>
    <n v="42.416666666666664"/>
    <n v="10.852627840849427"/>
    <n v="6293.7998046875"/>
    <n v="4.0999999046325604"/>
    <m/>
    <n v="12"/>
    <n v="58"/>
    <n v="-6.8000001907348597"/>
    <n v="32"/>
    <n v="40"/>
    <n v="-0.43534907698631198"/>
    <n v="159.238525390625"/>
    <n v="676"/>
  </r>
  <r>
    <x v="146"/>
    <s v="PM"/>
    <x v="146"/>
    <x v="5"/>
    <s v="Plod over headland"/>
    <s v="Run"/>
    <m/>
    <n v="4632"/>
    <n v="6.23"/>
    <x v="121"/>
    <n v="36"/>
    <n v="2396"/>
    <n v="39.93333333333333"/>
    <n v="10.315648520467045"/>
    <n v="6237.7998046875"/>
    <n v="7.9000000953674299"/>
    <m/>
    <n v="159.23750305175699"/>
    <m/>
    <n v="13.399999618530201"/>
    <n v="86.5"/>
    <n v="27.2000007629394"/>
    <n v="1.6031293198466301E-3"/>
    <n v="137.39067077636699"/>
    <n v="1178"/>
  </r>
  <r>
    <x v="147"/>
    <s v="PM"/>
    <x v="147"/>
    <x v="1"/>
    <s v="Afternoon Run"/>
    <s v="Run"/>
    <m/>
    <n v="2645"/>
    <n v="6.13"/>
    <x v="122"/>
    <n v="58"/>
    <n v="2186"/>
    <n v="36.43333333333333"/>
    <n v="9.5650545742064796"/>
    <n v="6137.7001953125"/>
    <n v="4.9000000953674299"/>
    <m/>
    <n v="0"/>
    <m/>
    <n v="9.6000003814697195"/>
    <n v="31.7000007629394"/>
    <n v="6.4000000953674299"/>
    <n v="-0.32259640097618097"/>
    <n v="148.56730651855401"/>
    <n v="709.18365478515602"/>
  </r>
  <r>
    <x v="148"/>
    <s v="PM"/>
    <x v="148"/>
    <x v="1"/>
    <s v="Afternoon Run"/>
    <s v="Run"/>
    <m/>
    <n v="2163"/>
    <n v="6.04"/>
    <x v="123"/>
    <n v="49"/>
    <n v="2163"/>
    <n v="36.049999999999997"/>
    <n v="9.6054419120905479"/>
    <n v="6045"/>
    <n v="5.9000000953674299"/>
    <m/>
    <n v="15.4411115646362"/>
    <m/>
    <n v="8.1000003814697195"/>
    <n v="24.2000007629394"/>
    <n v="6.5"/>
    <n v="0.20843672752380299"/>
    <n v="141.11614990234301"/>
    <n v="713.39739990234295"/>
  </r>
  <r>
    <x v="149"/>
    <s v="PM"/>
    <x v="149"/>
    <x v="4"/>
    <s v="Evening Run"/>
    <s v="Run"/>
    <m/>
    <n v="3351"/>
    <n v="6.04"/>
    <x v="123"/>
    <n v="69"/>
    <n v="2286"/>
    <n v="38.1"/>
    <n v="10.151659829421634"/>
    <n v="6043.60009765625"/>
    <n v="6.5999999046325604"/>
    <m/>
    <n v="80.658378601074205"/>
    <m/>
    <n v="18.600000381469702"/>
    <n v="62"/>
    <n v="44.099998474121001"/>
    <n v="-0.541068255901336"/>
    <n v="152.145736694335"/>
    <n v="717.45764160156205"/>
  </r>
  <r>
    <x v="150"/>
    <s v="PM"/>
    <x v="150"/>
    <x v="1"/>
    <s v="Afternoon Run"/>
    <s v="Run"/>
    <m/>
    <n v="2106"/>
    <n v="5.96"/>
    <x v="124"/>
    <n v="96"/>
    <n v="2047"/>
    <n v="34.116666666666667"/>
    <n v="9.2123271453749354"/>
    <n v="5968.5"/>
    <n v="5.8000001907348597"/>
    <m/>
    <n v="31.741519927978501"/>
    <m/>
    <n v="22.5"/>
    <n v="40.799999237060497"/>
    <n v="15.1000003814697"/>
    <n v="6.53430521488189E-2"/>
    <n v="163.61309814453099"/>
    <m/>
  </r>
  <r>
    <x v="151"/>
    <s v="AM"/>
    <x v="151"/>
    <x v="0"/>
    <s v="Morning Run"/>
    <s v="Run"/>
    <m/>
    <n v="2721"/>
    <n v="5.9"/>
    <x v="125"/>
    <n v="78"/>
    <n v="2408"/>
    <n v="40.133333333333333"/>
    <n v="10.947179522387831"/>
    <n v="5901.89990234375"/>
    <n v="3.70000004768371"/>
    <n v="2.4509999752044598"/>
    <n v="5"/>
    <n v="36"/>
    <n v="13.399999618530201"/>
    <n v="46"/>
    <n v="45.900001525878899"/>
    <n v="-0.30837526917457497"/>
    <n v="154"/>
    <n v="574"/>
  </r>
  <r>
    <x v="152"/>
    <s v="PM"/>
    <x v="152"/>
    <x v="1"/>
    <s v="Afternoon Run"/>
    <s v="Run"/>
    <m/>
    <n v="2209"/>
    <n v="5.87"/>
    <x v="126"/>
    <n v="53"/>
    <n v="1920"/>
    <n v="32"/>
    <n v="8.7732579101468531"/>
    <n v="5871"/>
    <n v="4.5"/>
    <m/>
    <n v="47.058048248291001"/>
    <m/>
    <n v="7"/>
    <n v="37.400001525878899"/>
    <n v="9.1999998092651296"/>
    <n v="0.446261286735534"/>
    <n v="150.308334350585"/>
    <n v="702.22686767578102"/>
  </r>
  <r>
    <x v="153"/>
    <s v="AM"/>
    <x v="153"/>
    <x v="1"/>
    <s v="Morning meadow plod"/>
    <s v="Run"/>
    <m/>
    <n v="1935"/>
    <n v="4.0599999999999996"/>
    <x v="127"/>
    <n v="25"/>
    <n v="1493"/>
    <n v="24.883333333333333"/>
    <n v="9.863511228873552"/>
    <n v="4061.30004882812"/>
    <n v="4.3000001907348597"/>
    <n v="2.7200000286102202"/>
    <n v="24"/>
    <n v="42"/>
    <n v="7.4000000953674299"/>
    <n v="39.200000762939403"/>
    <n v="19.399999618530199"/>
    <n v="-0.43828329443931502"/>
    <n v="139"/>
    <n v="361"/>
  </r>
  <r>
    <x v="154"/>
    <s v="PM"/>
    <x v="154"/>
    <x v="4"/>
    <s v="Evening Run"/>
    <s v="Run"/>
    <m/>
    <n v="2050"/>
    <n v="5.7"/>
    <x v="128"/>
    <n v="90"/>
    <n v="2050"/>
    <n v="34.166666666666664"/>
    <n v="9.6466556160226737"/>
    <n v="5702.89990234375"/>
    <n v="4.4000000953674299"/>
    <m/>
    <n v="16.7071437835693"/>
    <m/>
    <n v="16.899999618530199"/>
    <n v="37"/>
    <n v="46.299999237060497"/>
    <n v="0"/>
    <n v="161.75744628906199"/>
    <n v="675.46661376953102"/>
  </r>
  <r>
    <x v="155"/>
    <s v="AM"/>
    <x v="155"/>
    <x v="3"/>
    <s v="Post Peroni  Run"/>
    <s v="Run"/>
    <s v="Knee quite sore. Pain 4/10. Feels a little puffy. "/>
    <n v="2308"/>
    <n v="5.61"/>
    <x v="129"/>
    <n v="65"/>
    <n v="2200"/>
    <n v="36.666666666666664"/>
    <n v="10.518591489493877"/>
    <n v="5609"/>
    <n v="3.5999999046325599"/>
    <m/>
    <n v="28"/>
    <n v="38"/>
    <n v="20.2000007629394"/>
    <n v="70.199996948242102"/>
    <n v="13.899999618530201"/>
    <n v="-0.39935818314552302"/>
    <n v="151.56454467773401"/>
    <n v="578"/>
  </r>
  <r>
    <x v="156"/>
    <s v="AM"/>
    <x v="156"/>
    <x v="2"/>
    <s v="Morning Run"/>
    <s v="Run"/>
    <m/>
    <n v="2862"/>
    <n v="5.55"/>
    <x v="130"/>
    <m/>
    <n v="2328"/>
    <n v="38.799999999999997"/>
    <n v="11.25091288616783"/>
    <n v="5554.7998046875"/>
    <n v="5.6999998092651296"/>
    <n v="2.3860824108123699"/>
    <n v="138.893783569335"/>
    <n v="144.09378051757801"/>
    <n v="8.8999996185302699"/>
    <n v="93.5"/>
    <n v="38.099998474121001"/>
    <n v="-9.3612730503082206E-2"/>
    <m/>
    <n v="378"/>
  </r>
  <r>
    <x v="157"/>
    <s v="AM"/>
    <x v="157"/>
    <x v="0"/>
    <s v="Morning Run"/>
    <s v="Run"/>
    <m/>
    <n v="2212"/>
    <n v="5.54"/>
    <x v="131"/>
    <n v="51"/>
    <n v="2035"/>
    <n v="33.916666666666664"/>
    <n v="9.8526355391437015"/>
    <n v="5547.7998046875"/>
    <n v="5.6999998092651296"/>
    <m/>
    <n v="0"/>
    <m/>
    <n v="14"/>
    <n v="38.099998474121001"/>
    <n v="6.8000001907348597"/>
    <n v="-0.25235199928283603"/>
    <n v="147.22999572753901"/>
    <m/>
  </r>
  <r>
    <x v="158"/>
    <s v="PM"/>
    <x v="158"/>
    <x v="4"/>
    <s v="Evening Run"/>
    <s v="Run"/>
    <s v="Something weird happened to my watch and messed up my splits. "/>
    <n v="2080"/>
    <n v="5.53"/>
    <x v="132"/>
    <n v="83"/>
    <n v="2080"/>
    <n v="34.666666666666664"/>
    <n v="10.088717768585086"/>
    <n v="5531.2001953125"/>
    <n v="7.5999999046325604"/>
    <m/>
    <n v="10.8170452117919"/>
    <m/>
    <n v="22.299999237060501"/>
    <n v="35"/>
    <n v="48.400001525878899"/>
    <n v="-8.4972523152828203E-2"/>
    <n v="154.46986389160099"/>
    <n v="656.794921875"/>
  </r>
  <r>
    <x v="159"/>
    <s v="PM"/>
    <x v="159"/>
    <x v="4"/>
    <s v="Evening Run"/>
    <s v="Run"/>
    <m/>
    <n v="1875"/>
    <n v="5.41"/>
    <x v="133"/>
    <n v="53"/>
    <n v="1875"/>
    <n v="31.25"/>
    <n v="9.2961211754422557"/>
    <n v="5412.60009765625"/>
    <n v="4.0999999046325604"/>
    <m/>
    <n v="38.902381896972599"/>
    <m/>
    <n v="14"/>
    <n v="37.400001525878899"/>
    <n v="9.1999998092651296"/>
    <n v="-0.120090156793594"/>
    <n v="144.70773315429599"/>
    <m/>
  </r>
  <r>
    <x v="160"/>
    <s v="PM"/>
    <x v="160"/>
    <x v="4"/>
    <s v="Afternoon Run"/>
    <s v="Run"/>
    <m/>
    <n v="1966"/>
    <n v="5.41"/>
    <x v="133"/>
    <n v="67"/>
    <n v="1946"/>
    <n v="32.43333333333333"/>
    <n v="9.6481342972856687"/>
    <n v="5409.5"/>
    <n v="4.6999998092651296"/>
    <m/>
    <n v="16.344444274902301"/>
    <m/>
    <n v="18.899999618530199"/>
    <n v="35.299999237060497"/>
    <n v="4.9000000953674299"/>
    <n v="-3.6971992813050699E-3"/>
    <n v="155.88638305664"/>
    <n v="633.289306640625"/>
  </r>
  <r>
    <x v="161"/>
    <s v="AM"/>
    <x v="156"/>
    <x v="2"/>
    <s v="Morning Run"/>
    <s v="Run"/>
    <m/>
    <n v="2895"/>
    <n v="5.4"/>
    <x v="134"/>
    <n v="47"/>
    <n v="2259"/>
    <n v="37.65"/>
    <n v="11.220707471417594"/>
    <n v="5407"/>
    <n v="3.7999999523162802"/>
    <n v="2.3935370445251398"/>
    <n v="130"/>
    <n v="175"/>
    <n v="-8.8000001907348597"/>
    <n v="80"/>
    <n v="49.5"/>
    <n v="-0.32550397515296903"/>
    <n v="144.646240234375"/>
    <n v="555"/>
  </r>
  <r>
    <x v="162"/>
    <s v="PM"/>
    <x v="161"/>
    <x v="4"/>
    <s v="Evening Run"/>
    <s v="Run"/>
    <m/>
    <n v="1880"/>
    <n v="5.38"/>
    <x v="135"/>
    <n v="60"/>
    <n v="1880"/>
    <n v="31.333333333333332"/>
    <n v="9.3728861711214968"/>
    <n v="5382.60009765625"/>
    <n v="4.1999998092651296"/>
    <m/>
    <n v="16.359355926513601"/>
    <m/>
    <n v="18.799999237060501"/>
    <n v="35.299999237060497"/>
    <n v="5.0999999046325604"/>
    <n v="-1.8578382441774E-3"/>
    <n v="152.59680175781199"/>
    <m/>
  </r>
  <r>
    <x v="163"/>
    <s v="PM"/>
    <x v="162"/>
    <x v="1"/>
    <s v="Afternoon Run"/>
    <s v="Run"/>
    <s v="Post cold run"/>
    <n v="1918"/>
    <n v="5.36"/>
    <x v="136"/>
    <m/>
    <n v="1886"/>
    <n v="31.433333333333334"/>
    <n v="9.4378847108997945"/>
    <n v="5364.2998046875"/>
    <n v="4.8000001907348597"/>
    <m/>
    <n v="14.0097999572753"/>
    <m/>
    <n v="8.1999998092651296"/>
    <n v="22.600000381469702"/>
    <n v="6.1999998092651296"/>
    <n v="0.186417996883392"/>
    <m/>
    <n v="632.51892089843705"/>
  </r>
  <r>
    <x v="164"/>
    <s v="PM"/>
    <x v="163"/>
    <x v="4"/>
    <s v="Evening Run"/>
    <s v="Run"/>
    <m/>
    <n v="1762"/>
    <n v="5.33"/>
    <x v="137"/>
    <n v="71"/>
    <n v="1756"/>
    <n v="29.266666666666666"/>
    <n v="8.8368009327684209"/>
    <n v="5335.10009765625"/>
    <n v="4"/>
    <m/>
    <n v="27.1788005828857"/>
    <m/>
    <n v="35.099998474121001"/>
    <n v="65.099998474121094"/>
    <n v="5.6999998092651296"/>
    <n v="-0.151824995875358"/>
    <n v="144.35200500488199"/>
    <m/>
  </r>
  <r>
    <x v="165"/>
    <s v="AM"/>
    <x v="164"/>
    <x v="5"/>
    <s v="Coastal path run Pt1"/>
    <s v="Run"/>
    <s v="Knee pain 1/10. Glorious"/>
    <n v="4350"/>
    <n v="5.32"/>
    <x v="138"/>
    <n v="56"/>
    <n v="2478"/>
    <n v="41.3"/>
    <n v="12.493595444165951"/>
    <n v="5328.7001953125"/>
    <n v="3"/>
    <m/>
    <n v="77"/>
    <n v="132"/>
    <n v="13.399999618530201"/>
    <n v="63.200000762939403"/>
    <n v="43.099998474121001"/>
    <n v="-0.40535214543342502"/>
    <n v="147.03829956054599"/>
    <n v="611"/>
  </r>
  <r>
    <x v="166"/>
    <s v="PM"/>
    <x v="165"/>
    <x v="4"/>
    <s v="Crazy get stuck in a field run"/>
    <s v="Run"/>
    <m/>
    <n v="2878"/>
    <n v="5.18"/>
    <x v="139"/>
    <n v="50"/>
    <n v="2056"/>
    <n v="34.266666666666666"/>
    <n v="10.646114181683108"/>
    <n v="5179.39990234375"/>
    <n v="5.3000001907348597"/>
    <m/>
    <n v="142.98231506347599"/>
    <m/>
    <n v="31"/>
    <n v="122.5"/>
    <n v="42.700000762939403"/>
    <n v="0.24520215392112699"/>
    <n v="146.49293518066401"/>
    <n v="647.9541015625"/>
  </r>
  <r>
    <x v="167"/>
    <s v="PM"/>
    <x v="166"/>
    <x v="4"/>
    <s v="Final plod before marathon... Probably"/>
    <s v="Run"/>
    <m/>
    <n v="1966"/>
    <n v="5.17"/>
    <x v="140"/>
    <n v="53"/>
    <n v="1966"/>
    <n v="32.766666666666666"/>
    <n v="10.1997784747156"/>
    <n v="5174.89990234375"/>
    <n v="5.1999998092651296"/>
    <m/>
    <n v="19.719047546386701"/>
    <m/>
    <n v="17.799999237060501"/>
    <n v="38"/>
    <n v="10.300000190734799"/>
    <n v="-1.9324044696986599E-3"/>
    <n v="149.15376281738199"/>
    <m/>
  </r>
  <r>
    <x v="168"/>
    <s v="PM"/>
    <x v="144"/>
    <x v="0"/>
    <s v="Lunch Run"/>
    <s v="Run"/>
    <m/>
    <n v="1928"/>
    <n v="5.16"/>
    <x v="141"/>
    <n v="65"/>
    <n v="1792"/>
    <n v="29.866666666666667"/>
    <n v="9.3150689283703922"/>
    <n v="5165.2998046875"/>
    <n v="7.0999999046325604"/>
    <m/>
    <n v="13.1986999511718"/>
    <m/>
    <n v="10.800000190734799"/>
    <n v="24.299999237060501"/>
    <n v="6.5999999046325604"/>
    <n v="0.24974299967288899"/>
    <n v="157.43800354003901"/>
    <m/>
  </r>
  <r>
    <x v="169"/>
    <s v="PM"/>
    <x v="167"/>
    <x v="4"/>
    <s v="11/18/2014 Cardiff, United Kingdom"/>
    <s v="Run"/>
    <m/>
    <n v="1810"/>
    <n v="5.16"/>
    <x v="141"/>
    <n v="83"/>
    <n v="1810"/>
    <n v="30.166666666666668"/>
    <n v="9.4086354689455423"/>
    <n v="5165.2998046875"/>
    <n v="4"/>
    <m/>
    <n v="12.4604997634887"/>
    <m/>
    <n v="17.7000007629394"/>
    <n v="38.099998474121001"/>
    <n v="9.6000003814697195"/>
    <n v="1.93599995691329E-3"/>
    <n v="160.63099670410099"/>
    <m/>
  </r>
  <r>
    <x v="170"/>
    <s v="PM"/>
    <x v="168"/>
    <x v="1"/>
    <s v="Afternoon Run"/>
    <s v="Run"/>
    <m/>
    <n v="1937"/>
    <n v="5.15"/>
    <x v="142"/>
    <n v="67"/>
    <n v="1809"/>
    <n v="30.15"/>
    <n v="9.4216964294098595"/>
    <n v="5149.7001953125"/>
    <n v="6.1999998092651296"/>
    <n v="2.8467109203338601"/>
    <n v="7"/>
    <n v="33"/>
    <n v="1"/>
    <n v="31.2000007629394"/>
    <n v="11.800000190734799"/>
    <n v="-0.52041864395141602"/>
    <n v="157.03678894042901"/>
    <n v="481"/>
  </r>
  <r>
    <x v="171"/>
    <s v="PM"/>
    <x v="169"/>
    <x v="6"/>
    <s v="Afternoon Run"/>
    <s v="Run"/>
    <m/>
    <n v="1920"/>
    <n v="5.1100000000000003"/>
    <x v="143"/>
    <n v="66"/>
    <n v="1920"/>
    <n v="32"/>
    <n v="10.078086875256757"/>
    <n v="5109.7001953125"/>
    <n v="4.5999999046325604"/>
    <m/>
    <n v="32.299171447753899"/>
    <m/>
    <n v="19.399999618530199"/>
    <n v="37"/>
    <n v="12"/>
    <n v="-0.144822597503662"/>
    <n v="155.230209350585"/>
    <n v="601.68829345703102"/>
  </r>
  <r>
    <x v="172"/>
    <s v="PM"/>
    <x v="170"/>
    <x v="6"/>
    <s v="That was awful after a day ill in bed"/>
    <s v="Run"/>
    <m/>
    <n v="1895"/>
    <n v="5.0999999999999996"/>
    <x v="144"/>
    <n v="66"/>
    <n v="1799"/>
    <n v="29.983333333333334"/>
    <n v="9.4614730447997442"/>
    <n v="5103.7001953125"/>
    <n v="4.5999999046325604"/>
    <n v="2.8369650840759202"/>
    <n v="58"/>
    <n v="83"/>
    <n v="-1.3999999761581401"/>
    <n v="40.599998474121001"/>
    <n v="47.799999237060497"/>
    <n v="-0.17634265124797799"/>
    <n v="156.75665283203099"/>
    <n v="497"/>
  </r>
  <r>
    <x v="173"/>
    <s v="PM"/>
    <x v="171"/>
    <x v="0"/>
    <s v="Afternoon Run"/>
    <s v="Run"/>
    <s v="Sunday plod dreaming of a knee op"/>
    <n v="2190"/>
    <n v="5.09"/>
    <x v="145"/>
    <n v="44"/>
    <n v="1814"/>
    <n v="30.233333333333334"/>
    <n v="9.5591058257272756"/>
    <n v="5096.2001953125"/>
    <n v="4.3000001907348597"/>
    <m/>
    <n v="20.5205059051513"/>
    <m/>
    <n v="22.299999237060501"/>
    <n v="37"/>
    <n v="29.399999618530199"/>
    <n v="-0.18445116281509399"/>
    <n v="147.68560791015599"/>
    <n v="595.01397705078102"/>
  </r>
  <r>
    <x v="174"/>
    <s v="PM"/>
    <x v="172"/>
    <x v="4"/>
    <s v="Intervals "/>
    <s v="Run"/>
    <m/>
    <n v="1997"/>
    <n v="5.08"/>
    <x v="146"/>
    <n v="54"/>
    <n v="1852"/>
    <n v="30.866666666666667"/>
    <n v="9.7785630252527138"/>
    <n v="5082.5"/>
    <n v="5"/>
    <m/>
    <n v="15.545000076293899"/>
    <m/>
    <n v="22.5"/>
    <n v="38.099998474121001"/>
    <n v="10.300000190734799"/>
    <n v="1.77078004926443E-2"/>
    <n v="151.42399597167901"/>
    <n v="596.56774902343705"/>
  </r>
  <r>
    <x v="175"/>
    <s v="PM"/>
    <x v="173"/>
    <x v="2"/>
    <s v="Hill reps"/>
    <s v="Run"/>
    <s v="Hill pyramid reps"/>
    <n v="2029"/>
    <n v="5.07"/>
    <x v="147"/>
    <n v="85"/>
    <n v="1733"/>
    <n v="28.883333333333333"/>
    <n v="9.1682906470999743"/>
    <n v="5074"/>
    <n v="5.1999998092651296"/>
    <m/>
    <n v="13.4650001525878"/>
    <m/>
    <n v="45.400001525878899"/>
    <n v="59.099998474121001"/>
    <n v="7.8000001907348597"/>
    <n v="3.9416598156094499E-3"/>
    <n v="160.64700317382801"/>
    <m/>
  </r>
  <r>
    <x v="176"/>
    <s v="PM"/>
    <x v="174"/>
    <x v="0"/>
    <s v="Achilles testing plod"/>
    <s v="Run"/>
    <m/>
    <n v="2112"/>
    <n v="5.07"/>
    <x v="147"/>
    <n v="54"/>
    <n v="1885"/>
    <n v="31.416666666666668"/>
    <n v="9.972433854462464"/>
    <n v="5072.39990234375"/>
    <n v="5.3000001907348597"/>
    <n v="2.69092845916748"/>
    <n v="7"/>
    <n v="22"/>
    <n v="20.600000381469702"/>
    <n v="38.200000762939403"/>
    <n v="9.8000001907348597"/>
    <n v="-0.27994638681411699"/>
    <n v="151.40817260742099"/>
    <n v="501"/>
  </r>
  <r>
    <x v="177"/>
    <s v="PM"/>
    <x v="175"/>
    <x v="2"/>
    <s v="Evening Run"/>
    <s v="Run"/>
    <m/>
    <n v="2048"/>
    <n v="5.07"/>
    <x v="147"/>
    <n v="54"/>
    <n v="2048"/>
    <n v="34.133333333333333"/>
    <n v="10.834771636041976"/>
    <n v="5070.60009765625"/>
    <n v="3.70000004768371"/>
    <m/>
    <n v="16"/>
    <n v="18"/>
    <n v="9.1999998092651296"/>
    <n v="18.600000381469702"/>
    <n v="23.100000381469702"/>
    <n v="4.3387372046708998E-2"/>
    <n v="149.84295654296801"/>
    <n v="505"/>
  </r>
  <r>
    <x v="178"/>
    <s v="PM"/>
    <x v="176"/>
    <x v="4"/>
    <s v="New 5k PSB (post surgery best)"/>
    <s v="Run"/>
    <s v="Pleased. "/>
    <n v="1665"/>
    <n v="5"/>
    <x v="148"/>
    <n v="73"/>
    <n v="1660"/>
    <n v="27.666666666666668"/>
    <n v="8.9050395550055175"/>
    <n v="5003.89990234375"/>
    <n v="4.8000001907348597"/>
    <n v="3.01300001144409"/>
    <n v="2"/>
    <n v="24"/>
    <n v="12.399999618530201"/>
    <n v="36.200000762939403"/>
    <n v="4.6999998092651296"/>
    <n v="-0.427666425704956"/>
    <n v="161"/>
    <n v="482"/>
  </r>
  <r>
    <x v="179"/>
    <s v="PM"/>
    <x v="177"/>
    <x v="4"/>
    <s v="Evening Run"/>
    <s v="Run"/>
    <m/>
    <n v="1840"/>
    <n v="5.0599999999999996"/>
    <x v="149"/>
    <n v="54"/>
    <n v="1840"/>
    <n v="30.666666666666668"/>
    <n v="9.753603017530688"/>
    <n v="5060.10009765625"/>
    <n v="4.9000000953674299"/>
    <m/>
    <n v="16.603404998779201"/>
    <m/>
    <n v="18.799999237060501"/>
    <n v="35.700000762939403"/>
    <n v="6.1999998092651296"/>
    <n v="4.5453649014234501E-2"/>
    <n v="151.24711608886699"/>
    <m/>
  </r>
  <r>
    <x v="180"/>
    <s v="PM"/>
    <x v="178"/>
    <x v="2"/>
    <s v="Evening Run"/>
    <s v="Run"/>
    <m/>
    <n v="1875"/>
    <n v="5.0599999999999996"/>
    <x v="149"/>
    <n v="78"/>
    <n v="1870"/>
    <n v="31.166666666666668"/>
    <n v="9.9126291536860798"/>
    <n v="5065.39990234375"/>
    <n v="4.0999999046325604"/>
    <m/>
    <n v="14"/>
    <n v="13"/>
    <n v="2.5999999046325599"/>
    <n v="13.399999618530201"/>
    <n v="7.5999999046325604"/>
    <n v="1.5793422237038598E-2"/>
    <n v="159.61703491210901"/>
    <n v="520"/>
  </r>
  <r>
    <x v="181"/>
    <s v="PM"/>
    <x v="179"/>
    <x v="6"/>
    <s v="Afternoon Run"/>
    <s v="Run"/>
    <m/>
    <n v="1905"/>
    <n v="5.05"/>
    <x v="150"/>
    <n v="51"/>
    <n v="1762"/>
    <n v="29.366666666666667"/>
    <n v="9.3586303804841471"/>
    <n v="5056.7998046875"/>
    <n v="6.3000001907348597"/>
    <m/>
    <n v="0"/>
    <m/>
    <n v="14"/>
    <n v="38"/>
    <n v="18.299999237060501"/>
    <n v="-0.22741654515266399"/>
    <n v="152.84207153320301"/>
    <m/>
  </r>
  <r>
    <x v="182"/>
    <s v="PM"/>
    <x v="111"/>
    <x v="0"/>
    <s v="Afternoon Run"/>
    <s v="Run"/>
    <m/>
    <n v="1779"/>
    <n v="5.05"/>
    <x v="150"/>
    <n v="68"/>
    <n v="1779"/>
    <n v="29.65"/>
    <n v="9.448923636141485"/>
    <n v="5058.7998046875"/>
    <n v="6.1999998092651296"/>
    <n v="2.8436200618743799"/>
    <n v="6"/>
    <n v="24"/>
    <n v="4.8000001907348597"/>
    <n v="27.600000381469702"/>
    <n v="4.1999998092651296"/>
    <n v="-0.39930418133735601"/>
    <n v="158.25775146484301"/>
    <n v="498"/>
  </r>
  <r>
    <x v="183"/>
    <s v="PM"/>
    <x v="180"/>
    <x v="0"/>
    <s v="Afternoon Run"/>
    <s v="Run"/>
    <m/>
    <n v="2116"/>
    <n v="5.04"/>
    <x v="151"/>
    <n v="69"/>
    <n v="1827"/>
    <n v="30.45"/>
    <n v="9.7231230081009041"/>
    <n v="5043.2001953125"/>
    <n v="3.5"/>
    <m/>
    <n v="19.578800201416001"/>
    <m/>
    <n v="17"/>
    <n v="37"/>
    <n v="38.299999237060497"/>
    <n v="4.3623100966215099E-2"/>
    <n v="156.82400512695301"/>
    <n v="595.24694824218705"/>
  </r>
  <r>
    <x v="184"/>
    <s v="PM"/>
    <x v="181"/>
    <x v="1"/>
    <s v="Great soggy run"/>
    <s v="Run"/>
    <m/>
    <n v="1732"/>
    <n v="5.03"/>
    <x v="152"/>
    <n v="68"/>
    <n v="1732"/>
    <n v="28.866666666666667"/>
    <n v="9.2358670323058973"/>
    <n v="5032.10009765625"/>
    <n v="4.5"/>
    <n v="2.9053695201873699"/>
    <n v="73"/>
    <n v="102"/>
    <n v="-19.399999618530199"/>
    <n v="36.200000762939403"/>
    <n v="46"/>
    <n v="-0.93002921342849698"/>
    <n v="158.54176330566401"/>
    <n v="500"/>
  </r>
  <r>
    <x v="185"/>
    <s v="PM"/>
    <x v="182"/>
    <x v="1"/>
    <s v="Friday 5k"/>
    <s v="Run"/>
    <s v="Oooh, a manual upload from the Garmin! "/>
    <n v="1734"/>
    <n v="5.03"/>
    <x v="152"/>
    <n v="73"/>
    <n v="1734"/>
    <n v="28.9"/>
    <n v="9.2465320057843101"/>
    <n v="5036.7001953125"/>
    <n v="4.4000000953674299"/>
    <n v="2.9046711921691801"/>
    <n v="7"/>
    <n v="34"/>
    <n v="-7.8000001907348597"/>
    <n v="27.2000007629394"/>
    <n v="10"/>
    <n v="-0.54003614187240601"/>
    <n v="160.87745666503901"/>
    <n v="496"/>
  </r>
  <r>
    <x v="186"/>
    <s v="PM"/>
    <x v="183"/>
    <x v="1"/>
    <s v="02/13/2015 Cardiff, United Kingdom"/>
    <s v="Run"/>
    <m/>
    <n v="2038"/>
    <n v="5.03"/>
    <x v="152"/>
    <n v="41"/>
    <n v="1760"/>
    <n v="29.333333333333332"/>
    <n v="9.3851766610036815"/>
    <n v="5033.39990234375"/>
    <n v="4.6999998092651296"/>
    <m/>
    <n v="0"/>
    <m/>
    <n v="6.8000001907348597"/>
    <n v="12"/>
    <n v="2.70000004768371"/>
    <n v="-7.74824023246765E-2"/>
    <n v="139.78900146484301"/>
    <n v="586.3193359375"/>
  </r>
  <r>
    <x v="187"/>
    <s v="PM"/>
    <x v="184"/>
    <x v="3"/>
    <s v="First run in what feels like an age"/>
    <s v="Run"/>
    <m/>
    <n v="1864"/>
    <n v="5.03"/>
    <x v="152"/>
    <n v="54"/>
    <n v="1859"/>
    <n v="30.983333333333334"/>
    <n v="9.9130928481851406"/>
    <n v="5032.10009765625"/>
    <n v="4.3000001907348597"/>
    <n v="2.7068853378295898"/>
    <n v="6"/>
    <n v="38"/>
    <n v="0.80000001192092896"/>
    <n v="38"/>
    <n v="11.800000190734799"/>
    <n v="-0.60412156581878595"/>
    <n v="152.322509765625"/>
    <n v="494"/>
  </r>
  <r>
    <x v="188"/>
    <s v="PM"/>
    <x v="185"/>
    <x v="6"/>
    <s v="Afternoon Run (minus the .83m the watch discarded at the traffic lights)"/>
    <s v="Run"/>
    <m/>
    <n v="2034"/>
    <n v="5.03"/>
    <x v="152"/>
    <n v="82"/>
    <n v="2016"/>
    <n v="33.6"/>
    <n v="10.750293266240583"/>
    <n v="5034.7998046875"/>
    <n v="3.5"/>
    <n v="2.4969999790191602"/>
    <n v="28"/>
    <n v="56"/>
    <n v="27.399999618530199"/>
    <n v="76.400001525878906"/>
    <n v="13.800000190734799"/>
    <n v="-0.504488766193389"/>
    <n v="160"/>
    <n v="519"/>
  </r>
  <r>
    <x v="189"/>
    <s v="AM"/>
    <x v="186"/>
    <x v="0"/>
    <s v="Plod a go go with Goody"/>
    <s v="Run"/>
    <s v="Rather niggly ankle. "/>
    <n v="3976"/>
    <n v="8.8800000000000008"/>
    <x v="153"/>
    <n v="89"/>
    <n v="3550"/>
    <n v="59.166666666666664"/>
    <n v="10.722922236333707"/>
    <n v="8885.7001953125"/>
    <n v="6"/>
    <n v="2.5030000209808301"/>
    <n v="49"/>
    <n v="110"/>
    <n v="0.20000000298023199"/>
    <n v="83.800003051757798"/>
    <n v="27.799999237060501"/>
    <n v="-0.22282993793487499"/>
    <n v="149"/>
    <n v="906"/>
  </r>
  <r>
    <x v="190"/>
    <s v="AM"/>
    <x v="187"/>
    <x v="1"/>
    <s v="Morning Run"/>
    <s v="Run"/>
    <s v="Stupidly stopped before the 5K mark and so missed out on a PSB. "/>
    <n v="1595"/>
    <n v="4.75"/>
    <x v="154"/>
    <n v="78"/>
    <n v="1595"/>
    <n v="26.583333333333332"/>
    <n v="9.0066823653987313"/>
    <n v="4750"/>
    <n v="5.9000000953674299"/>
    <n v="2.9780564308166499"/>
    <n v="2"/>
    <n v="30"/>
    <n v="2.20000004768371"/>
    <n v="35"/>
    <n v="12.1000003814697"/>
    <n v="-0.61473685503005904"/>
    <n v="163"/>
    <n v="466"/>
  </r>
  <r>
    <x v="191"/>
    <s v="PM"/>
    <x v="188"/>
    <x v="4"/>
    <s v="Afternoon Run"/>
    <s v="Run"/>
    <m/>
    <n v="1814"/>
    <n v="5.0199999999999996"/>
    <x v="93"/>
    <n v="61"/>
    <n v="1740"/>
    <n v="29"/>
    <n v="9.2970100475865216"/>
    <n v="5021.7998046875"/>
    <n v="4.1999998092651296"/>
    <n v="2.8849999904632502"/>
    <n v="2"/>
    <n v="19"/>
    <n v="12.199999809265099"/>
    <n v="32.400001525878899"/>
    <n v="5.0999999046325604"/>
    <n v="-0.35445457696914601"/>
    <n v="155"/>
    <n v="473"/>
  </r>
  <r>
    <x v="192"/>
    <s v="PM"/>
    <x v="189"/>
    <x v="4"/>
    <s v="Afternoon Run"/>
    <s v="Run"/>
    <m/>
    <n v="1758"/>
    <n v="5.0199999999999996"/>
    <x v="93"/>
    <n v="51"/>
    <n v="1758"/>
    <n v="29.3"/>
    <n v="9.3931860135960381"/>
    <n v="5027.5"/>
    <n v="5.5"/>
    <m/>
    <n v="16.368400573730401"/>
    <m/>
    <n v="18.799999237060501"/>
    <n v="35.400001525878899"/>
    <n v="7.4000000953674299"/>
    <n v="4.1770301759242998E-2"/>
    <n v="152.60299682617099"/>
    <m/>
  </r>
  <r>
    <x v="193"/>
    <s v="PM"/>
    <x v="190"/>
    <x v="4"/>
    <s v="Afternoon Run"/>
    <s v="Run"/>
    <m/>
    <n v="1986"/>
    <n v="5.0199999999999996"/>
    <x v="93"/>
    <n v="52"/>
    <n v="1802"/>
    <n v="30.033333333333335"/>
    <n v="9.6282828193970769"/>
    <n v="5026.7001953125"/>
    <n v="3.9000000953674299"/>
    <n v="2.7890000343322701"/>
    <n v="35"/>
    <n v="53"/>
    <n v="-1"/>
    <n v="55.200000762939403"/>
    <n v="6.5"/>
    <n v="-0.52121669054031305"/>
    <n v="151"/>
    <n v="462"/>
  </r>
  <r>
    <x v="194"/>
    <s v="PM"/>
    <x v="191"/>
    <x v="6"/>
    <s v="Afternoon Run"/>
    <s v="Run"/>
    <s v="Nice to get out after a week of illness "/>
    <n v="2173"/>
    <n v="5.0199999999999996"/>
    <x v="93"/>
    <n v="70"/>
    <n v="2016"/>
    <n v="33.6"/>
    <n v="10.771708193065765"/>
    <n v="5023.2998046875"/>
    <n v="4.4000000953674299"/>
    <n v="2.4930000305175701"/>
    <n v="13"/>
    <n v="40"/>
    <n v="13"/>
    <n v="49.599998474121001"/>
    <n v="45"/>
    <n v="-0.53749525547027499"/>
    <n v="156"/>
    <n v="502"/>
  </r>
  <r>
    <x v="195"/>
    <s v="PM"/>
    <x v="192"/>
    <x v="1"/>
    <s v="Afternoon Run"/>
    <s v="Run"/>
    <m/>
    <n v="1645"/>
    <n v="5.01"/>
    <x v="155"/>
    <n v="72"/>
    <n v="1645"/>
    <n v="27.416666666666668"/>
    <n v="8.8069584132843222"/>
    <n v="5009.7001953125"/>
    <n v="3.9000000953674299"/>
    <m/>
    <n v="12.4111108779907"/>
    <m/>
    <n v="17.7000007629394"/>
    <n v="38.099998474121001"/>
    <n v="9.6999998092651296"/>
    <n v="1.5969019383192E-2"/>
    <n v="161.26017761230401"/>
    <m/>
  </r>
  <r>
    <x v="196"/>
    <s v="PM"/>
    <x v="193"/>
    <x v="6"/>
    <s v="Afternoon Run"/>
    <s v="Run"/>
    <m/>
    <n v="1712"/>
    <n v="5.01"/>
    <x v="155"/>
    <n v="70"/>
    <n v="1705"/>
    <n v="28.416666666666668"/>
    <n v="9.1281848599694637"/>
    <n v="5011.39990234375"/>
    <n v="4.5999999046325604"/>
    <n v="2.93923759460449"/>
    <n v="4"/>
    <n v="31"/>
    <n v="6.8000001907348597"/>
    <n v="39.799999237060497"/>
    <n v="22.2000007629394"/>
    <n v="-0.498862594366073"/>
    <n v="159.52160644531199"/>
    <n v="492"/>
  </r>
  <r>
    <x v="197"/>
    <s v="AM"/>
    <x v="194"/>
    <x v="5"/>
    <s v="Steady Run"/>
    <s v="Run"/>
    <m/>
    <n v="1801"/>
    <n v="5.0599999999999996"/>
    <x v="149"/>
    <n v="66"/>
    <n v="1802"/>
    <n v="30.033333333333335"/>
    <n v="9.5521699117338592"/>
    <n v="5066"/>
    <n v="4.3000001907348597"/>
    <n v="2.8113207817077601"/>
    <n v="16"/>
    <n v="30"/>
    <n v="20.799999237060501"/>
    <n v="46.799999237060497"/>
    <n v="21.100000381469702"/>
    <n v="-0.27240425348281799"/>
    <n v="156"/>
    <n v="512"/>
  </r>
  <r>
    <x v="198"/>
    <s v="PM"/>
    <x v="195"/>
    <x v="2"/>
    <s v="Afternoon Run"/>
    <s v="Run"/>
    <m/>
    <n v="2006"/>
    <n v="5.01"/>
    <x v="155"/>
    <n v="47"/>
    <n v="1728"/>
    <n v="28.8"/>
    <n v="9.2513216645321013"/>
    <n v="5017.89990234375"/>
    <n v="5.4000000953674299"/>
    <m/>
    <n v="19.8024997711181"/>
    <m/>
    <n v="17.799999237060501"/>
    <n v="38.099998474121001"/>
    <n v="9.8000001907348597"/>
    <n v="-1.99286988936364E-3"/>
    <n v="148.94900512695301"/>
    <n v="588.30364990234295"/>
  </r>
  <r>
    <x v="199"/>
    <s v="AM"/>
    <x v="196"/>
    <x v="0"/>
    <s v="Riverside and woodland plod with Goody"/>
    <s v="Run"/>
    <s v="Sore Achilles after yesterday. Glorious birdsong though "/>
    <n v="2919"/>
    <n v="7.21"/>
    <x v="156"/>
    <n v="82"/>
    <n v="2695"/>
    <n v="44.916666666666664"/>
    <n v="10.025851645447197"/>
    <n v="7217.39990234375"/>
    <n v="4"/>
    <n v="2.6780705451965301"/>
    <n v="25"/>
    <n v="60"/>
    <n v="3.5999999046325599"/>
    <n v="46.400001525878899"/>
    <n v="49.200000762939403"/>
    <n v="-0.47662591934204102"/>
    <n v="152"/>
    <n v="721"/>
  </r>
  <r>
    <x v="200"/>
    <s v="AM"/>
    <x v="197"/>
    <x v="3"/>
    <s v="5k #statsrun"/>
    <s v="Run"/>
    <s v="4 seconds outside my PSB (Post surgery best)"/>
    <n v="1712"/>
    <n v="5.01"/>
    <x v="155"/>
    <n v="35"/>
    <n v="1712"/>
    <n v="28.533333333333335"/>
    <n v="9.165661278749397"/>
    <n v="5013.7001953125"/>
    <n v="3.7999999523162802"/>
    <n v="2.9285631179809499"/>
    <n v="2"/>
    <n v="21"/>
    <n v="7.1999998092651296"/>
    <n v="26.2000007629394"/>
    <n v="9.5"/>
    <n v="-0.35502722859382602"/>
    <n v="145"/>
    <n v="451"/>
  </r>
  <r>
    <x v="201"/>
    <s v="PM"/>
    <x v="198"/>
    <x v="5"/>
    <s v="Run with the kids"/>
    <s v="Run"/>
    <m/>
    <n v="1497"/>
    <n v="3.96"/>
    <x v="157"/>
    <n v="29"/>
    <n v="1417"/>
    <n v="23.616666666666667"/>
    <n v="9.5978163026673506"/>
    <n v="3963.10009765625"/>
    <n v="4.0999999046325604"/>
    <n v="2.79500007629394"/>
    <n v="2"/>
    <n v="11"/>
    <n v="22.2000007629394"/>
    <n v="37.599998474121001"/>
    <n v="4.9000000953674299"/>
    <n v="-0.30783981084823597"/>
    <n v="142"/>
    <n v="365"/>
  </r>
  <r>
    <x v="202"/>
    <s v="PM"/>
    <x v="199"/>
    <x v="4"/>
    <s v="Afternoon Run"/>
    <s v="Run"/>
    <m/>
    <n v="1764"/>
    <n v="4.93"/>
    <x v="158"/>
    <n v="59"/>
    <n v="1759"/>
    <n v="29.316666666666666"/>
    <n v="9.5701047051826205"/>
    <n v="4936.2001953125"/>
    <n v="4.5"/>
    <n v="2.8050000667571999"/>
    <n v="6"/>
    <n v="36"/>
    <n v="7"/>
    <n v="40.400001525878899"/>
    <n v="5.6999998092651296"/>
    <n v="-0.59154814481735196"/>
    <n v="155"/>
    <n v="483"/>
  </r>
  <r>
    <x v="203"/>
    <s v="PM"/>
    <x v="200"/>
    <x v="4"/>
    <s v="Plod with the boy"/>
    <s v="Run"/>
    <m/>
    <n v="1929"/>
    <n v="5"/>
    <x v="148"/>
    <n v="45"/>
    <n v="1762"/>
    <n v="29.366666666666667"/>
    <n v="9.4522166842889899"/>
    <n v="5000.2001953125"/>
    <n v="4.4000000953674299"/>
    <n v="2.8377978801727202"/>
    <n v="4"/>
    <n v="15"/>
    <n v="18.399999618530199"/>
    <n v="37"/>
    <n v="47.400001525878899"/>
    <n v="-0.315987348556518"/>
    <n v="147.996002197265"/>
    <n v="469"/>
  </r>
  <r>
    <x v="204"/>
    <s v="PM"/>
    <x v="201"/>
    <x v="2"/>
    <s v="Evening Run"/>
    <s v="Run"/>
    <m/>
    <n v="1768"/>
    <n v="5"/>
    <x v="148"/>
    <n v="77"/>
    <n v="1768"/>
    <n v="29.466666666666665"/>
    <n v="9.4844035742468407"/>
    <n v="5004.89990234375"/>
    <n v="6"/>
    <m/>
    <n v="30.0044136047363"/>
    <m/>
    <n v="17"/>
    <n v="37"/>
    <n v="10"/>
    <n v="-0.15584726631641299"/>
    <n v="161.27958679199199"/>
    <n v="584.86859130859295"/>
  </r>
  <r>
    <x v="205"/>
    <s v="PM"/>
    <x v="202"/>
    <x v="5"/>
    <s v="Evening Run"/>
    <s v="Run"/>
    <m/>
    <n v="1621"/>
    <n v="4.99"/>
    <x v="53"/>
    <n v="85"/>
    <n v="1621"/>
    <n v="27.016666666666666"/>
    <n v="8.7132512728251346"/>
    <n v="4991.39990234375"/>
    <n v="4.6999998092651296"/>
    <m/>
    <n v="0"/>
    <m/>
    <n v="17.7000007629394"/>
    <n v="38"/>
    <n v="4.6999998092651296"/>
    <n v="-0.188324004411697"/>
    <n v="161.85299682617099"/>
    <n v="580.354736328125"/>
  </r>
  <r>
    <x v="206"/>
    <s v="AM"/>
    <x v="203"/>
    <x v="0"/>
    <s v="Lunch Run"/>
    <s v="Run"/>
    <m/>
    <n v="1756"/>
    <n v="4.99"/>
    <x v="53"/>
    <n v="50"/>
    <n v="1622"/>
    <n v="27.033333333333335"/>
    <n v="8.7186265049490252"/>
    <n v="4998.10009765625"/>
    <n v="4.3000001907348597"/>
    <m/>
    <n v="0"/>
    <m/>
    <n v="14"/>
    <n v="38"/>
    <n v="6.3000001907348597"/>
    <n v="-0.24809427559375699"/>
    <n v="153.80271911621"/>
    <n v="579.68939208984295"/>
  </r>
  <r>
    <x v="207"/>
    <s v="PM"/>
    <x v="204"/>
    <x v="4"/>
    <s v="Evening Run"/>
    <s v="Run"/>
    <m/>
    <n v="1689"/>
    <n v="4.99"/>
    <x v="53"/>
    <n v="57"/>
    <n v="1689"/>
    <n v="28.15"/>
    <n v="9.07876705724963"/>
    <n v="4994.39990234375"/>
    <n v="4.1999998092651296"/>
    <m/>
    <n v="16.063743591308501"/>
    <m/>
    <n v="35.099998474121001"/>
    <n v="65.099998474121094"/>
    <n v="5.0999999046325604"/>
    <n v="-2.0022425800561901E-2"/>
    <n v="154.06634521484301"/>
    <n v="585.17541503906205"/>
  </r>
  <r>
    <x v="208"/>
    <s v="AM"/>
    <x v="205"/>
    <x v="0"/>
    <s v="Early plod with Goody"/>
    <s v="Run"/>
    <m/>
    <n v="2970"/>
    <n v="7.99"/>
    <x v="159"/>
    <n v="91"/>
    <n v="2950"/>
    <n v="49.166666666666664"/>
    <n v="9.9031419874490236"/>
    <n v="7997.89990234375"/>
    <n v="5.5999999046325604"/>
    <n v="2.7111525535583398"/>
    <n v="20"/>
    <n v="41"/>
    <n v="1.3999999761581401"/>
    <n v="40.799999237060497"/>
    <n v="14"/>
    <n v="-0.23756235837936401"/>
    <n v="152"/>
    <n v="805"/>
  </r>
  <r>
    <x v="209"/>
    <s v="PM"/>
    <x v="206"/>
    <x v="5"/>
    <s v="Evening plod"/>
    <s v="Run"/>
    <s v="Another 5k and again no knee pain. Amazeballs. Bit sore now but a lovely lovely run. Knee pain 0/10. "/>
    <n v="1969"/>
    <n v="4.99"/>
    <x v="53"/>
    <n v="89"/>
    <n v="1965"/>
    <n v="32.75"/>
    <n v="10.562331123443176"/>
    <n v="4993.5"/>
    <n v="3.9000000953674299"/>
    <m/>
    <n v="2"/>
    <n v="37"/>
    <n v="-10.800000190734799"/>
    <n v="25.2000007629394"/>
    <n v="6.0999999046325604"/>
    <n v="-0.70892161130905096"/>
    <n v="161.27314758300699"/>
    <n v="567"/>
  </r>
  <r>
    <x v="210"/>
    <s v="PM"/>
    <x v="207"/>
    <x v="1"/>
    <s v="Evening Run"/>
    <s v="Run"/>
    <m/>
    <n v="2097"/>
    <n v="4.99"/>
    <x v="53"/>
    <n v="52"/>
    <n v="2030"/>
    <n v="33.833333333333336"/>
    <n v="10.911721211496005"/>
    <n v="4994.89990234375"/>
    <n v="3.5"/>
    <m/>
    <n v="21.8185005187988"/>
    <m/>
    <n v="22.299999237060501"/>
    <n v="37"/>
    <n v="17.2000007629394"/>
    <n v="-0.202206000685691"/>
    <n v="148.399002075195"/>
    <n v="584.50750732421795"/>
  </r>
  <r>
    <x v="211"/>
    <s v="AM"/>
    <x v="208"/>
    <x v="3"/>
    <s v="Morning Run"/>
    <s v="Run"/>
    <m/>
    <n v="1574"/>
    <n v="4.9800000000000004"/>
    <x v="160"/>
    <n v="93"/>
    <n v="1574"/>
    <n v="26.233333333333334"/>
    <n v="8.4776045504782278"/>
    <n v="4981.39990234375"/>
    <n v="5.5"/>
    <n v="3.1648030281066801"/>
    <n v="0"/>
    <n v="-0.20000000298023199"/>
    <n v="8.5"/>
    <n v="18"/>
    <n v="7"/>
    <n v="4.0149353444576203E-3"/>
    <n v="170.97700500488199"/>
    <n v="584.46343994140602"/>
  </r>
  <r>
    <x v="212"/>
    <s v="PM"/>
    <x v="209"/>
    <x v="5"/>
    <s v="Afternoon Run"/>
    <s v="Run"/>
    <m/>
    <n v="1759"/>
    <n v="4.9800000000000004"/>
    <x v="160"/>
    <n v="61"/>
    <n v="1753"/>
    <n v="29.216666666666665"/>
    <n v="9.441703162000211"/>
    <n v="4979.39990234375"/>
    <n v="5.0999999046325604"/>
    <n v="2.8405020236968901"/>
    <n v="7"/>
    <n v="38"/>
    <n v="2.4000000953674299"/>
    <n v="38"/>
    <n v="5.6999998092651296"/>
    <n v="-0.64264768362045199"/>
    <n v="155.601470947265"/>
    <n v="488"/>
  </r>
  <r>
    <x v="213"/>
    <s v="AM"/>
    <x v="210"/>
    <x v="3"/>
    <s v="Run with the family"/>
    <s v="Run"/>
    <s v="Nice and slow. Knee pain 0/10"/>
    <n v="2033"/>
    <n v="4.9800000000000004"/>
    <x v="160"/>
    <n v="47"/>
    <n v="2018"/>
    <n v="33.633333333333333"/>
    <n v="10.868999989113762"/>
    <n v="4984.60009765625"/>
    <n v="5.4000000953674299"/>
    <m/>
    <n v="19"/>
    <n v="27"/>
    <n v="3.5999999046325599"/>
    <n v="30.799999237060501"/>
    <n v="38"/>
    <n v="-0.14043253660201999"/>
    <n v="147.81034851074199"/>
    <n v="497"/>
  </r>
  <r>
    <x v="214"/>
    <s v="PM"/>
    <x v="211"/>
    <x v="1"/>
    <s v="The post-work Friday celebration run"/>
    <s v="Run"/>
    <m/>
    <n v="1735"/>
    <n v="4.97"/>
    <x v="111"/>
    <n v="68"/>
    <n v="1713"/>
    <n v="28.55"/>
    <n v="9.2448260392017492"/>
    <n v="4975.2001953125"/>
    <n v="3.70000004768371"/>
    <n v="2.9043781757354701"/>
    <n v="30"/>
    <n v="43"/>
    <n v="7.4000000953674299"/>
    <n v="35.599998474121001"/>
    <n v="25.7000007629394"/>
    <n v="-0.196977004408836"/>
    <n v="158.42965698242099"/>
    <n v="493"/>
  </r>
  <r>
    <x v="215"/>
    <s v="PM"/>
    <x v="212"/>
    <x v="3"/>
    <s v="Evening Run"/>
    <s v="Run"/>
    <m/>
    <n v="2459"/>
    <n v="4.97"/>
    <x v="111"/>
    <n v="71"/>
    <n v="1759"/>
    <n v="29.316666666666666"/>
    <n v="9.4930817296881926"/>
    <n v="4971.7001953125"/>
    <n v="4"/>
    <m/>
    <n v="55.076522827148402"/>
    <m/>
    <n v="21.299999237060501"/>
    <n v="63.599998474121001"/>
    <n v="46.200000762939403"/>
    <n v="1.6091074794530799E-2"/>
    <n v="159.64788818359301"/>
    <n v="594.55975341796795"/>
  </r>
  <r>
    <x v="216"/>
    <s v="PM"/>
    <x v="213"/>
    <x v="6"/>
    <s v="Afternoon Run"/>
    <s v="Run"/>
    <m/>
    <n v="1812"/>
    <n v="4.92"/>
    <x v="161"/>
    <n v="62"/>
    <n v="1752"/>
    <n v="29.2"/>
    <n v="9.5513941744843187"/>
    <n v="4920.10009765625"/>
    <n v="5"/>
    <n v="2.80800008773803"/>
    <n v="9"/>
    <n v="26"/>
    <n v="11.399999618530201"/>
    <n v="38.599998474121001"/>
    <n v="27.7000007629394"/>
    <n v="-0.29267698526382402"/>
    <n v="155"/>
    <n v="492"/>
  </r>
  <r>
    <x v="217"/>
    <s v="PM"/>
    <x v="214"/>
    <x v="4"/>
    <s v="Sore Achilles Too warm."/>
    <s v="Run"/>
    <m/>
    <n v="1401"/>
    <n v="3.84"/>
    <x v="162"/>
    <n v="35"/>
    <n v="1401"/>
    <n v="23.35"/>
    <n v="9.7859880275498341"/>
    <n v="3846.39990234375"/>
    <n v="3.9000000953674299"/>
    <n v="2.7449998855590798"/>
    <n v="2"/>
    <n v="13"/>
    <n v="24"/>
    <n v="37.400001525878899"/>
    <n v="12.5"/>
    <n v="-0.322379380464553"/>
    <n v="147"/>
    <n v="376"/>
  </r>
  <r>
    <x v="218"/>
    <s v="AM"/>
    <x v="215"/>
    <x v="3"/>
    <s v="Parkrun PSB (post surgery best)"/>
    <s v="Run"/>
    <s v="Knee a bit puffy and sore pain 3/10. Pleased to do three sub 10m miles. Long way to go still. "/>
    <n v="1789"/>
    <n v="4.97"/>
    <x v="111"/>
    <n v="93"/>
    <n v="1789"/>
    <n v="29.816666666666666"/>
    <n v="9.6549876147880482"/>
    <n v="4978.5"/>
    <n v="5.4000000953674299"/>
    <m/>
    <n v="2"/>
    <n v="32"/>
    <n v="-26.2000007629394"/>
    <n v="7.1999998092651296"/>
    <n v="4.4000000953674299"/>
    <n v="-0.57848751544952304"/>
    <n v="166.10072326660099"/>
    <n v="514"/>
  </r>
  <r>
    <x v="219"/>
    <s v="AM"/>
    <x v="216"/>
    <x v="3"/>
    <s v="Morning Run"/>
    <s v="Run"/>
    <m/>
    <n v="1800"/>
    <n v="4.97"/>
    <x v="111"/>
    <n v="96"/>
    <n v="1800"/>
    <n v="30"/>
    <n v="9.7143531059913286"/>
    <n v="4971.10009765625"/>
    <n v="6.8000001907348597"/>
    <m/>
    <n v="2"/>
    <n v="6"/>
    <n v="18.799999237060501"/>
    <n v="27"/>
    <n v="6.6999998092651296"/>
    <n v="-4.0232542902231203E-2"/>
    <n v="168.64999389648401"/>
    <n v="510"/>
  </r>
  <r>
    <x v="220"/>
    <s v="PM"/>
    <x v="217"/>
    <x v="6"/>
    <s v="Evening Run"/>
    <s v="Run"/>
    <m/>
    <n v="1819"/>
    <n v="4.97"/>
    <x v="111"/>
    <n v="67"/>
    <n v="1819"/>
    <n v="30.316666666666666"/>
    <n v="9.8168934998879038"/>
    <n v="4969.7998046875"/>
    <n v="4.3000001907348597"/>
    <n v="2.73200011253356"/>
    <n v="4"/>
    <n v="36"/>
    <n v="-13.6000003814697"/>
    <n v="24"/>
    <n v="4.4000000953674299"/>
    <n v="-0.68815648555755604"/>
    <n v="157"/>
    <n v="472"/>
  </r>
  <r>
    <x v="221"/>
    <s v="PM"/>
    <x v="218"/>
    <x v="1"/>
    <s v="Afternoon Run"/>
    <s v="Run"/>
    <m/>
    <n v="1667"/>
    <n v="4.96"/>
    <x v="163"/>
    <n v="74"/>
    <n v="1667"/>
    <n v="27.783333333333335"/>
    <n v="9.0147085953860984"/>
    <n v="4964.2998046875"/>
    <n v="4"/>
    <n v="2.9779844284057599"/>
    <n v="0"/>
    <n v="33"/>
    <n v="0.80000001192092896"/>
    <n v="35"/>
    <n v="2.2999999523162802"/>
    <n v="-0.64863121509552002"/>
    <n v="161.43321228027301"/>
    <n v="500"/>
  </r>
  <r>
    <x v="222"/>
    <s v="PM"/>
    <x v="219"/>
    <x v="1"/>
    <s v="Post-work blast. Lovely."/>
    <s v="Run"/>
    <s v="Love using dead time (daughter's piano lesson) to fit in a run "/>
    <n v="1755"/>
    <n v="4.96"/>
    <x v="163"/>
    <n v="63"/>
    <n v="1746"/>
    <n v="29.1"/>
    <n v="9.4419203404583865"/>
    <n v="4965.2001953125"/>
    <n v="5.9000000953674299"/>
    <n v="2.8437571525573699"/>
    <n v="5"/>
    <n v="35"/>
    <n v="1.6000000238418499"/>
    <n v="36.799999237060497"/>
    <n v="10.800000190734799"/>
    <n v="-0.66462582349777199"/>
    <n v="157.58508300781199"/>
    <n v="473"/>
  </r>
  <r>
    <x v="223"/>
    <s v="AM"/>
    <x v="220"/>
    <x v="3"/>
    <s v="Morning Run"/>
    <s v="Run"/>
    <m/>
    <n v="1796"/>
    <n v="4.96"/>
    <x v="163"/>
    <n v="98"/>
    <n v="1796"/>
    <n v="29.933333333333334"/>
    <n v="9.7123075208838827"/>
    <n v="4966.60009765625"/>
    <n v="5.0999999046325604"/>
    <m/>
    <n v="4"/>
    <n v="8"/>
    <n v="8.3999996185302699"/>
    <n v="17.600000381469702"/>
    <n v="2.5"/>
    <n v="-8.0537997186183902E-2"/>
    <n v="168.390869140625"/>
    <n v="508"/>
  </r>
  <r>
    <x v="224"/>
    <s v="PM"/>
    <x v="221"/>
    <x v="5"/>
    <s v="Awful Run"/>
    <s v="Run"/>
    <s v="Run down and run ragged"/>
    <n v="2024"/>
    <n v="4.96"/>
    <x v="163"/>
    <n v="63"/>
    <n v="1803"/>
    <n v="30.05"/>
    <n v="9.7501617261434532"/>
    <n v="4968.7998046875"/>
    <n v="5.9000000953674299"/>
    <n v="2.7558512687683101"/>
    <n v="0"/>
    <n v="34"/>
    <n v="6.4000000953674299"/>
    <n v="40.799999237060497"/>
    <n v="44.400001525878899"/>
    <n v="-0.60779261589050204"/>
    <n v="156.70503234863199"/>
    <n v="495"/>
  </r>
  <r>
    <x v="225"/>
    <s v="AM"/>
    <x v="222"/>
    <x v="3"/>
    <s v="Morning Run"/>
    <s v="Run"/>
    <m/>
    <n v="1873"/>
    <n v="4.96"/>
    <x v="163"/>
    <n v="82"/>
    <n v="1873"/>
    <n v="31.216666666666665"/>
    <n v="10.128703778739149"/>
    <n v="4959"/>
    <n v="4.8000001907348597"/>
    <n v="2.64700007438659"/>
    <n v="0"/>
    <n v="21"/>
    <n v="4.8000001907348597"/>
    <n v="26.2000007629394"/>
    <n v="3.7999999523162802"/>
    <n v="-0.427505552768707"/>
    <n v="161"/>
    <n v="501"/>
  </r>
  <r>
    <x v="226"/>
    <s v="AM"/>
    <x v="223"/>
    <x v="4"/>
    <s v="Tredegar House Park Run"/>
    <s v="Run"/>
    <s v="Congested. Knee pain 3/10"/>
    <n v="1903"/>
    <n v="4.96"/>
    <x v="163"/>
    <n v="67"/>
    <n v="1876"/>
    <n v="31.266666666666666"/>
    <n v="10.144927009564679"/>
    <n v="4961"/>
    <n v="7.4000000953674299"/>
    <m/>
    <n v="16.188253402709901"/>
    <m/>
    <n v="11.899999618530201"/>
    <n v="17.399999618530199"/>
    <n v="6.3000001907348597"/>
    <n v="6.0471678152680397E-3"/>
    <n v="153.78535461425699"/>
    <n v="598"/>
  </r>
  <r>
    <x v="227"/>
    <s v="AM"/>
    <x v="224"/>
    <x v="3"/>
    <s v="Park Run"/>
    <s v="Run"/>
    <s v="Knee pain 3/10 Felt pretty good. "/>
    <n v="1960"/>
    <n v="4.96"/>
    <x v="163"/>
    <n v="111"/>
    <n v="1960"/>
    <n v="32.666666666666664"/>
    <n v="10.599177472679516"/>
    <n v="4961.7998046875"/>
    <n v="3.7999999523162802"/>
    <m/>
    <n v="6"/>
    <n v="21"/>
    <n v="-13.399999618530201"/>
    <n v="8.3999996185302699"/>
    <n v="1.8999999761581401"/>
    <n v="-0.33052521944045998"/>
    <n v="169.80050659179599"/>
    <n v="653"/>
  </r>
  <r>
    <x v="228"/>
    <s v="AM"/>
    <x v="225"/>
    <x v="3"/>
    <s v="Parkrun PSB (post surgery best)"/>
    <s v="Run"/>
    <m/>
    <n v="1720"/>
    <n v="4.95"/>
    <x v="164"/>
    <n v="85"/>
    <n v="1720"/>
    <n v="28.666666666666668"/>
    <n v="9.3201095500848776"/>
    <n v="4951.7998046875"/>
    <n v="4.4000000953674299"/>
    <n v="2.8789999485015798"/>
    <n v="2"/>
    <n v="10"/>
    <n v="16.2000007629394"/>
    <n v="27"/>
    <n v="2.9000000953674299"/>
    <n v="-0.18175208568572901"/>
    <n v="163"/>
    <n v="483"/>
  </r>
  <r>
    <x v="229"/>
    <s v="PM"/>
    <x v="226"/>
    <x v="1"/>
    <s v="Afternoon run"/>
    <s v="Run"/>
    <m/>
    <n v="2244"/>
    <n v="4.95"/>
    <x v="164"/>
    <m/>
    <n v="1745"/>
    <n v="29.083333333333332"/>
    <n v="9.4555762586616918"/>
    <n v="4956.89990234375"/>
    <n v="5.0999999046325604"/>
    <m/>
    <n v="13.7200002670288"/>
    <m/>
    <n v="22.399999618530199"/>
    <n v="38.299999237060497"/>
    <n v="2.9000000953674299"/>
    <n v="-0.227965056896209"/>
    <m/>
    <n v="43.452663421630803"/>
  </r>
  <r>
    <x v="230"/>
    <s v="PM"/>
    <x v="227"/>
    <x v="0"/>
    <s v="First 5k with Rhyd"/>
    <s v="Run"/>
    <s v="Knee pain 1/10. Nice and easy "/>
    <n v="2048"/>
    <n v="4.95"/>
    <x v="164"/>
    <n v="59"/>
    <n v="1952"/>
    <n v="32.533333333333331"/>
    <n v="10.577240605677721"/>
    <n v="4949.60009765625"/>
    <n v="4.6999998092651296"/>
    <m/>
    <n v="15"/>
    <n v="22"/>
    <n v="12.800000190734799"/>
    <n v="36"/>
    <n v="42.099998474121001"/>
    <n v="-8.0814614892005907E-2"/>
    <n v="152.22479248046801"/>
    <n v="503"/>
  </r>
  <r>
    <x v="231"/>
    <s v="PM"/>
    <x v="228"/>
    <x v="4"/>
    <s v="Intervals"/>
    <s v="Run"/>
    <s v="Thanks Lloyd!"/>
    <n v="1785"/>
    <n v="4.9400000000000004"/>
    <x v="165"/>
    <n v="53"/>
    <n v="1752"/>
    <n v="29.2"/>
    <n v="9.5127245624418713"/>
    <n v="4942.60009765625"/>
    <n v="4.3000001907348597"/>
    <n v="2.8211188316345202"/>
    <n v="0"/>
    <n v="19"/>
    <n v="14.800000190734799"/>
    <n v="36.599998474121001"/>
    <n v="30.799999237060501"/>
    <n v="-0.41273823380470198"/>
    <n v="151.37464904785099"/>
    <n v="489"/>
  </r>
  <r>
    <x v="232"/>
    <s v="AM"/>
    <x v="229"/>
    <x v="3"/>
    <s v="Morning Run"/>
    <s v="Run"/>
    <m/>
    <n v="1804"/>
    <n v="4.9400000000000004"/>
    <x v="165"/>
    <n v="93"/>
    <n v="1804"/>
    <n v="30.066666666666666"/>
    <n v="9.7950657024230221"/>
    <n v="4944.39990234375"/>
    <n v="4.6999998092651296"/>
    <n v="2.7409999370574898"/>
    <n v="2"/>
    <n v="20"/>
    <n v="6.5999999046325604"/>
    <n v="28.399999618530199"/>
    <n v="15.399999618530201"/>
    <n v="-0.36000323295593201"/>
    <n v="165"/>
    <n v="482"/>
  </r>
  <r>
    <x v="233"/>
    <s v="AM"/>
    <x v="230"/>
    <x v="3"/>
    <s v="Morning Run"/>
    <s v="Run"/>
    <m/>
    <n v="1847"/>
    <n v="4.9400000000000004"/>
    <x v="165"/>
    <n v="104"/>
    <n v="1847"/>
    <n v="30.783333333333335"/>
    <n v="10.028540106638207"/>
    <n v="4944.7998046875"/>
    <n v="4.3000001907348597"/>
    <m/>
    <n v="6"/>
    <n v="4"/>
    <n v="22.399999618530199"/>
    <n v="30.799999237060501"/>
    <n v="2.70000004768371"/>
    <n v="7.6848410069942405E-2"/>
    <n v="168.24472045898401"/>
    <n v="514"/>
  </r>
  <r>
    <x v="234"/>
    <s v="AM"/>
    <x v="231"/>
    <x v="3"/>
    <s v="Park run...little by little"/>
    <s v="Run"/>
    <s v="Getting there. Slowly. Knee pain 2/10. Few niggles and worries. But all good in the end. "/>
    <n v="1875"/>
    <n v="4.9400000000000004"/>
    <x v="165"/>
    <n v="86"/>
    <n v="1875"/>
    <n v="31.25"/>
    <n v="10.180569951243442"/>
    <n v="4947.7001953125"/>
    <n v="4.5"/>
    <m/>
    <n v="8"/>
    <n v="25"/>
    <n v="-18"/>
    <n v="8"/>
    <n v="2.20000004768371"/>
    <n v="-0.32338258624076799"/>
    <n v="162.81759643554599"/>
    <n v="522"/>
  </r>
  <r>
    <x v="235"/>
    <s v="AM"/>
    <x v="232"/>
    <x v="3"/>
    <s v="Fletcher Moss ParkRun"/>
    <s v="Run"/>
    <m/>
    <n v="1910"/>
    <n v="4.9400000000000004"/>
    <x v="165"/>
    <n v="102"/>
    <n v="1909"/>
    <n v="31.816666666666666"/>
    <n v="10.365177619692655"/>
    <n v="4941"/>
    <n v="3.9000000953674299"/>
    <n v="2.5880000591278001"/>
    <n v="22"/>
    <n v="32"/>
    <n v="20.600000381469702"/>
    <n v="43.599998474121001"/>
    <n v="9.1000003814697195"/>
    <n v="-0.21048371493816301"/>
    <n v="167"/>
    <n v="520"/>
  </r>
  <r>
    <x v="236"/>
    <s v="AM"/>
    <x v="233"/>
    <x v="3"/>
    <s v="Parkrun 5k PSB (Post surgery best)"/>
    <s v="Run"/>
    <s v="Despite the knee niggle, sore Achilles and back that was good. "/>
    <n v="1749"/>
    <n v="4.93"/>
    <x v="158"/>
    <n v="75"/>
    <n v="1749"/>
    <n v="29.15"/>
    <n v="9.5156981974783417"/>
    <n v="4933.7001953125"/>
    <n v="4.5"/>
    <n v="2.82100009918212"/>
    <n v="2"/>
    <n v="13"/>
    <n v="15.399999618530201"/>
    <n v="27.2000007629394"/>
    <n v="3.5"/>
    <n v="-0.21484889090061099"/>
    <n v="161"/>
    <n v="484"/>
  </r>
  <r>
    <x v="237"/>
    <s v="AM"/>
    <x v="234"/>
    <x v="0"/>
    <s v="5k PSB (post surgery best)"/>
    <s v="Run"/>
    <s v="Thanks to my son who paced me "/>
    <n v="1709"/>
    <n v="5.0199999999999996"/>
    <x v="93"/>
    <n v="73"/>
    <n v="1705"/>
    <n v="28.416666666666668"/>
    <n v="9.110001224790242"/>
    <n v="5021.89990234375"/>
    <n v="4.9000000953674299"/>
    <n v="2.9453959465026802"/>
    <n v="2"/>
    <n v="23"/>
    <n v="3.5999999046325599"/>
    <n v="25.799999237060501"/>
    <n v="2.4000000953674299"/>
    <n v="-0.430116087198257"/>
    <n v="161"/>
    <n v="495"/>
  </r>
  <r>
    <x v="238"/>
    <s v="AM"/>
    <x v="235"/>
    <x v="3"/>
    <s v="Parkrun PSB (post surgery best)"/>
    <s v="Run"/>
    <s v="Knee pain 1/10 Pretty good going round. Puffy now. "/>
    <n v="1768"/>
    <n v="4.93"/>
    <x v="158"/>
    <n v="100"/>
    <n v="1768"/>
    <n v="29.466666666666665"/>
    <n v="9.6190705621164696"/>
    <n v="4929.5"/>
    <n v="4.0999999046325604"/>
    <m/>
    <n v="0"/>
    <n v="23"/>
    <n v="-18.2000007629394"/>
    <n v="7"/>
    <n v="2.20000004768371"/>
    <n v="-0.51120805740356401"/>
    <n v="169.60350036621"/>
    <n v="520"/>
  </r>
  <r>
    <x v="239"/>
    <s v="AM"/>
    <x v="236"/>
    <x v="3"/>
    <s v="Morning Run"/>
    <s v="Run"/>
    <m/>
    <n v="1804"/>
    <n v="4.93"/>
    <x v="158"/>
    <n v="101"/>
    <n v="1804"/>
    <n v="30.066666666666666"/>
    <n v="9.8149339898518733"/>
    <n v="4938.2998046875"/>
    <n v="4.3000001907348597"/>
    <n v="2.7379999160766602"/>
    <m/>
    <n v="10"/>
    <n v="-2.20000004768371"/>
    <n v="10.199999809265099"/>
    <n v="2.7999999523162802"/>
    <n v="-0.22679869830608301"/>
    <n v="168"/>
    <n v="507"/>
  </r>
  <r>
    <x v="240"/>
    <s v="AM"/>
    <x v="237"/>
    <x v="3"/>
    <s v="ParkRun loveliness"/>
    <s v="Run"/>
    <m/>
    <n v="1862"/>
    <n v="4.93"/>
    <x v="158"/>
    <n v="91"/>
    <n v="1860"/>
    <n v="31"/>
    <n v="10.119610432995835"/>
    <n v="4937.89990234375"/>
    <n v="4.4000000953674299"/>
    <n v="2.6540000438690101"/>
    <n v="0"/>
    <n v="15"/>
    <n v="1"/>
    <n v="17.600000381469702"/>
    <n v="3.0999999046325599"/>
    <n v="-0.33212497830390902"/>
    <n v="165"/>
    <n v="498"/>
  </r>
  <r>
    <x v="241"/>
    <s v="AM"/>
    <x v="238"/>
    <x v="1"/>
    <s v="Pleasant plod in the rain"/>
    <s v="Run"/>
    <m/>
    <n v="2243"/>
    <n v="5.87"/>
    <x v="126"/>
    <n v="69"/>
    <n v="2170"/>
    <n v="36.166666666666664"/>
    <n v="9.9156092005305574"/>
    <n v="5872.60009765625"/>
    <n v="3.9000000953674299"/>
    <n v="2.7049999237060498"/>
    <n v="100"/>
    <n v="125"/>
    <n v="-17"/>
    <n v="29"/>
    <n v="44.099998474121001"/>
    <n v="-0.33715900778770402"/>
    <n v="152"/>
    <n v="578"/>
  </r>
  <r>
    <x v="242"/>
    <s v="AM"/>
    <x v="239"/>
    <x v="6"/>
    <s v="Sunny plod"/>
    <s v="Run"/>
    <m/>
    <n v="1792"/>
    <n v="4.92"/>
    <x v="161"/>
    <n v="64"/>
    <n v="1788"/>
    <n v="29.8"/>
    <n v="9.7476556986175584"/>
    <n v="4927.39990234375"/>
    <n v="4.4000000953674299"/>
    <n v="2.7558164596557599"/>
    <n v="11"/>
    <n v="20"/>
    <n v="20"/>
    <n v="42.400001525878899"/>
    <n v="9.1000003814697195"/>
    <n v="-0.207005724310874"/>
    <n v="155.67263793945301"/>
    <n v="494"/>
  </r>
  <r>
    <x v="243"/>
    <s v="PM"/>
    <x v="240"/>
    <x v="4"/>
    <s v="Afternoon Run"/>
    <s v="Run"/>
    <s v="Corrected distance in Strava as this run while identical to the previous week's run was showing as much shorter. This new time and distance also reflects how it felt while running more accurately."/>
    <n v="2063"/>
    <n v="4.9000000000000004"/>
    <x v="166"/>
    <n v="53"/>
    <n v="1703"/>
    <n v="28.383333333333333"/>
    <n v="9.3221553738470586"/>
    <n v="4907.5"/>
    <n v="5.8000001907348597"/>
    <n v="2.8816792964935298"/>
    <n v="7"/>
    <n v="7"/>
    <n v="-38.200000762939403"/>
    <n v="-30.2000007629394"/>
    <n v="16.7000007629394"/>
    <n v="1.6301579773426E-2"/>
    <n v="153.21723937988199"/>
    <n v="442"/>
  </r>
  <r>
    <x v="244"/>
    <s v="PM"/>
    <x v="241"/>
    <x v="3"/>
    <s v="Afternoon Run"/>
    <s v="Run"/>
    <s v="Knee pain 1/10 "/>
    <n v="1913"/>
    <n v="4.9000000000000004"/>
    <x v="166"/>
    <n v="81"/>
    <n v="1853"/>
    <n v="30.883333333333333"/>
    <n v="10.143249505424897"/>
    <n v="4902.89990234375"/>
    <n v="4"/>
    <m/>
    <n v="15"/>
    <n v="21"/>
    <n v="15"/>
    <n v="33.799999237060497"/>
    <n v="12.300000190734799"/>
    <n v="-5.3029838949441903E-2"/>
    <n v="161.69972229003901"/>
    <n v="515"/>
  </r>
  <r>
    <x v="245"/>
    <s v="PM"/>
    <x v="242"/>
    <x v="1"/>
    <s v="Afternoon Run"/>
    <s v="Run"/>
    <m/>
    <n v="2183"/>
    <n v="4.9000000000000004"/>
    <x v="166"/>
    <n v="64"/>
    <n v="2114"/>
    <n v="35.233333333333334"/>
    <n v="11.571953294370337"/>
    <n v="4900.5"/>
    <n v="4.9000000953674299"/>
    <m/>
    <n v="26.966569900512599"/>
    <m/>
    <n v="21.299999237060501"/>
    <n v="37"/>
    <n v="40.400001525878899"/>
    <n v="2.0406080875545701E-3"/>
    <n v="152.56433105468699"/>
    <n v="579.38238525390602"/>
  </r>
  <r>
    <x v="246"/>
    <s v="PM"/>
    <x v="243"/>
    <x v="4"/>
    <s v="Hockey plod"/>
    <s v="Run"/>
    <m/>
    <n v="1898"/>
    <n v="4.8899999999999997"/>
    <x v="167"/>
    <n v="72"/>
    <n v="1754"/>
    <n v="29.233333333333334"/>
    <n v="9.6209619948996465"/>
    <n v="4894.2998046875"/>
    <n v="7.9000000953674299"/>
    <n v="2.7903649806976301"/>
    <n v="0"/>
    <n v="29"/>
    <n v="-19.2000007629394"/>
    <n v="15.399999618530201"/>
    <n v="9.6999998092651296"/>
    <n v="-0.62521708011627197"/>
    <n v="160.424224853515"/>
    <n v="476"/>
  </r>
  <r>
    <x v="247"/>
    <s v="PM"/>
    <x v="244"/>
    <x v="0"/>
    <s v="Evening run"/>
    <s v="Run"/>
    <m/>
    <n v="2025"/>
    <n v="4.8899999999999997"/>
    <x v="167"/>
    <n v="49"/>
    <n v="1932"/>
    <n v="32.200000000000003"/>
    <n v="10.597319597574755"/>
    <n v="4892.7998046875"/>
    <n v="4.4000000953674299"/>
    <m/>
    <n v="30.399999618530199"/>
    <n v="28"/>
    <n v="13.800000190734799"/>
    <n v="39"/>
    <n v="22.899999618530199"/>
    <n v="-0.20029431581497101"/>
    <n v="148.64215087890599"/>
    <n v="484"/>
  </r>
  <r>
    <x v="248"/>
    <s v="AM"/>
    <x v="245"/>
    <x v="3"/>
    <s v="Morning Run"/>
    <s v="Run"/>
    <m/>
    <n v="1753"/>
    <n v="4.88"/>
    <x v="168"/>
    <n v="88"/>
    <n v="1753"/>
    <n v="29.216666666666665"/>
    <n v="9.635180685811692"/>
    <n v="4880.39990234375"/>
    <n v="3.9000000953674299"/>
    <m/>
    <n v="13.333900451660099"/>
    <m/>
    <n v="8"/>
    <n v="22.799999237060501"/>
    <n v="23.7000007629394"/>
    <n v="4.30293008685112E-2"/>
    <n v="161.516998291015"/>
    <n v="574.14080810546795"/>
  </r>
  <r>
    <x v="249"/>
    <s v="PM"/>
    <x v="246"/>
    <x v="0"/>
    <s v="Afternoon Run"/>
    <s v="Run"/>
    <m/>
    <n v="1793"/>
    <n v="4.87"/>
    <x v="169"/>
    <n v="65"/>
    <n v="1708"/>
    <n v="28.466666666666665"/>
    <n v="9.4071197891871936"/>
    <n v="4873.10009765625"/>
    <n v="4.4000000953674299"/>
    <m/>
    <n v="32.177215576171797"/>
    <m/>
    <n v="17"/>
    <n v="37"/>
    <n v="8.5"/>
    <n v="-0.164166539907455"/>
    <n v="158.39637756347599"/>
    <n v="569.43499755859295"/>
  </r>
  <r>
    <x v="250"/>
    <s v="PM"/>
    <x v="247"/>
    <x v="4"/>
    <s v="Hockey plod"/>
    <s v="Run"/>
    <m/>
    <n v="1834"/>
    <n v="4.8600000000000003"/>
    <x v="170"/>
    <m/>
    <n v="1771"/>
    <n v="29.516666666666666"/>
    <n v="9.774173888092351"/>
    <n v="4863.7998046875"/>
    <n v="4.8000001907348597"/>
    <n v="2.7463579177856401"/>
    <n v="8.1011114120483398"/>
    <n v="8.20111083984375"/>
    <n v="9.5"/>
    <n v="18.600000381469702"/>
    <n v="5.5999999046325604"/>
    <n v="-2.05600564368069E-3"/>
    <m/>
    <n v="567.617919921875"/>
  </r>
  <r>
    <x v="251"/>
    <s v="AM"/>
    <x v="248"/>
    <x v="0"/>
    <s v="Morning Run"/>
    <s v="Run"/>
    <m/>
    <n v="1563"/>
    <n v="4.8499999999999996"/>
    <x v="171"/>
    <n v="76"/>
    <n v="1563"/>
    <n v="26.05"/>
    <n v="8.6440049835260382"/>
    <n v="4856.7001953125"/>
    <n v="4.5"/>
    <m/>
    <n v="12.201199531555099"/>
    <m/>
    <n v="17.799999237060501"/>
    <n v="38.099998474121001"/>
    <n v="9.8000001907348597"/>
    <n v="4.9416299909353201E-2"/>
    <n v="161.40499877929599"/>
    <n v="570.58483886718705"/>
  </r>
  <r>
    <x v="252"/>
    <s v="PM"/>
    <x v="249"/>
    <x v="4"/>
    <s v="Evening Run"/>
    <s v="Run"/>
    <m/>
    <n v="1711"/>
    <n v="4.8499999999999996"/>
    <x v="171"/>
    <n v="57"/>
    <n v="1711"/>
    <n v="28.516666666666666"/>
    <n v="9.4625032161311893"/>
    <n v="4853.5"/>
    <n v="7.3000001907348597"/>
    <m/>
    <n v="10.2600002288818"/>
    <m/>
    <n v="18.799999237060501"/>
    <n v="35.299999237060497"/>
    <n v="11.5"/>
    <n v="-6.3871435821056297E-2"/>
    <n v="155.06893920898401"/>
    <n v="566.25439453125"/>
  </r>
  <r>
    <x v="253"/>
    <s v="PM"/>
    <x v="250"/>
    <x v="1"/>
    <s v="Evening Run"/>
    <s v="Run"/>
    <m/>
    <n v="1893"/>
    <n v="4.8499999999999996"/>
    <x v="171"/>
    <n v="77"/>
    <n v="1788"/>
    <n v="29.8"/>
    <n v="9.8883435128244113"/>
    <n v="4854.10009765625"/>
    <n v="4"/>
    <m/>
    <n v="33.446952819824197"/>
    <m/>
    <n v="19.100000381469702"/>
    <n v="38.099998474121001"/>
    <n v="33.599998474121001"/>
    <n v="-0.16686923801898901"/>
    <n v="160.864013671875"/>
    <n v="573.22064208984295"/>
  </r>
  <r>
    <x v="254"/>
    <s v="PM"/>
    <x v="251"/>
    <x v="6"/>
    <s v="Evening Run"/>
    <s v="Run"/>
    <s v="GPS watch playing up"/>
    <n v="1826"/>
    <n v="4.8499999999999996"/>
    <x v="171"/>
    <n v="72"/>
    <n v="1813"/>
    <n v="30.216666666666665"/>
    <n v="10.026603349413119"/>
    <n v="4857.39990234375"/>
    <n v="3.70000004768371"/>
    <m/>
    <n v="12.896825790405201"/>
    <m/>
    <n v="18.2000007629394"/>
    <n v="37"/>
    <n v="21.100000381469702"/>
    <n v="-0.17704944312572399"/>
    <n v="159.69828796386699"/>
    <n v="572.05584716796795"/>
  </r>
  <r>
    <x v="255"/>
    <s v="AM"/>
    <x v="252"/>
    <x v="3"/>
    <s v="Hilly Coed Cefn Pwll Du parkrun"/>
    <s v="Run"/>
    <m/>
    <n v="2092"/>
    <n v="4.8499999999999996"/>
    <x v="171"/>
    <n v="69"/>
    <n v="2079"/>
    <n v="34.65"/>
    <n v="11.497688010716974"/>
    <n v="4851.2998046875"/>
    <n v="4.0999999046325604"/>
    <n v="2.3180000782012899"/>
    <n v="122"/>
    <n v="116"/>
    <n v="95.400001525878906"/>
    <n v="180.80000305175699"/>
    <n v="17.7000007629394"/>
    <n v="0.115432977676391"/>
    <n v="155"/>
    <n v="539"/>
  </r>
  <r>
    <x v="256"/>
    <s v="AM"/>
    <x v="253"/>
    <x v="0"/>
    <s v="Lunch Run"/>
    <s v="Run"/>
    <m/>
    <n v="1848"/>
    <n v="4.84"/>
    <x v="172"/>
    <n v="52"/>
    <n v="1671"/>
    <n v="27.85"/>
    <n v="9.2603810467578302"/>
    <n v="4845.7998046875"/>
    <n v="16.100000381469702"/>
    <m/>
    <n v="73.648002624511705"/>
    <m/>
    <n v="22.600000381469702"/>
    <n v="87.900001525878906"/>
    <n v="25.2000007629394"/>
    <n v="1.1267499923705999"/>
    <n v="151.22900390625"/>
    <n v="600.55975341796795"/>
  </r>
  <r>
    <x v="257"/>
    <s v="PM"/>
    <x v="254"/>
    <x v="6"/>
    <s v="Afternoon Run"/>
    <s v="Run"/>
    <m/>
    <n v="2082"/>
    <n v="4.84"/>
    <x v="172"/>
    <n v="72"/>
    <n v="1752"/>
    <n v="29.2"/>
    <n v="9.7092684583600946"/>
    <n v="4846"/>
    <n v="4.1999998092651296"/>
    <n v="2.7660000324249201"/>
    <n v="2"/>
    <n v="27"/>
    <n v="-7.5999999046325604"/>
    <n v="28"/>
    <n v="2.5"/>
    <n v="-0.67271977663040095"/>
    <n v="159"/>
    <n v="479"/>
  </r>
  <r>
    <x v="258"/>
    <s v="PM"/>
    <x v="255"/>
    <x v="5"/>
    <s v="Run around the block with the kids"/>
    <s v="Run"/>
    <m/>
    <n v="698"/>
    <n v="2"/>
    <x v="173"/>
    <n v="14"/>
    <n v="698"/>
    <n v="11.633333333333333"/>
    <n v="9.361020496075076"/>
    <n v="2003.90002441406"/>
    <n v="4"/>
    <n v="2.8699998855590798"/>
    <m/>
    <n v="2"/>
    <n v="24.399999618530199"/>
    <n v="30"/>
    <n v="12"/>
    <n v="-0.199610754847526"/>
    <n v="142"/>
    <n v="182"/>
  </r>
  <r>
    <x v="259"/>
    <s v="PM"/>
    <x v="256"/>
    <x v="4"/>
    <s v="Afternoon Run"/>
    <s v="Run"/>
    <m/>
    <n v="1990"/>
    <n v="4.84"/>
    <x v="172"/>
    <n v="45"/>
    <n v="1803"/>
    <n v="30.05"/>
    <n v="9.9919012730726315"/>
    <n v="4844.89990234375"/>
    <n v="3.9000000953674299"/>
    <n v="2.6879999637603702"/>
    <n v="43"/>
    <n v="59"/>
    <n v="1.79999995231628"/>
    <n v="64.199996948242102"/>
    <n v="6.3000001907348597"/>
    <n v="-0.52013456821441595"/>
    <n v="149"/>
    <n v="439"/>
  </r>
  <r>
    <x v="260"/>
    <s v="AM"/>
    <x v="257"/>
    <x v="6"/>
    <s v="Morning Run"/>
    <s v="Run"/>
    <m/>
    <n v="2023"/>
    <n v="4.84"/>
    <x v="172"/>
    <n v="76"/>
    <n v="1897"/>
    <n v="31.616666666666667"/>
    <n v="10.51283234332711"/>
    <n v="4842.39990234375"/>
    <n v="3.7999999523162802"/>
    <n v="2.5520000457763601"/>
    <n v="21"/>
    <n v="39"/>
    <n v="8.3999996185302699"/>
    <n v="34.200000762939403"/>
    <n v="21.100000381469702"/>
    <n v="-0.26846191287040699"/>
    <n v="159"/>
    <n v="493"/>
  </r>
  <r>
    <x v="261"/>
    <s v="PM"/>
    <x v="258"/>
    <x v="5"/>
    <s v="Afternoon Run"/>
    <s v="Run"/>
    <m/>
    <n v="1770"/>
    <n v="4.83"/>
    <x v="174"/>
    <n v="57"/>
    <n v="1770"/>
    <n v="29.5"/>
    <n v="9.8293297490332545"/>
    <n v="4837.89990234375"/>
    <n v="5.0999999046325604"/>
    <n v="2.7339999675750701"/>
    <n v="4"/>
    <n v="34"/>
    <n v="1.79999995231628"/>
    <n v="35.200000762939403"/>
    <n v="7.3000001907348597"/>
    <n v="-0.60356765985488803"/>
    <n v="154"/>
    <n v="462"/>
  </r>
  <r>
    <x v="262"/>
    <s v="PM"/>
    <x v="259"/>
    <x v="3"/>
    <s v="01/03/2015 Cardiff, Wales, United Kingdom"/>
    <s v="Run"/>
    <m/>
    <n v="1793"/>
    <n v="4.83"/>
    <x v="174"/>
    <n v="67"/>
    <n v="1793"/>
    <n v="29.883333333333333"/>
    <n v="9.9570555028342511"/>
    <n v="4832.10009765625"/>
    <n v="3.7999999523162802"/>
    <m/>
    <n v="12.437100410461399"/>
    <m/>
    <n v="17.799999237060501"/>
    <n v="38"/>
    <n v="9.6999998092651296"/>
    <n v="5.7945799082517603E-2"/>
    <n v="156.20100402832"/>
    <n v="567.911865234375"/>
  </r>
  <r>
    <x v="263"/>
    <s v="PM"/>
    <x v="260"/>
    <x v="6"/>
    <s v="Sunny plod"/>
    <s v="Run"/>
    <s v="Knee been sore all week Pain 3/10 Achilles playing up"/>
    <n v="2135"/>
    <n v="4.83"/>
    <x v="174"/>
    <n v="68"/>
    <n v="1810"/>
    <n v="30.166666666666668"/>
    <n v="10.051461494774118"/>
    <n v="4836.10009765625"/>
    <n v="6.0999999046325604"/>
    <m/>
    <n v="2"/>
    <n v="25"/>
    <n v="4.8000001907348597"/>
    <n v="29.600000381469702"/>
    <n v="11.6000003814697"/>
    <n v="-0.39701411128044101"/>
    <n v="157.76425170898401"/>
    <n v="473"/>
  </r>
  <r>
    <x v="264"/>
    <s v="PM"/>
    <x v="261"/>
    <x v="2"/>
    <s v="Afternoon Run"/>
    <s v="Run"/>
    <m/>
    <n v="1840"/>
    <n v="4.83"/>
    <x v="174"/>
    <n v="68"/>
    <n v="1829"/>
    <n v="30.483333333333334"/>
    <n v="10.156974074001029"/>
    <n v="4837"/>
    <n v="5.0999999046325604"/>
    <n v="2.6449999809265101"/>
    <n v="23"/>
    <n v="38"/>
    <n v="15"/>
    <n v="33.599998474121001"/>
    <n v="39.799999237060497"/>
    <n v="-0.35145750641822798"/>
    <n v="157"/>
    <n v="483"/>
  </r>
  <r>
    <x v="265"/>
    <s v="PM"/>
    <x v="262"/>
    <x v="4"/>
    <s v="Afternoon Run"/>
    <s v="Run"/>
    <m/>
    <n v="1963"/>
    <n v="4.83"/>
    <x v="174"/>
    <n v="50"/>
    <n v="1830"/>
    <n v="30.5"/>
    <n v="10.16252736764455"/>
    <n v="4837.89990234375"/>
    <n v="3.5"/>
    <n v="2.6440000534057599"/>
    <n v="35"/>
    <n v="56"/>
    <n v="14.199999809265099"/>
    <n v="72.199996948242102"/>
    <n v="9.1000003814697195"/>
    <n v="-0.54982531070709195"/>
    <n v="150"/>
    <n v="455"/>
  </r>
  <r>
    <x v="266"/>
    <s v="PM"/>
    <x v="263"/>
    <x v="0"/>
    <s v="First run in 8 weeks"/>
    <s v="Run"/>
    <s v="Back in the saddle again "/>
    <n v="1984"/>
    <n v="4.83"/>
    <x v="174"/>
    <n v="92"/>
    <n v="1832"/>
    <n v="30.533333333333335"/>
    <n v="10.173633954931594"/>
    <n v="4829.5"/>
    <n v="5.0999999046325604"/>
    <m/>
    <n v="18.2476196289062"/>
    <m/>
    <n v="22.600000381469702"/>
    <n v="41.599998474121001"/>
    <n v="14.399999618530201"/>
    <n v="-0.192566514015197"/>
    <n v="166.78428649902301"/>
    <n v="566.54620361328102"/>
  </r>
  <r>
    <x v="267"/>
    <s v="PM"/>
    <x v="264"/>
    <x v="5"/>
    <s v="Evening plod"/>
    <s v="Run"/>
    <s v="Knee pain 2/10 Two runs in 2 days. "/>
    <n v="1861"/>
    <n v="4.83"/>
    <x v="174"/>
    <n v="70"/>
    <n v="1855"/>
    <n v="30.916666666666668"/>
    <n v="10.301359708732591"/>
    <n v="4830.5"/>
    <n v="3.70000004768371"/>
    <m/>
    <n v="7"/>
    <n v="13"/>
    <n v="-14"/>
    <n v="-3.4000000953674299"/>
    <n v="18.299999237060501"/>
    <n v="-0.13663181662559501"/>
    <n v="157.38026428222599"/>
    <n v="505"/>
  </r>
  <r>
    <x v="268"/>
    <s v="PM"/>
    <x v="265"/>
    <x v="3"/>
    <s v="Afternoon plod"/>
    <s v="Run"/>
    <s v="Knee pain intermittent 5/10"/>
    <n v="2283"/>
    <n v="4.83"/>
    <x v="174"/>
    <n v="90"/>
    <n v="1861"/>
    <n v="31.016666666666666"/>
    <n v="10.33467947059372"/>
    <n v="4835.2001953125"/>
    <n v="5.5999999046325604"/>
    <m/>
    <n v="11"/>
    <m/>
    <n v="33"/>
    <n v="45.799999237060497"/>
    <n v="8.8999996185302699"/>
    <n v="4.1363336145877803E-2"/>
    <n v="164.07112121582"/>
    <n v="566.08038330078102"/>
  </r>
  <r>
    <x v="269"/>
    <s v="PM"/>
    <x v="266"/>
    <x v="5"/>
    <s v="Evening Run"/>
    <s v="Run"/>
    <m/>
    <n v="2181"/>
    <n v="4.83"/>
    <x v="174"/>
    <n v="62"/>
    <n v="1877"/>
    <n v="31.283333333333335"/>
    <n v="10.423532168890066"/>
    <n v="4832.2998046875"/>
    <n v="5.8000001907348597"/>
    <m/>
    <n v="0"/>
    <m/>
    <n v="131.39999389648401"/>
    <n v="157"/>
    <n v="3"/>
    <n v="-0.52562963962554898"/>
    <n v="154.97013854980401"/>
    <n v="558.87030029296795"/>
  </r>
  <r>
    <x v="270"/>
    <s v="PM"/>
    <x v="267"/>
    <x v="0"/>
    <s v="Garmin crash on mile 2. Bloody annoying"/>
    <s v="Run"/>
    <m/>
    <n v="2135"/>
    <n v="4.8"/>
    <x v="175"/>
    <n v="42"/>
    <n v="2130"/>
    <n v="35.5"/>
    <n v="11.902443682330416"/>
    <n v="4805.60009765625"/>
    <n v="4.0999999046325604"/>
    <n v="2.2569999694824201"/>
    <n v="16"/>
    <n v="42"/>
    <n v="45.599998474121001"/>
    <n v="82.599998474121094"/>
    <n v="8.3999996185302699"/>
    <n v="-0.4827701151371"/>
    <n v="151"/>
    <n v="519"/>
  </r>
  <r>
    <x v="271"/>
    <s v="AM"/>
    <x v="268"/>
    <x v="0"/>
    <s v="Run with Goody"/>
    <s v="Run"/>
    <m/>
    <n v="1964"/>
    <n v="4.7699999999999996"/>
    <x v="176"/>
    <n v="75"/>
    <n v="1951"/>
    <n v="32.516666666666666"/>
    <n v="10.970758614215203"/>
    <n v="4773"/>
    <n v="3.9000000953674299"/>
    <n v="2.4449999332427899"/>
    <n v="45"/>
    <n v="51"/>
    <n v="-4.8000001907348597"/>
    <n v="27.600000381469702"/>
    <n v="45"/>
    <n v="-0.15922899544239"/>
    <n v="158"/>
    <n v="502"/>
  </r>
  <r>
    <x v="272"/>
    <s v="PM"/>
    <x v="269"/>
    <x v="1"/>
    <s v="02/06/2015 Cardiff, Wales, United Kingdom"/>
    <s v="Run"/>
    <m/>
    <n v="1649"/>
    <n v="4.76"/>
    <x v="177"/>
    <n v="62"/>
    <n v="1649"/>
    <n v="27.483333333333334"/>
    <n v="9.2920485890225386"/>
    <n v="4767.2001953125"/>
    <n v="3.9000000953674299"/>
    <m/>
    <n v="12.029999732971101"/>
    <m/>
    <n v="17.899999618530199"/>
    <n v="38.099998474121001"/>
    <n v="10.1000003814697"/>
    <n v="6.2930002808570806E-2"/>
    <n v="157.83900451660099"/>
    <n v="560.46484375"/>
  </r>
  <r>
    <x v="273"/>
    <s v="PM"/>
    <x v="270"/>
    <x v="6"/>
    <s v="Steady plod"/>
    <s v="Run"/>
    <s v="Knee pain 1/10 Slight tightness at top of knee"/>
    <n v="2059"/>
    <n v="4.76"/>
    <x v="177"/>
    <n v="75"/>
    <n v="1873"/>
    <n v="31.216666666666665"/>
    <n v="10.554279567761803"/>
    <n v="4761.7001953125"/>
    <n v="4.6999998092651296"/>
    <m/>
    <n v="41"/>
    <n v="46"/>
    <n v="25"/>
    <n v="67.800003051757798"/>
    <n v="21.600000381469702"/>
    <n v="-7.9803429543972002E-2"/>
    <n v="159.163818359375"/>
    <n v="506"/>
  </r>
  <r>
    <x v="274"/>
    <s v="AM"/>
    <x v="271"/>
    <x v="2"/>
    <s v="Lovely gentle plod"/>
    <s v="Run"/>
    <m/>
    <n v="2625"/>
    <n v="6.45"/>
    <x v="110"/>
    <n v="64"/>
    <n v="2379"/>
    <n v="39.65"/>
    <n v="9.8931022234790902"/>
    <n v="6451.2998046875"/>
    <n v="4.4000000953674299"/>
    <n v="2.7119998931884699"/>
    <n v="16"/>
    <n v="39"/>
    <n v="-8"/>
    <n v="31.600000381469702"/>
    <n v="12.899999618530201"/>
    <n v="-0.39371910691261203"/>
    <n v="149"/>
    <n v="624"/>
  </r>
  <r>
    <x v="275"/>
    <s v="PM"/>
    <x v="272"/>
    <x v="4"/>
    <s v="01/27/2015 London, United Kingdom"/>
    <s v="Run"/>
    <m/>
    <n v="1864"/>
    <n v="4.75"/>
    <x v="154"/>
    <n v="53"/>
    <n v="1753"/>
    <n v="29.216666666666665"/>
    <n v="9.8988803677391708"/>
    <n v="4754.39990234375"/>
    <n v="4.6999998092651296"/>
    <m/>
    <n v="10.965399742126399"/>
    <m/>
    <n v="50.299999237060497"/>
    <n v="66"/>
    <n v="5.0999999046325604"/>
    <n v="1.2619899585843E-2"/>
    <n v="153.60499572753901"/>
    <m/>
  </r>
  <r>
    <x v="276"/>
    <s v="PM"/>
    <x v="273"/>
    <x v="4"/>
    <s v="Evening Run"/>
    <s v="Run"/>
    <m/>
    <n v="1721"/>
    <n v="4.71"/>
    <x v="178"/>
    <n v="78"/>
    <n v="1721"/>
    <n v="28.683333333333334"/>
    <n v="9.8007143696854282"/>
    <n v="4711.89990234375"/>
    <n v="3.5"/>
    <m/>
    <n v="14.8436365127563"/>
    <m/>
    <n v="17"/>
    <n v="35"/>
    <n v="38.5"/>
    <n v="3.6078862845897598E-2"/>
    <n v="159.85939025878901"/>
    <n v="560.59417724609295"/>
  </r>
  <r>
    <x v="277"/>
    <s v="PM"/>
    <x v="274"/>
    <x v="4"/>
    <s v="Evening Run"/>
    <s v="Run"/>
    <m/>
    <n v="1807"/>
    <n v="4.7"/>
    <x v="179"/>
    <n v="94"/>
    <n v="1807"/>
    <n v="30.116666666666667"/>
    <n v="10.31235995635412"/>
    <n v="4704.60009765625"/>
    <n v="3.9000000953674299"/>
    <m/>
    <n v="15.8071432113647"/>
    <m/>
    <n v="17"/>
    <n v="35"/>
    <n v="40.400001525878899"/>
    <n v="2.1255791652947599E-3"/>
    <n v="166.0205078125"/>
    <n v="560.01177978515602"/>
  </r>
  <r>
    <x v="278"/>
    <s v="AM"/>
    <x v="275"/>
    <x v="2"/>
    <s v="Rest of the birthday run"/>
    <s v="Run"/>
    <s v="Happy birthday to me. "/>
    <n v="1883"/>
    <n v="4.6500000000000004"/>
    <x v="180"/>
    <n v="72"/>
    <n v="1812"/>
    <n v="30.2"/>
    <n v="10.452086846528045"/>
    <n v="4649.2998046875"/>
    <n v="3.7999999523162802"/>
    <n v="2.5650000572204501"/>
    <n v="2"/>
    <n v="28"/>
    <n v="-1.6000000238418499"/>
    <n v="25.399999618530199"/>
    <n v="4.8000001907348597"/>
    <n v="-0.51190501451492298"/>
    <n v="159"/>
    <n v="463"/>
  </r>
  <r>
    <x v="279"/>
    <s v="PM"/>
    <x v="276"/>
    <x v="0"/>
    <s v="Sport watch playing up "/>
    <s v="Run"/>
    <s v="Ran with Goodys watch too"/>
    <n v="1792"/>
    <n v="4.5999999999999996"/>
    <x v="181"/>
    <n v="55"/>
    <n v="1787"/>
    <n v="29.783333333333335"/>
    <n v="10.419922528021781"/>
    <n v="4603.5"/>
    <n v="4.5"/>
    <m/>
    <n v="38.984600067138601"/>
    <m/>
    <n v="21.299999237060501"/>
    <n v="43.700000762939403"/>
    <n v="23.2000007629394"/>
    <n v="-0.186813995242118"/>
    <n v="154.72099304199199"/>
    <n v="545.17230224609295"/>
  </r>
  <r>
    <x v="280"/>
    <s v="PM"/>
    <x v="277"/>
    <x v="4"/>
    <s v="Evening plod with Goody"/>
    <s v="Run"/>
    <m/>
    <n v="2110"/>
    <n v="4.59"/>
    <x v="182"/>
    <n v="62"/>
    <n v="1950"/>
    <n v="32.5"/>
    <n v="11.395140780285036"/>
    <n v="4596.5"/>
    <n v="3.7999999523162802"/>
    <n v="2.3571794033050502"/>
    <n v="40.799999237060497"/>
    <m/>
    <n v="33.700000762939403"/>
    <n v="75.599998474121094"/>
    <n v="8.1000003814697195"/>
    <n v="-8.7022734805941495E-3"/>
    <m/>
    <n v="577"/>
  </r>
  <r>
    <x v="281"/>
    <s v="PM"/>
    <x v="278"/>
    <x v="1"/>
    <s v="Afternoon Run"/>
    <s v="Run"/>
    <m/>
    <n v="2029"/>
    <n v="4.58"/>
    <x v="183"/>
    <n v="36"/>
    <n v="1508"/>
    <n v="25.133333333333333"/>
    <n v="8.8314829069213445"/>
    <n v="4579.10009765625"/>
    <n v="6.9000000953674299"/>
    <m/>
    <n v="30.228946685791001"/>
    <m/>
    <n v="7"/>
    <n v="37.400001525878899"/>
    <n v="6.0999999046325604"/>
    <n v="0.31010460853576599"/>
    <n v="146.78565979003901"/>
    <n v="545.24395751953102"/>
  </r>
  <r>
    <x v="282"/>
    <s v="PM"/>
    <x v="279"/>
    <x v="5"/>
    <s v="Evening Run"/>
    <s v="Run"/>
    <m/>
    <n v="1855"/>
    <n v="4.54"/>
    <x v="184"/>
    <n v="49"/>
    <n v="1656"/>
    <n v="27.6"/>
    <n v="9.7836802074525888"/>
    <n v="4547.39990234375"/>
    <n v="6.1999998092651296"/>
    <m/>
    <n v="34.131500244140597"/>
    <m/>
    <n v="17"/>
    <n v="37"/>
    <n v="24.2000007629394"/>
    <n v="4.3981201015412799E-3"/>
    <n v="151.281005859375"/>
    <n v="536.36639404296795"/>
  </r>
  <r>
    <x v="283"/>
    <s v="PM"/>
    <x v="280"/>
    <x v="1"/>
    <s v="Afternoon Run"/>
    <s v="Run"/>
    <m/>
    <n v="1767"/>
    <n v="4.5199999999999996"/>
    <x v="185"/>
    <n v="65"/>
    <n v="1611"/>
    <n v="26.85"/>
    <n v="9.5599335770830383"/>
    <n v="4520.89990234375"/>
    <n v="5"/>
    <m/>
    <n v="34.288200378417898"/>
    <m/>
    <n v="17"/>
    <n v="37"/>
    <n v="22.899999618530199"/>
    <n v="2.87552997469902E-2"/>
    <n v="159.565994262695"/>
    <n v="533.81549072265602"/>
  </r>
  <r>
    <x v="284"/>
    <s v="PM"/>
    <x v="281"/>
    <x v="1"/>
    <s v="Afternoon Run"/>
    <s v="Run"/>
    <m/>
    <n v="1764"/>
    <n v="4.45"/>
    <x v="186"/>
    <n v="65"/>
    <n v="1698"/>
    <n v="28.3"/>
    <n v="10.234707705698773"/>
    <n v="4453.89990234375"/>
    <n v="3.70000004768371"/>
    <m/>
    <n v="16.937749862670898"/>
    <m/>
    <n v="22.299999237060501"/>
    <n v="37"/>
    <n v="19.7000007629394"/>
    <n v="-0.13022294640540999"/>
    <n v="158.66548156738199"/>
    <n v="523.68176269531205"/>
  </r>
  <r>
    <x v="285"/>
    <s v="PM"/>
    <x v="282"/>
    <x v="5"/>
    <s v="Run with Goody (she did have to drag me round)"/>
    <s v="Run"/>
    <m/>
    <n v="1869"/>
    <n v="4.45"/>
    <x v="186"/>
    <n v="55"/>
    <n v="1788"/>
    <n v="29.8"/>
    <n v="10.777183379145704"/>
    <n v="4452.2001953125"/>
    <n v="4.4000000953674299"/>
    <n v="2.4890000820159899"/>
    <n v="11"/>
    <n v="22"/>
    <n v="21"/>
    <n v="45.200000762939403"/>
    <n v="12.6000003814697"/>
    <n v="-0.27851399779319702"/>
    <n v="152"/>
    <n v="442"/>
  </r>
  <r>
    <x v="286"/>
    <s v="PM"/>
    <x v="283"/>
    <x v="5"/>
    <s v="Rain soaked plod with Goody"/>
    <s v="Run"/>
    <m/>
    <n v="1762"/>
    <n v="4.4400000000000004"/>
    <x v="187"/>
    <n v="36"/>
    <n v="1756"/>
    <n v="29.266666666666666"/>
    <n v="10.608141660282811"/>
    <n v="4446.7001953125"/>
    <n v="3.2999999523162802"/>
    <n v="2.53200006484985"/>
    <n v="7"/>
    <n v="28"/>
    <n v="8.8000001907348597"/>
    <n v="32"/>
    <n v="8"/>
    <n v="-0.476758033037185"/>
    <n v="143"/>
    <n v="439"/>
  </r>
  <r>
    <x v="287"/>
    <s v="PM"/>
    <x v="284"/>
    <x v="2"/>
    <s v="Okay I give in"/>
    <s v="Run"/>
    <s v="After 6 weeks of trying to run through the pain of the dodgy knee, I'm officially giving in. 2.5 miles is about all I can get out of the knee with ibuprofen fuelling me. Chances of running Cardiff half in October are nil. I'll keep doing almost 5ks while I wait for the op to cut the cyst out of my knee. _x000a_"/>
    <n v="1703"/>
    <n v="4.4000000000000004"/>
    <x v="188"/>
    <m/>
    <n v="1652"/>
    <n v="27.533333333333335"/>
    <n v="10.070595115600435"/>
    <n v="4402.89990234375"/>
    <n v="6"/>
    <m/>
    <n v="30.1903991699218"/>
    <m/>
    <n v="21.299999237060501"/>
    <n v="37"/>
    <n v="17.799999237060501"/>
    <n v="-0.165800005197525"/>
    <m/>
    <n v="517.90435791015602"/>
  </r>
  <r>
    <x v="288"/>
    <s v="PM"/>
    <x v="285"/>
    <x v="0"/>
    <s v="Rainy run"/>
    <s v="Run"/>
    <s v="Knee pain 2/10. Pleasantly surprised. "/>
    <n v="1671"/>
    <n v="4.38"/>
    <x v="189"/>
    <n v="76"/>
    <n v="1655"/>
    <n v="27.583333333333332"/>
    <n v="10.134951080716105"/>
    <n v="4388"/>
    <n v="6.0999999046325604"/>
    <m/>
    <n v="16"/>
    <n v="20"/>
    <n v="3.20000004768371"/>
    <n v="25"/>
    <n v="11.6000003814697"/>
    <n v="-0.100273475050926"/>
    <n v="162.83383178710901"/>
    <n v="458"/>
  </r>
  <r>
    <x v="289"/>
    <s v="AM"/>
    <x v="286"/>
    <x v="3"/>
    <s v="Morning run/walk"/>
    <s v="Run"/>
    <s v="Still building up to full run. Knee sore. "/>
    <n v="2038"/>
    <n v="4.3099999999999996"/>
    <x v="190"/>
    <n v="67"/>
    <n v="1854"/>
    <n v="30.9"/>
    <n v="11.537991875842277"/>
    <n v="4313.2998046875"/>
    <n v="5.8000001907348597"/>
    <m/>
    <n v="20.078990936279201"/>
    <m/>
    <n v="31.600000381469702"/>
    <n v="40.200000762939403"/>
    <n v="50"/>
    <n v="-4.63682087138295E-3"/>
    <n v="152.835357666015"/>
    <n v="509.56439208984301"/>
  </r>
  <r>
    <x v="290"/>
    <s v="PM"/>
    <x v="287"/>
    <x v="4"/>
    <s v="Gentle plod with Goody"/>
    <s v="Run"/>
    <m/>
    <n v="1879"/>
    <n v="4.2699999999999996"/>
    <x v="191"/>
    <n v="27"/>
    <n v="1812"/>
    <n v="30.2"/>
    <n v="11.38224914200361"/>
    <n v="4274.89990234375"/>
    <n v="4.0999999046325604"/>
    <n v="2.35800004005432"/>
    <n v="7"/>
    <n v="31"/>
    <n v="10.6000003814697"/>
    <n v="34.599998474121001"/>
    <n v="11"/>
    <n v="-0.44913330674171398"/>
    <n v="139"/>
    <n v="401"/>
  </r>
  <r>
    <x v="291"/>
    <s v="PM"/>
    <x v="288"/>
    <x v="4"/>
    <s v="Plod before dinner"/>
    <s v="Run"/>
    <s v="Knee felt fine Pain 1/10"/>
    <n v="1766"/>
    <n v="4.26"/>
    <x v="192"/>
    <n v="47"/>
    <n v="1587"/>
    <n v="26.45"/>
    <n v="9.9922915420794141"/>
    <n v="4268.2998046875"/>
    <n v="3.7999999523162802"/>
    <m/>
    <n v="7"/>
    <n v="11"/>
    <n v="-18.600000381469702"/>
    <n v="-6.1999998092651296"/>
    <n v="13.800000190734799"/>
    <n v="-0.13588547706604001"/>
    <n v="152.19093322753901"/>
    <n v="412"/>
  </r>
  <r>
    <x v="292"/>
    <s v="PM"/>
    <x v="289"/>
    <x v="4"/>
    <s v="That was a struggle. I blame you know what."/>
    <s v="Run"/>
    <m/>
    <n v="1884"/>
    <n v="4.17"/>
    <x v="193"/>
    <n v="48"/>
    <n v="1559"/>
    <n v="25.983333333333334"/>
    <n v="10.027850008850944"/>
    <n v="4178.7998046875"/>
    <n v="4.0999999046325604"/>
    <n v="2.6800000667571999"/>
    <n v="6"/>
    <n v="25"/>
    <n v="6.4000000953674299"/>
    <n v="31.399999618530199"/>
    <n v="21.2000007629394"/>
    <n v="-0.49775055050849898"/>
    <n v="153"/>
    <n v="413"/>
  </r>
  <r>
    <x v="293"/>
    <s v="AM"/>
    <x v="290"/>
    <x v="2"/>
    <s v="Morning Run"/>
    <s v="Run"/>
    <m/>
    <n v="2474"/>
    <n v="4.1500000000000004"/>
    <x v="194"/>
    <n v="45"/>
    <n v="1510"/>
    <n v="25.166666666666668"/>
    <n v="9.7594786819990791"/>
    <n v="4151.2001953125"/>
    <n v="5.6999998092651296"/>
    <m/>
    <n v="14.3547620773315"/>
    <m/>
    <n v="22.299999237060501"/>
    <n v="37"/>
    <n v="48.700000762939403"/>
    <n v="-2.6498362421989399E-2"/>
    <n v="149.75016784667901"/>
    <n v="489.23864746093699"/>
  </r>
  <r>
    <x v="294"/>
    <s v="PM"/>
    <x v="284"/>
    <x v="2"/>
    <s v="Afternoon Run"/>
    <s v="Run"/>
    <m/>
    <n v="1678"/>
    <n v="4.1500000000000004"/>
    <x v="194"/>
    <n v="41"/>
    <n v="1593"/>
    <n v="26.55"/>
    <n v="10.295926847963266"/>
    <n v="4157.7998046875"/>
    <n v="6.4000000953674299"/>
    <m/>
    <n v="27.1937351226806"/>
    <m/>
    <n v="21.299999237060501"/>
    <n v="37"/>
    <n v="20.899999618530199"/>
    <n v="-0.19000433385372101"/>
    <n v="146.375564575195"/>
    <n v="490.15884399414"/>
  </r>
  <r>
    <x v="295"/>
    <s v="AM"/>
    <x v="291"/>
    <x v="5"/>
    <s v="12/10/2014 Nottingham, United Kingdom"/>
    <s v="Run"/>
    <m/>
    <n v="1741"/>
    <n v="4.1399999999999997"/>
    <x v="195"/>
    <n v="66"/>
    <n v="1512"/>
    <n v="25.2"/>
    <n v="9.7960099871721251"/>
    <n v="4140.7001953125"/>
    <n v="8.1999998092651296"/>
    <m/>
    <n v="64.807601928710895"/>
    <m/>
    <n v="29"/>
    <n v="65.400001525878906"/>
    <n v="17.5"/>
    <n v="0.140073001384735"/>
    <n v="157.04100036621"/>
    <n v="499.452880859375"/>
  </r>
  <r>
    <x v="296"/>
    <s v="PM"/>
    <x v="292"/>
    <x v="2"/>
    <s v="Evening plod"/>
    <s v="Run"/>
    <s v="Intermittent knee pain 5/10"/>
    <n v="1832"/>
    <n v="4.1399999999999997"/>
    <x v="195"/>
    <n v="39"/>
    <n v="1618"/>
    <n v="26.966666666666665"/>
    <n v="10.48276730108763"/>
    <n v="4141.60009765625"/>
    <n v="5.4000000953674299"/>
    <m/>
    <n v="4"/>
    <m/>
    <n v="21.399999618530199"/>
    <n v="43.799999237060497"/>
    <n v="3.7999999523162802"/>
    <n v="-0.41529843211174"/>
    <n v="148.14790344238199"/>
    <n v="480.03674316406199"/>
  </r>
  <r>
    <x v="297"/>
    <s v="AM"/>
    <x v="293"/>
    <x v="0"/>
    <s v="Morning Run"/>
    <s v="Run"/>
    <m/>
    <n v="1528"/>
    <n v="4.13"/>
    <x v="196"/>
    <n v="40"/>
    <n v="1422"/>
    <n v="23.7"/>
    <n v="9.2352214527975178"/>
    <n v="4132.10009765625"/>
    <n v="3.7999999523162802"/>
    <m/>
    <n v="30.2889003753662"/>
    <m/>
    <n v="22.5"/>
    <n v="42.900001525878899"/>
    <n v="19.2000007629394"/>
    <n v="-0.19360600411891901"/>
    <n v="152.52099609375"/>
    <n v="485.27084350585898"/>
  </r>
  <r>
    <x v="298"/>
    <s v="PM"/>
    <x v="294"/>
    <x v="2"/>
    <s v="Evening Run"/>
    <s v="Run"/>
    <m/>
    <n v="2279"/>
    <n v="4.0999999999999996"/>
    <x v="197"/>
    <n v="35"/>
    <n v="1731"/>
    <n v="28.85"/>
    <n v="11.324289942487917"/>
    <n v="4103.7001953125"/>
    <n v="3.20000004768371"/>
    <m/>
    <n v="44"/>
    <n v="47"/>
    <n v="-10.800000190734799"/>
    <n v="21"/>
    <n v="20.299999237060501"/>
    <n v="-0.13158856332301999"/>
    <n v="145.285385131835"/>
    <n v="408"/>
  </r>
  <r>
    <x v="299"/>
    <s v="PM"/>
    <x v="295"/>
    <x v="3"/>
    <s v="Afternoon Run"/>
    <s v="Run"/>
    <m/>
    <n v="1804"/>
    <n v="4.08"/>
    <x v="198"/>
    <n v="59"/>
    <n v="1589"/>
    <n v="26.483333333333334"/>
    <n v="10.446276173003609"/>
    <n v="4081.30004882812"/>
    <n v="4"/>
    <m/>
    <n v="51.025047302246001"/>
    <m/>
    <n v="22.799999237060501"/>
    <n v="57.099998474121001"/>
    <n v="33"/>
    <n v="-2.9402395710349E-2"/>
    <n v="156.83816528320301"/>
    <n v="491.88275146484301"/>
  </r>
  <r>
    <x v="300"/>
    <s v="PM"/>
    <x v="296"/>
    <x v="2"/>
    <s v="Afternoon Run"/>
    <s v="Run"/>
    <m/>
    <n v="2031"/>
    <n v="4.08"/>
    <x v="198"/>
    <n v="47"/>
    <n v="1614"/>
    <n v="26.9"/>
    <n v="10.61062916502695"/>
    <n v="4081"/>
    <n v="3.9000000953674299"/>
    <m/>
    <n v="54.622001647949197"/>
    <m/>
    <n v="9.8999996185302699"/>
    <n v="55"/>
    <n v="48.200000762939403"/>
    <n v="0.33815199136733998"/>
    <n v="150.75500488281199"/>
    <n v="490.07730102539"/>
  </r>
  <r>
    <x v="301"/>
    <s v="PM"/>
    <x v="297"/>
    <x v="2"/>
    <s v="Undy part 1"/>
    <s v="Run"/>
    <m/>
    <n v="1779"/>
    <n v="4.07"/>
    <x v="199"/>
    <n v="42"/>
    <n v="1622"/>
    <n v="27.033333333333335"/>
    <n v="10.689421685428901"/>
    <n v="4075.89990234375"/>
    <n v="3.4000000953674299"/>
    <m/>
    <n v="13"/>
    <n v="15"/>
    <n v="18.799999237060501"/>
    <n v="61.200000762939403"/>
    <n v="9.1000003814697195"/>
    <n v="-0.94212323427200295"/>
    <n v="149.00433349609301"/>
    <n v="403"/>
  </r>
  <r>
    <x v="302"/>
    <s v="PM"/>
    <x v="298"/>
    <x v="0"/>
    <s v="11/23/2014 Radyr, United Kingdom"/>
    <s v="Run"/>
    <m/>
    <n v="1595"/>
    <n v="4.0599999999999996"/>
    <x v="127"/>
    <n v="24"/>
    <n v="1389"/>
    <n v="23.15"/>
    <n v="9.1764347601509471"/>
    <n v="4062"/>
    <n v="5.1999998092651296"/>
    <m/>
    <n v="15.3105001449584"/>
    <m/>
    <n v="22.5"/>
    <n v="42.299999237060497"/>
    <n v="12.899999618530201"/>
    <n v="-1.7232900485396298E-2"/>
    <n v="124.774002075195"/>
    <n v="480.71859741210898"/>
  </r>
  <r>
    <x v="303"/>
    <s v="PM"/>
    <x v="299"/>
    <x v="2"/>
    <s v="Evening Run"/>
    <s v="Run"/>
    <m/>
    <n v="1534"/>
    <n v="4.0599999999999996"/>
    <x v="127"/>
    <n v="55"/>
    <n v="1466"/>
    <n v="24.433333333333334"/>
    <n v="9.6851356071859538"/>
    <n v="4067.30004882812"/>
    <n v="3.70000004768371"/>
    <m/>
    <n v="29.0177402496337"/>
    <m/>
    <n v="22.299999237060501"/>
    <n v="37"/>
    <n v="49.200000762939403"/>
    <n v="8.8510803878307301E-2"/>
    <n v="158.11466979980401"/>
    <n v="484.05529785156199"/>
  </r>
  <r>
    <x v="304"/>
    <s v="AM"/>
    <x v="300"/>
    <x v="3"/>
    <s v="Pseudo ParkRun"/>
    <s v="Run"/>
    <m/>
    <n v="1746"/>
    <n v="5.01"/>
    <x v="155"/>
    <n v="74"/>
    <n v="1746"/>
    <n v="29.1"/>
    <n v="9.3476895985376451"/>
    <n v="5009.39990234375"/>
    <n v="5.0999999046325604"/>
    <n v="2.8690721988677899"/>
    <n v="13"/>
    <n v="31"/>
    <n v="-14.6000003814697"/>
    <n v="8.6000003814697195"/>
    <n v="17.2000007629394"/>
    <n v="-0.35932445526123002"/>
    <n v="162"/>
    <n v="497"/>
  </r>
  <r>
    <x v="305"/>
    <s v="PM"/>
    <x v="301"/>
    <x v="2"/>
    <s v="Evening Run"/>
    <s v="Run"/>
    <m/>
    <n v="1550"/>
    <n v="4.04"/>
    <x v="200"/>
    <n v="58"/>
    <n v="1475"/>
    <n v="24.583333333333332"/>
    <n v="9.7928347128363473"/>
    <n v="4043.30004882812"/>
    <n v="5.5"/>
    <m/>
    <n v="25.692361831665"/>
    <m/>
    <n v="17"/>
    <n v="37"/>
    <n v="35.099998474121001"/>
    <n v="-6.4303912222385406E-2"/>
    <n v="159.32470703125"/>
    <n v="476.36764526367102"/>
  </r>
  <r>
    <x v="306"/>
    <s v="PM"/>
    <x v="302"/>
    <x v="4"/>
    <s v="Evening Run"/>
    <s v="Run"/>
    <m/>
    <n v="1512"/>
    <n v="4.04"/>
    <x v="200"/>
    <n v="57"/>
    <n v="1488"/>
    <n v="24.8"/>
    <n v="9.8791444425088049"/>
    <n v="4043.5"/>
    <n v="3.5999999046325599"/>
    <m/>
    <n v="9"/>
    <n v="18"/>
    <n v="5.1999998092651296"/>
    <n v="23.600000381469702"/>
    <n v="6.4000000953674299"/>
    <n v="-0.21268703043460799"/>
    <n v="157"/>
    <n v="418"/>
  </r>
  <r>
    <x v="307"/>
    <s v="PM"/>
    <x v="303"/>
    <x v="4"/>
    <s v="Evening Run"/>
    <s v="Run"/>
    <m/>
    <n v="1600"/>
    <n v="4.03"/>
    <x v="201"/>
    <n v="42"/>
    <n v="1573"/>
    <n v="26.216666666666665"/>
    <n v="10.469391626075277"/>
    <n v="4037.10009765625"/>
    <n v="4.3000001907348597"/>
    <m/>
    <n v="18"/>
    <n v="13"/>
    <n v="23.600000381469702"/>
    <n v="41.400001525878899"/>
    <n v="11.800000190734799"/>
    <n v="6.4402662217616993E-2"/>
    <n v="149.41841125488199"/>
    <n v="382"/>
  </r>
  <r>
    <x v="308"/>
    <s v="PM"/>
    <x v="304"/>
    <x v="6"/>
    <s v="Evening Run"/>
    <s v="Run"/>
    <m/>
    <n v="1365"/>
    <n v="4.0199999999999996"/>
    <x v="202"/>
    <n v="55"/>
    <n v="1365"/>
    <n v="22.75"/>
    <n v="9.1076087878248302"/>
    <n v="4020.30004882812"/>
    <n v="4.3000001907348597"/>
    <m/>
    <n v="15.0345029830932"/>
    <m/>
    <n v="18.799999237060501"/>
    <n v="35.299999237060497"/>
    <n v="3.7999999523162802"/>
    <n v="-2.4873765651136602E-3"/>
    <n v="159.29933166503901"/>
    <m/>
  </r>
  <r>
    <x v="309"/>
    <s v="PM"/>
    <x v="305"/>
    <x v="4"/>
    <s v="Evening Run"/>
    <s v="Run"/>
    <m/>
    <n v="1375"/>
    <n v="4.0199999999999996"/>
    <x v="202"/>
    <n v="4"/>
    <n v="1371"/>
    <n v="22.85"/>
    <n v="9.1476422330460387"/>
    <n v="4020.5"/>
    <n v="3.7999999523162802"/>
    <m/>
    <n v="16.331579208373999"/>
    <m/>
    <n v="18.899999618530199"/>
    <n v="35.299999237060497"/>
    <n v="4.1999998092651296"/>
    <n v="-2.48725293204188E-3"/>
    <n v="108.38949584960901"/>
    <n v="470.61022949218699"/>
  </r>
  <r>
    <x v="310"/>
    <s v="AM"/>
    <x v="306"/>
    <x v="0"/>
    <s v="Lunch Run"/>
    <s v="Run"/>
    <s v="Knee so painful I had to stop"/>
    <n v="1699"/>
    <n v="4.0199999999999996"/>
    <x v="202"/>
    <n v="33"/>
    <n v="1509"/>
    <n v="25.15"/>
    <n v="10.068411473133823"/>
    <n v="4024.39990234375"/>
    <n v="5.1999998092651296"/>
    <m/>
    <n v="13.104299545288001"/>
    <m/>
    <n v="14.899999618530201"/>
    <n v="37"/>
    <n v="8.5"/>
    <n v="-0.417454004287719"/>
    <n v="143.76899719238199"/>
    <n v="465.36029052734301"/>
  </r>
  <r>
    <x v="311"/>
    <s v="PM"/>
    <x v="307"/>
    <x v="4"/>
    <s v="Solo run. Goody bailed."/>
    <s v="Run"/>
    <m/>
    <n v="1560"/>
    <n v="4.0199999999999996"/>
    <x v="202"/>
    <m/>
    <n v="1560"/>
    <n v="26"/>
    <n v="10.408695757514092"/>
    <n v="4023.36010742187"/>
    <m/>
    <n v="2.5790770053863499"/>
    <m/>
    <m/>
    <m/>
    <m/>
    <m/>
    <n v="0"/>
    <m/>
    <n v="468.64035034179602"/>
  </r>
  <r>
    <x v="312"/>
    <s v="PM"/>
    <x v="308"/>
    <x v="4"/>
    <s v="Midweek plod"/>
    <s v="Run"/>
    <m/>
    <n v="1611"/>
    <n v="4.0199999999999996"/>
    <x v="202"/>
    <n v="52"/>
    <n v="1569"/>
    <n v="26.15"/>
    <n v="10.468745925345903"/>
    <n v="4019.60009765625"/>
    <n v="3.2999999523162802"/>
    <n v="2.5610001087188698"/>
    <n v="13"/>
    <n v="22"/>
    <n v="4.4000000953674299"/>
    <n v="24"/>
    <n v="12.5"/>
    <n v="-0.24380534887313801"/>
    <n v="154"/>
    <n v="401"/>
  </r>
  <r>
    <x v="313"/>
    <s v="PM"/>
    <x v="309"/>
    <x v="5"/>
    <s v="Afternoon Run"/>
    <s v="Run"/>
    <m/>
    <n v="1358"/>
    <n v="4.01"/>
    <x v="203"/>
    <n v="44"/>
    <n v="1358"/>
    <n v="22.633333333333333"/>
    <n v="9.0834988700669204"/>
    <n v="4015.10009765625"/>
    <n v="3.70000004768371"/>
    <m/>
    <n v="16.342100143432599"/>
    <m/>
    <n v="18.799999237060501"/>
    <n v="35.299999237060497"/>
    <n v="3.70000004768371"/>
    <n v="0"/>
    <n v="148.01300048828099"/>
    <m/>
  </r>
  <r>
    <x v="314"/>
    <s v="PM"/>
    <x v="310"/>
    <x v="0"/>
    <s v="Afternoon Run"/>
    <s v="Run"/>
    <m/>
    <n v="1873"/>
    <n v="4.01"/>
    <x v="203"/>
    <n v="40"/>
    <n v="1490"/>
    <n v="24.833333333333332"/>
    <n v="9.9664310135491245"/>
    <n v="4015.69995117187"/>
    <n v="4"/>
    <m/>
    <n v="32.592201232910099"/>
    <m/>
    <n v="25.600000381469702"/>
    <n v="59"/>
    <n v="14.6000003814697"/>
    <n v="9.4628602266311604E-2"/>
    <n v="149.18299865722599"/>
    <m/>
  </r>
  <r>
    <x v="315"/>
    <s v="PM"/>
    <x v="311"/>
    <x v="3"/>
    <s v="Afternoon plod"/>
    <s v="Run"/>
    <s v="Knee pain 3/10 Tired. Flat footed. "/>
    <n v="1538"/>
    <n v="4"/>
    <x v="204"/>
    <n v="55"/>
    <n v="1447"/>
    <n v="24.116666666666667"/>
    <n v="9.7030062018772476"/>
    <n v="4004.89990234375"/>
    <n v="4"/>
    <m/>
    <n v="7"/>
    <n v="25"/>
    <n v="-1.3999999761581401"/>
    <n v="26.2000007629394"/>
    <n v="17.899999618530199"/>
    <n v="-0.60425978899001997"/>
    <n v="157.71595764160099"/>
    <n v="388"/>
  </r>
  <r>
    <x v="316"/>
    <s v="PM"/>
    <x v="312"/>
    <x v="5"/>
    <s v="Afternoon Run"/>
    <s v="Run"/>
    <m/>
    <n v="1564"/>
    <n v="3.99"/>
    <x v="205"/>
    <m/>
    <n v="1500"/>
    <n v="25"/>
    <n v="10.083612142183981"/>
    <n v="3995.80004882812"/>
    <n v="6.5999999046325604"/>
    <m/>
    <n v="15.814999580383301"/>
    <m/>
    <n v="18.799999237060501"/>
    <n v="35.299999237060497"/>
    <n v="17.2000007629394"/>
    <n v="0"/>
    <m/>
    <n v="467.73883056640602"/>
  </r>
  <r>
    <x v="317"/>
    <s v="PM"/>
    <x v="313"/>
    <x v="1"/>
    <s v="Shady trail plod"/>
    <s v="Run"/>
    <s v="A few back and forths. Knee felt okay. Pain 3/10 but I was stopping each leg of the run. "/>
    <n v="2776"/>
    <n v="3.98"/>
    <x v="206"/>
    <n v="44"/>
    <n v="1555"/>
    <n v="25.916666666666668"/>
    <n v="10.479609272290352"/>
    <n v="3983.10009765625"/>
    <n v="4.8000001907348597"/>
    <m/>
    <n v="9"/>
    <n v="4"/>
    <n v="51.599998474121001"/>
    <n v="58.799999237060497"/>
    <n v="31"/>
    <n v="0.145615220069885"/>
    <n v="148.13006591796801"/>
    <n v="440"/>
  </r>
  <r>
    <x v="318"/>
    <s v="PM"/>
    <x v="314"/>
    <x v="6"/>
    <s v="Warm one"/>
    <s v="Run"/>
    <m/>
    <n v="2005"/>
    <n v="5.01"/>
    <x v="155"/>
    <n v="62"/>
    <n v="1816"/>
    <n v="30.266666666666666"/>
    <n v="9.7224537863369758"/>
    <n v="5017.89990234375"/>
    <n v="5.5999999046325604"/>
    <n v="2.76300001144409"/>
    <n v="4"/>
    <n v="26"/>
    <n v="-8.3999996185302699"/>
    <n v="20"/>
    <n v="5.9000000953674299"/>
    <n v="-0.414516031742095"/>
    <n v="155"/>
    <n v="489"/>
  </r>
  <r>
    <x v="319"/>
    <s v="PM"/>
    <x v="315"/>
    <x v="6"/>
    <s v="Cadence Drill"/>
    <s v="Run"/>
    <s v="10 minute warm up and cool down. In between 4*30 second cadence of 170spm with 30 second recovery with 1 minute 30 glide to run also. Easy. "/>
    <n v="1565"/>
    <n v="3.96"/>
    <x v="157"/>
    <n v="36"/>
    <n v="1565"/>
    <n v="26.083333333333332"/>
    <n v="10.600269946135782"/>
    <n v="3964.39990234375"/>
    <n v="4.0999999046325604"/>
    <m/>
    <n v="6"/>
    <n v="10"/>
    <n v="32.400001525878899"/>
    <n v="39.200000762939403"/>
    <n v="4.8000001907348597"/>
    <n v="-8.0718390643596594E-2"/>
    <n v="146.80781555175699"/>
    <n v="379"/>
  </r>
  <r>
    <x v="320"/>
    <s v="PM"/>
    <x v="294"/>
    <x v="2"/>
    <s v="Evening Run"/>
    <s v="Run"/>
    <m/>
    <n v="1752"/>
    <n v="3.96"/>
    <x v="157"/>
    <n v="85"/>
    <n v="1649"/>
    <n v="27.483333333333334"/>
    <n v="11.169230122158407"/>
    <n v="3961.19995117187"/>
    <n v="3.5"/>
    <m/>
    <n v="29"/>
    <n v="39"/>
    <n v="4.4000000953674299"/>
    <n v="35.799999237060497"/>
    <n v="19.100000381469702"/>
    <n v="0"/>
    <n v="165.70109558105401"/>
    <n v="431"/>
  </r>
  <r>
    <x v="321"/>
    <s v="PM"/>
    <x v="316"/>
    <x v="4"/>
    <s v="Evening Run"/>
    <s v="Run"/>
    <m/>
    <n v="1567"/>
    <n v="3.95"/>
    <x v="207"/>
    <n v="57"/>
    <n v="1476"/>
    <n v="24.6"/>
    <n v="10.0227530754828"/>
    <n v="3958.89990234375"/>
    <n v="5.4000000953674299"/>
    <m/>
    <n v="12"/>
    <n v="16"/>
    <n v="10.6000003814697"/>
    <n v="27.799999237060501"/>
    <n v="10"/>
    <n v="-8.0830536782741505E-2"/>
    <n v="158"/>
    <n v="408"/>
  </r>
  <r>
    <x v="322"/>
    <s v="PM"/>
    <x v="317"/>
    <x v="4"/>
    <s v="Evening Run"/>
    <s v="Run"/>
    <m/>
    <n v="1650"/>
    <n v="3.94"/>
    <x v="208"/>
    <n v="46"/>
    <n v="1468"/>
    <n v="24.466666666666665"/>
    <n v="9.9937297923277608"/>
    <n v="3939.69995117187"/>
    <n v="4.1999998092651296"/>
    <m/>
    <n v="7"/>
    <n v="20"/>
    <n v="7.5999999046325604"/>
    <n v="26.2000007629394"/>
    <n v="11.699999809265099"/>
    <n v="-0.22844378650188399"/>
    <n v="152"/>
    <n v="391"/>
  </r>
  <r>
    <x v="323"/>
    <s v="PM"/>
    <x v="318"/>
    <x v="2"/>
    <s v="Evening Run"/>
    <s v="Run"/>
    <m/>
    <n v="1599"/>
    <n v="3.94"/>
    <x v="208"/>
    <n v="45"/>
    <n v="1592"/>
    <n v="26.533333333333335"/>
    <n v="10.837886804758719"/>
    <n v="3939.5"/>
    <n v="3.5999999046325599"/>
    <m/>
    <n v="19"/>
    <n v="16"/>
    <n v="22.600000381469702"/>
    <n v="42.200000762939403"/>
    <n v="9.1999998092651296"/>
    <n v="8.1228584051132202E-2"/>
    <n v="150.60678100585901"/>
    <n v="388"/>
  </r>
  <r>
    <x v="324"/>
    <s v="PM"/>
    <x v="319"/>
    <x v="1"/>
    <s v="Lunch Run"/>
    <s v="Run"/>
    <m/>
    <n v="1434"/>
    <n v="3.93"/>
    <x v="209"/>
    <n v="38"/>
    <n v="1372"/>
    <n v="22.866666666666667"/>
    <n v="9.363955263395237"/>
    <n v="3937.89990234375"/>
    <n v="4.6999998092651296"/>
    <m/>
    <n v="20.051399230956999"/>
    <m/>
    <n v="22.5"/>
    <n v="43"/>
    <n v="16.299999237060501"/>
    <n v="0.119352996349334"/>
    <n v="151.39599609375"/>
    <m/>
  </r>
  <r>
    <x v="325"/>
    <s v="PM"/>
    <x v="320"/>
    <x v="0"/>
    <s v="Afternoon Run"/>
    <s v="Run"/>
    <m/>
    <n v="1678"/>
    <n v="3.91"/>
    <x v="210"/>
    <n v="56"/>
    <n v="1466"/>
    <n v="24.433333333333334"/>
    <n v="10.056688124085667"/>
    <n v="3909"/>
    <n v="4.6999998092651296"/>
    <m/>
    <n v="2"/>
    <n v="25"/>
    <n v="-16.600000381469702"/>
    <n v="25.2000007629394"/>
    <n v="47.5"/>
    <n v="-1.04374516010284"/>
    <n v="157.47508239746"/>
    <n v="388"/>
  </r>
  <r>
    <x v="326"/>
    <s v="PM"/>
    <x v="321"/>
    <x v="0"/>
    <s v="Afternoon Run"/>
    <s v="Run"/>
    <m/>
    <n v="1704"/>
    <n v="3.87"/>
    <x v="211"/>
    <n v="53"/>
    <n v="1451"/>
    <n v="24.183333333333334"/>
    <n v="10.056670398114166"/>
    <n v="3874.5"/>
    <n v="6.1999998092651296"/>
    <m/>
    <n v="20.7000007629394"/>
    <m/>
    <n v="18.299999237060501"/>
    <n v="37.299999237060497"/>
    <n v="6.9000000953674299"/>
    <n v="-3.09717375785112E-2"/>
    <n v="156.39613342285099"/>
    <n v="453.77053833007801"/>
  </r>
  <r>
    <x v="327"/>
    <s v="PM"/>
    <x v="322"/>
    <x v="2"/>
    <s v="Cadence drill"/>
    <s v="Run"/>
    <s v="10 minute warm up and cool down. In between 4*30 second cadence of 170spm with 30 second recovery with 1 minute glide to run also. Easy. "/>
    <n v="1602"/>
    <n v="3.86"/>
    <x v="212"/>
    <n v="53"/>
    <n v="1602"/>
    <n v="26.7"/>
    <n v="11.131994324800891"/>
    <n v="3865.39990234375"/>
    <n v="4.3000001907348597"/>
    <m/>
    <n v="4"/>
    <n v="6"/>
    <n v="34.400001525878899"/>
    <n v="45.200000762939403"/>
    <n v="7"/>
    <n v="-0.14487504959106401"/>
    <n v="153.95625305175699"/>
    <n v="376"/>
  </r>
  <r>
    <x v="328"/>
    <s v="PM"/>
    <x v="323"/>
    <x v="4"/>
    <s v="Afternoon Run"/>
    <s v="Run"/>
    <m/>
    <n v="1882"/>
    <n v="4.97"/>
    <x v="111"/>
    <n v="55"/>
    <n v="1760"/>
    <n v="29.333333333333332"/>
    <n v="9.4984785925248545"/>
    <n v="4969.39990234375"/>
    <n v="4.6999998092651296"/>
    <n v="2.82200002670288"/>
    <n v="4"/>
    <n v="30"/>
    <n v="-23"/>
    <n v="14.800000190734799"/>
    <n v="5"/>
    <n v="-0.68821185827255205"/>
    <n v="153"/>
    <n v="481"/>
  </r>
  <r>
    <x v="329"/>
    <s v="PM"/>
    <x v="324"/>
    <x v="6"/>
    <s v="Afternoon Run"/>
    <s v="Run"/>
    <m/>
    <n v="1355"/>
    <n v="3.79"/>
    <x v="213"/>
    <n v="44"/>
    <n v="1355"/>
    <n v="22.583333333333332"/>
    <n v="9.5895417530537514"/>
    <n v="3791.10009765625"/>
    <n v="3.9000000953674299"/>
    <n v="2.7978596687316801"/>
    <n v="24"/>
    <n v="69"/>
    <n v="-10.199999809265099"/>
    <n v="36"/>
    <n v="43.099998474121001"/>
    <n v="-1.1342355012893599"/>
    <n v="154.86315917968699"/>
    <n v="372"/>
  </r>
  <r>
    <x v="330"/>
    <s v="PM"/>
    <x v="325"/>
    <x v="3"/>
    <s v="Afternoon Run"/>
    <s v="Run"/>
    <m/>
    <n v="1535"/>
    <n v="3.78"/>
    <x v="214"/>
    <n v="45"/>
    <n v="1364"/>
    <n v="22.733333333333334"/>
    <n v="9.6787737880311138"/>
    <n v="3779.69995117187"/>
    <n v="3.9000000953674299"/>
    <m/>
    <n v="2"/>
    <n v="8"/>
    <n v="11.199999809265099"/>
    <n v="24.2000007629394"/>
    <n v="4.5999999046325604"/>
    <n v="-0.269862681627273"/>
    <n v="153"/>
    <n v="372"/>
  </r>
  <r>
    <x v="331"/>
    <s v="PM"/>
    <x v="326"/>
    <x v="5"/>
    <s v="Failed intervals"/>
    <s v="Run"/>
    <s v="Early starts did for me. "/>
    <n v="1388"/>
    <n v="3.77"/>
    <x v="215"/>
    <n v="39"/>
    <n v="1382"/>
    <n v="23.033333333333335"/>
    <n v="9.8325114769563342"/>
    <n v="3773.80004882812"/>
    <n v="4.1999998092651296"/>
    <n v="2.73068022727966"/>
    <n v="4"/>
    <n v="12"/>
    <n v="24.600000381469702"/>
    <n v="36"/>
    <n v="4.5"/>
    <n v="-0.26498490571975702"/>
    <n v="150.60708618164"/>
    <n v="377"/>
  </r>
  <r>
    <x v="332"/>
    <s v="PM"/>
    <x v="327"/>
    <x v="4"/>
    <s v="Evening Run"/>
    <s v="Run"/>
    <m/>
    <n v="1630"/>
    <n v="3.77"/>
    <x v="215"/>
    <n v="52"/>
    <n v="1478"/>
    <n v="24.633333333333333"/>
    <n v="10.515522404443894"/>
    <n v="3769.80004882812"/>
    <n v="4.6999998092651296"/>
    <m/>
    <n v="10.670667648315399"/>
    <m/>
    <n v="17"/>
    <n v="37"/>
    <n v="19.600000381469702"/>
    <n v="-0.30240330100059498"/>
    <n v="156.54356384277301"/>
    <n v="441.45861816406199"/>
  </r>
  <r>
    <x v="333"/>
    <s v="PM"/>
    <x v="328"/>
    <x v="5"/>
    <s v="Evening Run"/>
    <s v="Run"/>
    <m/>
    <n v="1405"/>
    <n v="3.75"/>
    <x v="216"/>
    <n v="41"/>
    <n v="1266"/>
    <n v="21.1"/>
    <n v="9.0552450414754908"/>
    <n v="3749.39990234375"/>
    <n v="4.1999998092651296"/>
    <m/>
    <n v="14.6121053695678"/>
    <m/>
    <n v="36.200000762939403"/>
    <n v="65.099998474121094"/>
    <n v="6.8000001907348597"/>
    <n v="-0.141355946660041"/>
    <n v="154.09176635742099"/>
    <n v="437.61218261718699"/>
  </r>
  <r>
    <x v="334"/>
    <s v="PM"/>
    <x v="329"/>
    <x v="5"/>
    <s v="Sneaky plod"/>
    <s v="Run"/>
    <s v="Knee pain 2/10. Still sore from Sunday. But pleased to get a little burst in. "/>
    <n v="1398"/>
    <n v="3.75"/>
    <x v="216"/>
    <n v="58"/>
    <n v="1398"/>
    <n v="23.3"/>
    <n v="9.9993938135724605"/>
    <n v="3753.5"/>
    <n v="4.3000001907348597"/>
    <m/>
    <n v="6"/>
    <n v="6"/>
    <n v="22.600000381469702"/>
    <n v="29.799999237060501"/>
    <n v="6.5"/>
    <n v="-6.9268681108951499E-2"/>
    <n v="159.67143249511699"/>
    <n v="388"/>
  </r>
  <r>
    <x v="335"/>
    <s v="PM"/>
    <x v="330"/>
    <x v="1"/>
    <s v="Run with Goody"/>
    <s v="Run"/>
    <m/>
    <n v="1601"/>
    <n v="3.75"/>
    <x v="216"/>
    <n v="64"/>
    <n v="1601"/>
    <n v="26.683333333333334"/>
    <n v="11.451380182782195"/>
    <n v="3749.10009765625"/>
    <n v="3.7999999523162802"/>
    <n v="2.3420000076293901"/>
    <n v="9"/>
    <n v="16"/>
    <n v="22.600000381469702"/>
    <n v="35"/>
    <n v="6.0999999046325604"/>
    <n v="-0.20271532237529699"/>
    <n v="158"/>
    <n v="387"/>
  </r>
  <r>
    <x v="336"/>
    <s v="PM"/>
    <x v="331"/>
    <x v="4"/>
    <s v="Evening Run"/>
    <s v="Run"/>
    <m/>
    <n v="1411"/>
    <n v="3.74"/>
    <x v="217"/>
    <n v="60"/>
    <n v="1404"/>
    <n v="23.4"/>
    <n v="10.069160762215501"/>
    <n v="3740.10009765625"/>
    <n v="3.5999999046325599"/>
    <m/>
    <n v="0"/>
    <n v="34"/>
    <n v="-8.8000001907348597"/>
    <n v="25.799999237060501"/>
    <n v="7"/>
    <n v="-0.89302426576614302"/>
    <n v="159.96221923828099"/>
    <n v="383"/>
  </r>
  <r>
    <x v="337"/>
    <s v="AM"/>
    <x v="332"/>
    <x v="3"/>
    <s v="Dreadful run after a few beers"/>
    <s v="Run"/>
    <s v="Knee pain 1/10"/>
    <n v="1602"/>
    <n v="3.74"/>
    <x v="217"/>
    <n v="51"/>
    <n v="1481"/>
    <n v="24.683333333333334"/>
    <n v="10.621386815413931"/>
    <n v="3746.30004882812"/>
    <n v="3.5999999046325599"/>
    <m/>
    <n v="2"/>
    <n v="28"/>
    <n v="62.400001525878899"/>
    <n v="96.599998474121094"/>
    <n v="12.300000190734799"/>
    <n v="-0.87019193172454801"/>
    <n v="156.60162353515599"/>
    <n v="369"/>
  </r>
  <r>
    <x v="338"/>
    <s v="PM"/>
    <x v="333"/>
    <x v="4"/>
    <s v="Pre-pizza plod"/>
    <s v="Run"/>
    <s v="Knee pain 3/10. Been irksome for more than a week"/>
    <n v="1409"/>
    <n v="3.73"/>
    <x v="218"/>
    <n v="57"/>
    <n v="1402"/>
    <n v="23.366666666666667"/>
    <n v="10.081773842919453"/>
    <n v="3733.39990234375"/>
    <n v="4.3000001907348597"/>
    <m/>
    <n v="0"/>
    <n v="32"/>
    <n v="-15.199999809265099"/>
    <n v="26.2000007629394"/>
    <n v="32.299999237060497"/>
    <n v="-1.06605243682861"/>
    <n v="159.47575378417901"/>
    <n v="382"/>
  </r>
  <r>
    <x v="339"/>
    <s v="PM"/>
    <x v="334"/>
    <x v="1"/>
    <s v="Evening Run"/>
    <s v="Run"/>
    <m/>
    <n v="1287"/>
    <n v="3.72"/>
    <x v="219"/>
    <n v="60"/>
    <n v="1287"/>
    <n v="21.45"/>
    <n v="9.2796880322030866"/>
    <n v="3721.80004882812"/>
    <n v="4.1999998092651296"/>
    <m/>
    <n v="0"/>
    <m/>
    <n v="30.799999237060501"/>
    <n v="35.200000762939403"/>
    <n v="5.8000001907348597"/>
    <n v="-2.6868700515478802E-3"/>
    <n v="160.80499267578099"/>
    <n v="434.33004760742102"/>
  </r>
  <r>
    <x v="340"/>
    <s v="PM"/>
    <x v="335"/>
    <x v="0"/>
    <s v="Lunch Run pt 1 (bloody Garmin)"/>
    <s v="Run"/>
    <m/>
    <n v="1742"/>
    <n v="3.71"/>
    <x v="220"/>
    <n v="42"/>
    <n v="1467"/>
    <n v="24.45"/>
    <n v="10.606057405248833"/>
    <n v="3711.89990234375"/>
    <n v="4.0999999046325604"/>
    <n v="2.5299999713897701"/>
    <n v="9"/>
    <n v="30"/>
    <n v="5.4000000953674299"/>
    <n v="35.799999237060497"/>
    <n v="17.100000381469702"/>
    <n v="-0.67350953817367498"/>
    <n v="151"/>
    <n v="355"/>
  </r>
  <r>
    <x v="341"/>
    <s v="PM"/>
    <x v="336"/>
    <x v="0"/>
    <s v="Afternoon Run"/>
    <s v="Run"/>
    <m/>
    <n v="1358"/>
    <n v="3.7"/>
    <x v="221"/>
    <n v="59"/>
    <n v="1338"/>
    <n v="22.3"/>
    <n v="9.6995627845957202"/>
    <n v="3701"/>
    <n v="4"/>
    <m/>
    <n v="0"/>
    <n v="23"/>
    <n v="5.1999998092651296"/>
    <n v="29"/>
    <n v="3.70000004768371"/>
    <n v="-0.63766551017761197"/>
    <n v="161.81376647949199"/>
    <n v="376"/>
  </r>
  <r>
    <x v="342"/>
    <s v="PM"/>
    <x v="337"/>
    <x v="0"/>
    <s v="11/16/2014 Cardiff, United Kingdom"/>
    <s v="Run"/>
    <m/>
    <n v="1298"/>
    <n v="3.69"/>
    <x v="222"/>
    <n v="53"/>
    <n v="1229"/>
    <n v="20.483333333333334"/>
    <n v="8.9335338207315278"/>
    <n v="3689.69995117187"/>
    <n v="3.5999999046325599"/>
    <m/>
    <n v="0"/>
    <m/>
    <n v="17.600000381469702"/>
    <n v="38"/>
    <n v="4.3000001907348597"/>
    <n v="-0.25747299194335899"/>
    <n v="154.51600646972599"/>
    <m/>
  </r>
  <r>
    <x v="343"/>
    <s v="PM"/>
    <x v="253"/>
    <x v="0"/>
    <s v="Lunch Run"/>
    <s v="Run"/>
    <m/>
    <n v="1528"/>
    <n v="3.67"/>
    <x v="223"/>
    <n v="31"/>
    <n v="1316"/>
    <n v="21.933333333333334"/>
    <n v="9.6180624851344838"/>
    <n v="3675.39990234375"/>
    <n v="5.8000001907348597"/>
    <m/>
    <n v="11.036842346191399"/>
    <m/>
    <n v="23"/>
    <n v="105.199996948242"/>
    <n v="13.800000190734799"/>
    <n v="-2.0569188594818102"/>
    <n v="148.14588928222599"/>
    <n v="405.02267456054602"/>
  </r>
  <r>
    <x v="344"/>
    <s v="PM"/>
    <x v="338"/>
    <x v="4"/>
    <s v="First Viper run"/>
    <s v="Run"/>
    <s v="1 mile not recorded. Knee sore after 5k. Pain 3/10"/>
    <n v="1879"/>
    <n v="3.67"/>
    <x v="223"/>
    <n v="43"/>
    <n v="1392"/>
    <n v="23.2"/>
    <n v="10.173512902209119"/>
    <n v="3671.5"/>
    <n v="6.9000000953674299"/>
    <m/>
    <n v="0"/>
    <n v="20"/>
    <n v="9.3999996185302699"/>
    <n v="40.400001525878899"/>
    <n v="24.299999237060501"/>
    <n v="-0.75718373060226396"/>
    <n v="153.35272216796801"/>
    <n v="356"/>
  </r>
  <r>
    <x v="345"/>
    <s v="PM"/>
    <x v="339"/>
    <x v="6"/>
    <s v="Evening Run"/>
    <s v="Run"/>
    <m/>
    <n v="1271"/>
    <n v="3.66"/>
    <x v="224"/>
    <n v="47"/>
    <n v="1271"/>
    <n v="21.183333333333334"/>
    <n v="9.314557635798943"/>
    <n v="3664.39990234375"/>
    <n v="4.9000000953674299"/>
    <m/>
    <n v="0"/>
    <m/>
    <n v="17.600000381469702"/>
    <n v="38"/>
    <n v="4.5"/>
    <n v="-0.32201725244522"/>
    <n v="157.15499877929599"/>
    <n v="423.978759765625"/>
  </r>
  <r>
    <x v="346"/>
    <s v="AM"/>
    <x v="81"/>
    <x v="0"/>
    <s v="Lunch Run"/>
    <s v="Run"/>
    <m/>
    <n v="1255"/>
    <n v="3.65"/>
    <x v="225"/>
    <n v="37"/>
    <n v="1255"/>
    <n v="20.916666666666668"/>
    <n v="9.2224992915761064"/>
    <n v="3652.39990234375"/>
    <n v="4.1999998092651296"/>
    <m/>
    <n v="0"/>
    <m/>
    <n v="14.399999618530201"/>
    <n v="38"/>
    <n v="5.8000001907348597"/>
    <n v="-0.51746797561645497"/>
    <n v="151.08099365234301"/>
    <m/>
  </r>
  <r>
    <x v="347"/>
    <s v="PM"/>
    <x v="340"/>
    <x v="0"/>
    <s v="Trying to burn off a few glasses of wine"/>
    <s v="Run"/>
    <s v="Knee pain 2/10 Surprisingly good"/>
    <n v="1465"/>
    <n v="3.59"/>
    <x v="226"/>
    <n v="30"/>
    <n v="1315"/>
    <n v="21.916666666666668"/>
    <n v="9.824921145444387"/>
    <n v="3597.80004882812"/>
    <n v="4.0999999046325604"/>
    <m/>
    <n v="13"/>
    <n v="31"/>
    <n v="-6"/>
    <n v="24.799999237060501"/>
    <n v="5.5"/>
    <n v="-0.54477739334106401"/>
    <n v="146.50532531738199"/>
    <n v="328"/>
  </r>
  <r>
    <x v="348"/>
    <s v="PM"/>
    <x v="341"/>
    <x v="5"/>
    <s v="Afternoon Run"/>
    <s v="Run"/>
    <m/>
    <n v="1411"/>
    <n v="3.51"/>
    <x v="227"/>
    <n v="29"/>
    <n v="1226"/>
    <n v="20.433333333333334"/>
    <n v="9.368738624958608"/>
    <n v="3518.89990234375"/>
    <n v="6.9000000953674299"/>
    <m/>
    <n v="17.6285705566406"/>
    <m/>
    <n v="22.600000381469702"/>
    <n v="41.099998474121001"/>
    <n v="14.1000003814697"/>
    <n v="-9.0937510132789598E-2"/>
    <n v="143.94599914550699"/>
    <n v="413.64865112304602"/>
  </r>
  <r>
    <x v="349"/>
    <s v="PM"/>
    <x v="342"/>
    <x v="5"/>
    <s v="Afternoon Run"/>
    <s v="Run"/>
    <s v="Slowly trying to rebuild the knee!"/>
    <n v="1274"/>
    <n v="3.51"/>
    <x v="227"/>
    <n v="61"/>
    <n v="1241"/>
    <n v="20.683333333333334"/>
    <n v="9.4833643014466809"/>
    <n v="3513.69995117187"/>
    <n v="3.70000004768371"/>
    <m/>
    <n v="0"/>
    <m/>
    <n v="17.7000007629394"/>
    <n v="38"/>
    <n v="4"/>
    <n v="-0.310214012861251"/>
    <n v="153.78900146484301"/>
    <n v="406.71520996093699"/>
  </r>
  <r>
    <x v="350"/>
    <s v="PM"/>
    <x v="343"/>
    <x v="6"/>
    <s v="Run with Rhyd"/>
    <s v="Run"/>
    <s v="First run I can remember with barely a pain in the knee. Knee pain 1/10. "/>
    <n v="1756"/>
    <n v="3.47"/>
    <x v="228"/>
    <n v="42"/>
    <n v="1455"/>
    <n v="24.25"/>
    <n v="11.246859963658402"/>
    <n v="3478.80004882812"/>
    <n v="5.4000000953674299"/>
    <m/>
    <n v="20.057115554809499"/>
    <m/>
    <n v="21"/>
    <n v="37"/>
    <n v="45"/>
    <n v="-0.109233066439628"/>
    <n v="152.03688049316401"/>
    <n v="414.36541748046801"/>
  </r>
  <r>
    <x v="351"/>
    <s v="PM"/>
    <x v="165"/>
    <x v="4"/>
    <s v="Evening Run"/>
    <s v="Run"/>
    <m/>
    <n v="1959"/>
    <n v="3.46"/>
    <x v="229"/>
    <n v="35"/>
    <n v="1332"/>
    <n v="22.2"/>
    <n v="10.32585198069795"/>
    <n v="3464"/>
    <n v="3.7999999523162802"/>
    <m/>
    <n v="92.880874633789006"/>
    <m/>
    <n v="29"/>
    <n v="120.900001525878"/>
    <n v="34.900001525878899"/>
    <n v="-0.49942263960838301"/>
    <n v="149.67167663574199"/>
    <n v="434.33004760742102"/>
  </r>
  <r>
    <x v="352"/>
    <s v="AM"/>
    <x v="344"/>
    <x v="2"/>
    <s v="Run with Goody"/>
    <s v="Run"/>
    <s v="Plod along beach"/>
    <n v="1575"/>
    <n v="3.44"/>
    <x v="230"/>
    <m/>
    <n v="1402"/>
    <n v="23.366666666666667"/>
    <n v="10.931690823863246"/>
    <n v="3446.5"/>
    <n v="3.9000000953674299"/>
    <m/>
    <n v="40.303333282470703"/>
    <m/>
    <n v="1.20000004768371"/>
    <n v="25.5"/>
    <n v="27.899999618530199"/>
    <n v="-5.5128391832113197E-2"/>
    <m/>
    <n v="422.70535278320301"/>
  </r>
  <r>
    <x v="353"/>
    <s v="AM"/>
    <x v="345"/>
    <x v="1"/>
    <s v="Lovely plod with Goody"/>
    <s v="Run"/>
    <m/>
    <n v="1468"/>
    <n v="3.41"/>
    <x v="231"/>
    <n v="31"/>
    <n v="1419"/>
    <n v="23.65"/>
    <n v="11.16158280796455"/>
    <n v="3417.39990234375"/>
    <n v="3.70000004768371"/>
    <n v="2.4079999923706001"/>
    <n v="10"/>
    <n v="22"/>
    <n v="28"/>
    <n v="47.200000762939403"/>
    <n v="19.299999237060501"/>
    <n v="-0.28091531991958602"/>
    <n v="145"/>
    <n v="333"/>
  </r>
  <r>
    <x v="354"/>
    <s v="PM"/>
    <x v="346"/>
    <x v="3"/>
    <s v="Perfectly pleasant plod after last week's back issues"/>
    <s v="Run"/>
    <m/>
    <n v="1467"/>
    <n v="3.39"/>
    <x v="232"/>
    <n v="38"/>
    <n v="1323"/>
    <n v="22.05"/>
    <n v="10.467860229655169"/>
    <n v="3394.60009765625"/>
    <n v="3.5"/>
    <n v="2.5650000572204501"/>
    <n v="14"/>
    <n v="20"/>
    <n v="23"/>
    <n v="46.799999237060497"/>
    <n v="10.399999618530201"/>
    <n v="-0.34761092066764798"/>
    <n v="150"/>
    <n v="324"/>
  </r>
  <r>
    <x v="355"/>
    <s v="AM"/>
    <x v="347"/>
    <x v="0"/>
    <s v="Maybe one day I'll run pain free. But not today."/>
    <s v="Run"/>
    <m/>
    <n v="1249"/>
    <n v="3.38"/>
    <x v="233"/>
    <n v="35"/>
    <n v="1249"/>
    <n v="20.816666666666666"/>
    <n v="9.911594072326487"/>
    <n v="3383.5"/>
    <n v="4.1999998092651296"/>
    <m/>
    <n v="2"/>
    <n v="10"/>
    <n v="17"/>
    <n v="27.399999618530199"/>
    <n v="9.1000003814697195"/>
    <n v="-0.22461947798728901"/>
    <n v="150"/>
    <n v="330"/>
  </r>
  <r>
    <x v="356"/>
    <s v="PM"/>
    <x v="348"/>
    <x v="5"/>
    <s v="Evening Run"/>
    <s v="Run"/>
    <s v="Hill sessions. Brutal"/>
    <n v="1682"/>
    <n v="3.31"/>
    <x v="234"/>
    <n v="26"/>
    <n v="1461"/>
    <n v="24.35"/>
    <n v="11.839135505644688"/>
    <n v="3317.10009765625"/>
    <n v="5.5999999046325604"/>
    <m/>
    <n v="0"/>
    <m/>
    <n v="40.599998474121001"/>
    <n v="51"/>
    <n v="6.9000000953674299"/>
    <n v="-3.3161498606204903E-2"/>
    <n v="115.244003295898"/>
    <m/>
  </r>
  <r>
    <x v="357"/>
    <s v="AM"/>
    <x v="349"/>
    <x v="1"/>
    <s v="Morning Run"/>
    <s v="Run"/>
    <m/>
    <n v="1216"/>
    <n v="3.3"/>
    <x v="235"/>
    <n v="30"/>
    <n v="1091"/>
    <n v="18.183333333333334"/>
    <n v="8.8676507434383183"/>
    <n v="3303.10009765625"/>
    <n v="5.5"/>
    <m/>
    <n v="15.783300399780201"/>
    <m/>
    <n v="18.799999237060501"/>
    <n v="34.700000762939403"/>
    <n v="6.5999999046325604"/>
    <n v="7.56864994764328E-2"/>
    <n v="132.10099792480401"/>
    <n v="387.98089599609301"/>
  </r>
  <r>
    <x v="358"/>
    <s v="PM"/>
    <x v="350"/>
    <x v="0"/>
    <s v="Tired plod"/>
    <s v="Run"/>
    <s v="Knee okay. Probably due to 4 days not running 4/10"/>
    <n v="1902"/>
    <n v="3.28"/>
    <x v="236"/>
    <n v="43"/>
    <n v="1247"/>
    <n v="20.783333333333335"/>
    <n v="10.1974216914229"/>
    <n v="3279.10009765625"/>
    <n v="4.0999999046325604"/>
    <m/>
    <n v="2"/>
    <m/>
    <n v="29.2000007629394"/>
    <n v="43.799999237060497"/>
    <n v="42.400001525878899"/>
    <n v="-3.6595407873392098E-2"/>
    <n v="155.30256652832"/>
    <n v="387.24890136718699"/>
  </r>
  <r>
    <x v="359"/>
    <s v="PM"/>
    <x v="351"/>
    <x v="1"/>
    <s v="Burst after work. Garmin missing a small chunk."/>
    <s v="Run"/>
    <s v="Tough"/>
    <n v="1139"/>
    <n v="3.27"/>
    <x v="237"/>
    <n v="32"/>
    <n v="1082"/>
    <n v="18.033333333333335"/>
    <n v="8.8751821953096517"/>
    <n v="3272.30004882812"/>
    <n v="4.0999999046325604"/>
    <n v="3.0243067741393999"/>
    <n v="4"/>
    <n v="17"/>
    <n v="11"/>
    <n v="24.399999618530199"/>
    <n v="9.3000001907348597"/>
    <n v="-0.38505026698112399"/>
    <n v="152.73376464843699"/>
    <n v="284"/>
  </r>
  <r>
    <x v="360"/>
    <s v="PM"/>
    <x v="352"/>
    <x v="1"/>
    <s v="Friday burst"/>
    <s v="Run"/>
    <m/>
    <n v="1163"/>
    <n v="3.27"/>
    <x v="237"/>
    <n v="37"/>
    <n v="1094"/>
    <n v="18.233333333333334"/>
    <n v="8.9736130514498704"/>
    <n v="3275.60009765625"/>
    <n v="4.5"/>
    <n v="2.9941499233245801"/>
    <n v="2"/>
    <n v="19"/>
    <n v="18.399999618530199"/>
    <n v="35"/>
    <n v="5.4000000953674299"/>
    <n v="-0.49456587433815002"/>
    <n v="154.53852844238199"/>
    <n v="293"/>
  </r>
  <r>
    <x v="361"/>
    <s v="PM"/>
    <x v="353"/>
    <x v="4"/>
    <s v="Evening taster"/>
    <s v="Run"/>
    <s v="Knee pain 2/10. But knee felt weak. "/>
    <n v="1223"/>
    <n v="3.24"/>
    <x v="238"/>
    <n v="46"/>
    <n v="1223"/>
    <n v="20.383333333333333"/>
    <n v="10.124631280466074"/>
    <n v="3246.39990234375"/>
    <n v="4.5"/>
    <m/>
    <n v="0"/>
    <n v="14"/>
    <n v="15.6000003814697"/>
    <n v="31.2000007629394"/>
    <n v="6.5"/>
    <n v="-0.46205025911331099"/>
    <n v="157.31561279296801"/>
    <n v="333"/>
  </r>
  <r>
    <x v="362"/>
    <s v="PM"/>
    <x v="266"/>
    <x v="5"/>
    <s v="Evening Run"/>
    <s v="Run"/>
    <m/>
    <n v="2648"/>
    <n v="3.24"/>
    <x v="238"/>
    <n v="38"/>
    <n v="1259"/>
    <n v="20.983333333333334"/>
    <n v="10.422658039335069"/>
    <n v="3248.89990234375"/>
    <n v="3.5999999046325599"/>
    <m/>
    <n v="0"/>
    <m/>
    <n v="12.199999809265099"/>
    <n v="16.399999618530199"/>
    <n v="11.800000190734799"/>
    <n v="-0.11080673336982701"/>
    <n v="152.65739440917901"/>
    <n v="378.39642333984301"/>
  </r>
  <r>
    <x v="363"/>
    <s v="AM"/>
    <x v="354"/>
    <x v="0"/>
    <s v="The slow and painful Achilles rehab continues"/>
    <s v="Run"/>
    <m/>
    <n v="1260"/>
    <n v="3.23"/>
    <x v="239"/>
    <n v="56"/>
    <n v="1260"/>
    <n v="21"/>
    <n v="10.463230481654438"/>
    <n v="3235.69995117187"/>
    <n v="4"/>
    <m/>
    <n v="2"/>
    <n v="6"/>
    <n v="16.399999618530199"/>
    <n v="85.199996948242102"/>
    <n v="11.699999809265099"/>
    <n v="-2.0521061420440598"/>
    <n v="161"/>
    <n v="341"/>
  </r>
  <r>
    <x v="364"/>
    <s v="PM"/>
    <x v="355"/>
    <x v="6"/>
    <s v="Afternoon Run"/>
    <s v="Run"/>
    <m/>
    <n v="1589"/>
    <n v="3.22"/>
    <x v="240"/>
    <n v="39"/>
    <n v="1183"/>
    <n v="19.716666666666665"/>
    <n v="9.8543195704290998"/>
    <n v="3225"/>
    <n v="5.3000001907348597"/>
    <m/>
    <n v="13.2157897949218"/>
    <m/>
    <n v="23"/>
    <n v="37"/>
    <n v="43"/>
    <n v="6.2015503644943203E-3"/>
    <n v="155.03436279296801"/>
    <n v="383.87097167968699"/>
  </r>
  <r>
    <x v="365"/>
    <s v="PM"/>
    <x v="356"/>
    <x v="6"/>
    <s v="Afternoon Run"/>
    <s v="Run"/>
    <m/>
    <n v="1386"/>
    <n v="3.22"/>
    <x v="240"/>
    <n v="39"/>
    <n v="1218"/>
    <n v="20.3"/>
    <n v="10.145867486713986"/>
    <n v="3225.60009765625"/>
    <n v="4.5"/>
    <m/>
    <n v="4"/>
    <n v="17"/>
    <n v="22"/>
    <n v="42.799999237060497"/>
    <n v="5.6999998092651296"/>
    <n v="-0.37822419404983498"/>
    <n v="152.90954589843699"/>
    <n v="307"/>
  </r>
  <r>
    <x v="366"/>
    <s v="PM"/>
    <x v="357"/>
    <x v="5"/>
    <s v="Evening Run"/>
    <s v="Run"/>
    <m/>
    <n v="1241"/>
    <n v="3.22"/>
    <x v="240"/>
    <n v="59"/>
    <n v="1241"/>
    <n v="20.683333333333334"/>
    <n v="10.337456117415481"/>
    <n v="3219.80004882812"/>
    <n v="3.5999999046325599"/>
    <m/>
    <n v="17.272682189941399"/>
    <m/>
    <n v="16.899999618530199"/>
    <n v="34.400001525878899"/>
    <n v="18.600000381469702"/>
    <n v="6.2115658074617299E-3"/>
    <n v="164.09669494628901"/>
    <n v="380.09030151367102"/>
  </r>
  <r>
    <x v="367"/>
    <s v="PM"/>
    <x v="358"/>
    <x v="0"/>
    <s v="2.34 miles"/>
    <s v="Run"/>
    <s v="Sport watch dodgy. Knee pain 4/10"/>
    <n v="1464"/>
    <n v="3.22"/>
    <x v="240"/>
    <n v="66"/>
    <n v="1450"/>
    <n v="24.166666666666668"/>
    <n v="12.078413674659506"/>
    <n v="3225.89990234375"/>
    <n v="6.6999998092651296"/>
    <m/>
    <n v="46.837779998779297"/>
    <m/>
    <n v="23"/>
    <n v="53.900001525878899"/>
    <n v="50"/>
    <n v="-0.105396941304206"/>
    <n v="162.014877319335"/>
    <n v="393.66693115234301"/>
  </r>
  <r>
    <x v="368"/>
    <s v="PM"/>
    <x v="359"/>
    <x v="0"/>
    <s v="Rehab run"/>
    <s v="Run"/>
    <s v="Knee pain 4/10. Different strides equals different pain"/>
    <n v="1246"/>
    <n v="3.21"/>
    <x v="241"/>
    <n v="50"/>
    <n v="1237"/>
    <n v="20.616666666666667"/>
    <n v="10.336236468811531"/>
    <n v="3213"/>
    <n v="6.3000001907348597"/>
    <m/>
    <n v="8.9325351715087802"/>
    <m/>
    <n v="16"/>
    <n v="37"/>
    <n v="7.1999998092651296"/>
    <n v="-0.49797695875167802"/>
    <n v="158.65202331542901"/>
    <n v="374.75061035156199"/>
  </r>
  <r>
    <x v="369"/>
    <s v="AM"/>
    <x v="360"/>
    <x v="0"/>
    <s v="Tenby south beach loop"/>
    <s v="Run"/>
    <s v="Little primer after a few weeks off with back and Achilles issues "/>
    <n v="1320"/>
    <n v="3.21"/>
    <x v="241"/>
    <m/>
    <n v="1320"/>
    <n v="22"/>
    <n v="11.029775374964609"/>
    <n v="3218.68798828125"/>
    <m/>
    <m/>
    <m/>
    <m/>
    <m/>
    <m/>
    <m/>
    <n v="0"/>
    <m/>
    <n v="374.91229248046801"/>
  </r>
  <r>
    <x v="370"/>
    <s v="AM"/>
    <x v="361"/>
    <x v="3"/>
    <s v="Morning Run"/>
    <s v="Run"/>
    <m/>
    <n v="1310"/>
    <n v="3.19"/>
    <x v="242"/>
    <n v="45"/>
    <n v="1189"/>
    <n v="19.816666666666666"/>
    <n v="9.9974430929689539"/>
    <n v="3193.10009765625"/>
    <n v="4.9000000953674299"/>
    <m/>
    <n v="0"/>
    <m/>
    <n v="19.399999618530199"/>
    <n v="37"/>
    <n v="7"/>
    <n v="-0.24740847945213301"/>
    <n v="156.97222900390599"/>
    <n v="375.22817993164"/>
  </r>
  <r>
    <x v="371"/>
    <s v="PM"/>
    <x v="362"/>
    <x v="5"/>
    <s v="Evening Run"/>
    <s v="Run"/>
    <m/>
    <n v="1306"/>
    <n v="3.16"/>
    <x v="243"/>
    <n v="22"/>
    <n v="1190"/>
    <n v="19.833333333333332"/>
    <n v="10.100843631287713"/>
    <n v="3167.80004882812"/>
    <n v="3.4000000953674299"/>
    <m/>
    <n v="0"/>
    <m/>
    <n v="20"/>
    <n v="38"/>
    <n v="6.6999998092651296"/>
    <n v="-8.2075901329517295E-2"/>
    <n v="139.59199523925699"/>
    <n v="370.18038940429602"/>
  </r>
  <r>
    <x v="372"/>
    <s v="PM"/>
    <x v="147"/>
    <x v="1"/>
    <s v="Afternoon Run"/>
    <s v="Run"/>
    <m/>
    <n v="1707"/>
    <n v="3.12"/>
    <x v="244"/>
    <n v="15"/>
    <n v="1311"/>
    <n v="21.85"/>
    <n v="11.270569640689907"/>
    <n v="3126.80004882812"/>
    <n v="5.5999999046325604"/>
    <m/>
    <n v="0"/>
    <m/>
    <n v="9.6999998092651296"/>
    <n v="17.600000381469702"/>
    <n v="6.5"/>
    <n v="6.07649981975555E-2"/>
    <n v="134.82138061523401"/>
    <n v="366.77203369140602"/>
  </r>
  <r>
    <x v="373"/>
    <s v="PM"/>
    <x v="363"/>
    <x v="3"/>
    <s v="Afternoon Run"/>
    <s v="Run"/>
    <m/>
    <n v="1116"/>
    <n v="3.08"/>
    <x v="245"/>
    <n v="42"/>
    <n v="1116"/>
    <n v="18.600000000000001"/>
    <n v="9.7187687210395062"/>
    <n v="3085.80004882812"/>
    <n v="4.9000000953674299"/>
    <m/>
    <n v="11"/>
    <n v="15"/>
    <n v="33.799999237060497"/>
    <n v="49.599998474121001"/>
    <n v="6.5"/>
    <n v="-9.7219519317150102E-2"/>
    <n v="157.7646484375"/>
    <n v="295"/>
  </r>
  <r>
    <x v="374"/>
    <s v="AM"/>
    <x v="40"/>
    <x v="0"/>
    <s v="02/08/2015 Cardiff, United Kingdom"/>
    <s v="Run"/>
    <m/>
    <n v="1139"/>
    <n v="3.06"/>
    <x v="246"/>
    <n v="30"/>
    <n v="1136"/>
    <n v="18.933333333333334"/>
    <n v="9.9575999433875371"/>
    <n v="3064"/>
    <n v="4.0999999046325604"/>
    <m/>
    <n v="0"/>
    <m/>
    <n v="15.899999618530201"/>
    <n v="26"/>
    <n v="6.5"/>
    <n v="0.22845999896526301"/>
    <n v="150.83000183105401"/>
    <m/>
  </r>
  <r>
    <x v="375"/>
    <s v="PM"/>
    <x v="364"/>
    <x v="0"/>
    <s v="Afternoon Run"/>
    <s v="Run"/>
    <m/>
    <n v="1814"/>
    <n v="3.04"/>
    <x v="247"/>
    <n v="37"/>
    <n v="1325"/>
    <n v="22.083333333333332"/>
    <n v="11.690687827344552"/>
    <n v="3040.5"/>
    <n v="3.5999999046325599"/>
    <m/>
    <n v="20"/>
    <n v="44"/>
    <n v="-31.600000381469702"/>
    <n v="25"/>
    <n v="33.099998474121001"/>
    <n v="-1.44055259227752"/>
    <n v="151.13217163085901"/>
    <n v="361"/>
  </r>
  <r>
    <x v="376"/>
    <s v="PM"/>
    <x v="365"/>
    <x v="5"/>
    <s v="Evening Run"/>
    <s v="Run"/>
    <m/>
    <n v="890"/>
    <n v="3"/>
    <x v="248"/>
    <n v="44"/>
    <n v="890"/>
    <n v="14.833333333333334"/>
    <n v="7.9573144618021185"/>
    <n v="3002.80004882812"/>
    <n v="6.1999998092651296"/>
    <m/>
    <n v="0"/>
    <m/>
    <n v="17.600000381469702"/>
    <n v="24.2000007629394"/>
    <n v="7"/>
    <n v="-3.3302251249551699E-3"/>
    <n v="165.72074890136699"/>
    <n v="351.63284301757801"/>
  </r>
  <r>
    <x v="377"/>
    <s v="PM"/>
    <x v="366"/>
    <x v="4"/>
    <s v="Rehab run ii"/>
    <s v="Run"/>
    <m/>
    <n v="1147"/>
    <n v="2.93"/>
    <x v="249"/>
    <n v="37"/>
    <n v="1147"/>
    <n v="19.116666666666667"/>
    <n v="10.500103180220535"/>
    <n v="2935.60009765625"/>
    <n v="3.5"/>
    <m/>
    <n v="4"/>
    <n v="6"/>
    <n v="42"/>
    <n v="46.799999237060497"/>
    <n v="8.3000001907348597"/>
    <n v="4.08775024116039E-2"/>
    <n v="153"/>
    <n v="301"/>
  </r>
  <r>
    <x v="378"/>
    <s v="AM"/>
    <x v="367"/>
    <x v="3"/>
    <s v="Lunch Run"/>
    <s v="Run"/>
    <m/>
    <n v="1073"/>
    <n v="2.92"/>
    <x v="250"/>
    <n v="37"/>
    <n v="1073"/>
    <n v="17.883333333333333"/>
    <n v="9.8563164739652986"/>
    <n v="2920.60009765625"/>
    <n v="4.1999998092651296"/>
    <m/>
    <n v="2"/>
    <n v="12"/>
    <n v="34"/>
    <n v="45"/>
    <n v="3.9000000953674299"/>
    <n v="-0.35609120130538902"/>
    <n v="156"/>
    <n v="290"/>
  </r>
  <r>
    <x v="379"/>
    <s v="PM"/>
    <x v="368"/>
    <x v="6"/>
    <s v="Little plod"/>
    <s v="Run"/>
    <s v="Testing a new watch. Knee pain 4/10"/>
    <n v="1343"/>
    <n v="2.91"/>
    <x v="251"/>
    <n v="42"/>
    <n v="1117"/>
    <n v="18.616666666666667"/>
    <n v="10.295749164639137"/>
    <n v="2913"/>
    <n v="3.4000000953674299"/>
    <m/>
    <n v="7"/>
    <m/>
    <n v="23.399999618530199"/>
    <n v="40.799999237060497"/>
    <n v="50"/>
    <n v="-0.24716787040233601"/>
    <n v="156.63294982910099"/>
    <n v="341.00640869140602"/>
  </r>
  <r>
    <x v="380"/>
    <s v="PM"/>
    <x v="369"/>
    <x v="1"/>
    <s v="Rehab run"/>
    <s v="Run"/>
    <m/>
    <n v="1323"/>
    <n v="2.89"/>
    <x v="252"/>
    <n v="43"/>
    <n v="1200"/>
    <n v="20"/>
    <n v="11.137332165346459"/>
    <n v="2894.5"/>
    <n v="3.4000000953674299"/>
    <m/>
    <n v="6"/>
    <n v="6"/>
    <n v="26.799999237060501"/>
    <n v="38.599998474121001"/>
    <n v="15.899999618530201"/>
    <n v="0.193470373749732"/>
    <n v="157"/>
    <n v="307"/>
  </r>
  <r>
    <x v="381"/>
    <s v="PM"/>
    <x v="370"/>
    <x v="3"/>
    <s v="Mini laps pt1"/>
    <s v="Run"/>
    <s v="Knee quite sore at start. Has been a niggle all week. Pain 3.5/10"/>
    <n v="1038"/>
    <n v="2.82"/>
    <x v="253"/>
    <n v="37"/>
    <n v="1038"/>
    <n v="17.3"/>
    <n v="9.8729290118940956"/>
    <n v="2824.10009765625"/>
    <n v="3.5"/>
    <m/>
    <n v="0"/>
    <n v="17"/>
    <n v="13.6000003814697"/>
    <n v="31.600000381469702"/>
    <n v="8.5"/>
    <n v="-0.58779788017272905"/>
    <n v="155.68208312988199"/>
    <n v="278"/>
  </r>
  <r>
    <x v="382"/>
    <s v="AM"/>
    <x v="164"/>
    <x v="5"/>
    <s v="Coastal path run Pt2"/>
    <s v="Run"/>
    <s v="Knee pain 1/10. "/>
    <n v="1780"/>
    <n v="2.75"/>
    <x v="254"/>
    <n v="33"/>
    <n v="1232"/>
    <n v="20.533333333333335"/>
    <n v="12.016438917597808"/>
    <n v="2749.30004882812"/>
    <n v="3"/>
    <m/>
    <n v="36"/>
    <n v="33"/>
    <n v="8.8000001907348597"/>
    <n v="49"/>
    <n v="33.099998474121001"/>
    <n v="0.45102390646934498"/>
    <n v="149.93641662597599"/>
    <n v="305"/>
  </r>
  <r>
    <x v="383"/>
    <s v="PM"/>
    <x v="371"/>
    <x v="0"/>
    <s v="Afternoon Run"/>
    <s v="Run"/>
    <m/>
    <n v="2129"/>
    <n v="2.73"/>
    <x v="255"/>
    <n v="35"/>
    <n v="1155"/>
    <n v="19.25"/>
    <n v="11.347941972319356"/>
    <n v="2736.39990234375"/>
    <n v="3.0999999046325599"/>
    <m/>
    <n v="20"/>
    <n v="21"/>
    <n v="-31"/>
    <n v="5.8000001907348597"/>
    <n v="48.599998474121001"/>
    <n v="1.3448326587677"/>
    <n v="152.05506896972599"/>
    <n v="304"/>
  </r>
  <r>
    <x v="384"/>
    <s v="PM"/>
    <x v="148"/>
    <x v="1"/>
    <s v="Afternoon Run"/>
    <s v="Run"/>
    <m/>
    <n v="922"/>
    <n v="2.5"/>
    <x v="256"/>
    <n v="31"/>
    <n v="922"/>
    <n v="15.366666666666667"/>
    <n v="9.8921041803796239"/>
    <n v="2503"/>
    <n v="3.7999999523162802"/>
    <m/>
    <n v="0"/>
    <m/>
    <n v="21.5"/>
    <n v="26"/>
    <n v="3.70000004768371"/>
    <n v="8.3899296820163699E-2"/>
    <n v="157.447998046875"/>
    <m/>
  </r>
  <r>
    <x v="385"/>
    <s v="AM"/>
    <x v="13"/>
    <x v="0"/>
    <s v="02/15/2015 Cardiff, United Kingdom"/>
    <s v="Run"/>
    <m/>
    <n v="1018"/>
    <n v="2.48"/>
    <x v="257"/>
    <n v="31"/>
    <n v="743"/>
    <n v="12.383333333333333"/>
    <n v="8.0359070022457963"/>
    <n v="2484.5"/>
    <n v="4.4000000953674299"/>
    <m/>
    <n v="0"/>
    <m/>
    <n v="14.1000003814697"/>
    <n v="22.7000007629394"/>
    <n v="5.1999998092651296"/>
    <n v="0.23747199773788399"/>
    <n v="156.68699645996"/>
    <m/>
  </r>
  <r>
    <x v="386"/>
    <s v="PM"/>
    <x v="335"/>
    <x v="0"/>
    <s v="Lunch Run pt 2 (bloody Garmin)"/>
    <s v="Run"/>
    <m/>
    <n v="1201"/>
    <n v="2.4"/>
    <x v="258"/>
    <n v="14"/>
    <n v="935"/>
    <n v="15.583333333333334"/>
    <n v="10.449563232844074"/>
    <n v="2405.89990234375"/>
    <n v="4.5"/>
    <n v="2.57200002670288"/>
    <n v="5"/>
    <n v="6"/>
    <n v="37.200000762939403"/>
    <n v="52.400001525878899"/>
    <n v="27"/>
    <n v="0.30757719278335499"/>
    <n v="140"/>
    <n v="222"/>
  </r>
  <r>
    <x v="387"/>
    <s v="PM"/>
    <x v="372"/>
    <x v="2"/>
    <s v="Evening Run"/>
    <s v="Run"/>
    <m/>
    <n v="897"/>
    <n v="2.36"/>
    <x v="259"/>
    <n v="27"/>
    <n v="879"/>
    <n v="14.65"/>
    <n v="9.9902105483584993"/>
    <n v="2365.89990234375"/>
    <n v="3.70000004768371"/>
    <m/>
    <n v="4"/>
    <n v="2"/>
    <n v="40.200000762939403"/>
    <n v="44.599998474121001"/>
    <n v="1.5"/>
    <n v="-7.6080985367298098E-2"/>
    <n v="152"/>
    <n v="234"/>
  </r>
  <r>
    <x v="388"/>
    <s v="PM"/>
    <x v="19"/>
    <x v="0"/>
    <s v="Afternoon Run"/>
    <s v="Run"/>
    <m/>
    <n v="906"/>
    <n v="2.35"/>
    <x v="260"/>
    <n v="41"/>
    <n v="903"/>
    <n v="15.05"/>
    <n v="10.306653060971522"/>
    <n v="2352"/>
    <n v="5.5"/>
    <m/>
    <n v="0"/>
    <m/>
    <n v="19.5"/>
    <n v="26.100000381469702"/>
    <n v="4.6999998092651296"/>
    <n v="8.5034012794494601E-2"/>
    <n v="163.48394775390599"/>
    <m/>
  </r>
  <r>
    <x v="389"/>
    <s v="PM"/>
    <x v="373"/>
    <x v="1"/>
    <s v="Asthma!"/>
    <s v="Run"/>
    <m/>
    <n v="790"/>
    <n v="2.2999999999999998"/>
    <x v="261"/>
    <n v="23"/>
    <n v="790"/>
    <n v="13.166666666666666"/>
    <n v="9.2129141546023554"/>
    <n v="2305.89990234375"/>
    <n v="3.9000000953674299"/>
    <n v="2.9188606739044101"/>
    <n v="0"/>
    <n v="9"/>
    <n v="24.600000381469702"/>
    <n v="35.400001525878899"/>
    <n v="1.20000004768371"/>
    <n v="-0.459690362215042"/>
    <n v="151.98986816406199"/>
    <n v="220"/>
  </r>
  <r>
    <x v="390"/>
    <s v="PM"/>
    <x v="374"/>
    <x v="4"/>
    <s v="Run with Goody"/>
    <s v="Run"/>
    <m/>
    <n v="954"/>
    <n v="2.29"/>
    <x v="262"/>
    <n v="25"/>
    <n v="954"/>
    <n v="15.9"/>
    <n v="11.174051317245308"/>
    <n v="2290"/>
    <n v="3.5999999046325599"/>
    <n v="2.4000000953674299"/>
    <n v="2"/>
    <n v="4"/>
    <n v="17.600000381469702"/>
    <n v="24.2000007629394"/>
    <n v="6.3000001907348597"/>
    <n v="-0.104803495109081"/>
    <n v="148"/>
    <n v="224"/>
  </r>
  <r>
    <x v="391"/>
    <s v="PM"/>
    <x v="375"/>
    <x v="4"/>
    <s v="Errand turns into a plod"/>
    <s v="Run"/>
    <s v="Forgot knee support. Knee pain 6/10"/>
    <n v="905"/>
    <n v="2.2799999999999998"/>
    <x v="263"/>
    <n v="27"/>
    <n v="899"/>
    <n v="14.983333333333333"/>
    <n v="10.576028535127298"/>
    <n v="2288.89990234375"/>
    <n v="3.4000000953674299"/>
    <m/>
    <n v="8"/>
    <m/>
    <n v="30.2000007629394"/>
    <n v="39"/>
    <n v="5.4000000953674299"/>
    <n v="0.24465900659561099"/>
    <n v="152.60578918457"/>
    <n v="268.800537109375"/>
  </r>
  <r>
    <x v="392"/>
    <s v="PM"/>
    <x v="211"/>
    <x v="1"/>
    <s v="The post Friday run top up run"/>
    <s v="Run"/>
    <m/>
    <n v="844"/>
    <n v="2.21"/>
    <x v="264"/>
    <n v="27"/>
    <n v="815"/>
    <n v="13.583333333333334"/>
    <n v="9.8915216122355893"/>
    <n v="2211.69995117187"/>
    <n v="4.4000000953674299"/>
    <n v="2.7137422561645499"/>
    <n v="7"/>
    <n v="4"/>
    <n v="23"/>
    <n v="32"/>
    <n v="3.5"/>
    <n v="6.3299722969531999E-2"/>
    <n v="155.15861511230401"/>
    <n v="226"/>
  </r>
  <r>
    <x v="393"/>
    <s v="PM"/>
    <x v="376"/>
    <x v="4"/>
    <s v="Afternoon Run"/>
    <s v="Run"/>
    <m/>
    <n v="855"/>
    <n v="2.15"/>
    <x v="265"/>
    <n v="12"/>
    <n v="849"/>
    <n v="14.15"/>
    <n v="10.59173239310687"/>
    <n v="2157.10009765625"/>
    <n v="3.5999999046325599"/>
    <m/>
    <n v="0"/>
    <m/>
    <n v="30.7000007629394"/>
    <n v="35.299999237060497"/>
    <n v="5.8000001907348597"/>
    <n v="-9.2717101797461492E-3"/>
    <n v="127.501998901367"/>
    <m/>
  </r>
  <r>
    <x v="394"/>
    <s v="AM"/>
    <x v="132"/>
    <x v="0"/>
    <s v="Morning Run"/>
    <s v="Run"/>
    <m/>
    <n v="738"/>
    <n v="2.12"/>
    <x v="266"/>
    <n v="38"/>
    <n v="738"/>
    <n v="12.3"/>
    <n v="9.3372345868294957"/>
    <n v="2122.30004882812"/>
    <n v="3.9000000953674299"/>
    <m/>
    <n v="18.5342712402343"/>
    <m/>
    <n v="16"/>
    <n v="34.799999237060497"/>
    <n v="7.4000000953674299"/>
    <n v="0.81515336036682096"/>
    <n v="166.87364196777301"/>
    <m/>
  </r>
  <r>
    <x v="395"/>
    <s v="PM"/>
    <x v="319"/>
    <x v="1"/>
    <s v="Lunch Run"/>
    <s v="Run"/>
    <m/>
    <n v="902"/>
    <n v="2.0699999999999998"/>
    <x v="267"/>
    <n v="12"/>
    <n v="560"/>
    <n v="9.3333333333333339"/>
    <n v="7.2563036942015744"/>
    <n v="2074.69995117187"/>
    <n v="8.5"/>
    <m/>
    <n v="15.489473342895501"/>
    <m/>
    <n v="22.5"/>
    <n v="38.099998474121001"/>
    <n v="10.5"/>
    <n v="0.19279895722866"/>
    <n v="147.86071777343699"/>
    <n v="245.86869812011699"/>
  </r>
  <r>
    <x v="396"/>
    <s v="AM"/>
    <x v="21"/>
    <x v="0"/>
    <s v="Lunch Run"/>
    <s v="Run"/>
    <m/>
    <n v="771"/>
    <n v="2.0299999999999998"/>
    <x v="268"/>
    <n v="27"/>
    <n v="771"/>
    <n v="12.85"/>
    <n v="10.187229949714011"/>
    <n v="2037.40002441406"/>
    <n v="3.7999999523162802"/>
    <m/>
    <n v="0"/>
    <m/>
    <n v="21.5"/>
    <n v="25.899999618530199"/>
    <n v="3.7999999523162802"/>
    <n v="-3.9265699684619897E-2"/>
    <n v="159.23500061035099"/>
    <n v="238.00146484375"/>
  </r>
  <r>
    <x v="397"/>
    <s v="AM"/>
    <x v="377"/>
    <x v="0"/>
    <s v="Perfect running conditions"/>
    <s v="Run"/>
    <m/>
    <n v="1762"/>
    <n v="5"/>
    <x v="148"/>
    <n v="58"/>
    <n v="1762"/>
    <n v="29.366666666666667"/>
    <n v="9.4522166842889899"/>
    <n v="4999"/>
    <n v="4.0999999046325604"/>
    <n v="2.8369998931884699"/>
    <n v="7"/>
    <n v="35"/>
    <n v="2.4000000953674299"/>
    <n v="35"/>
    <n v="6.4000000953674299"/>
    <n v="-0.54410880804061801"/>
    <n v="155"/>
    <n v="478"/>
  </r>
  <r>
    <x v="398"/>
    <s v="PM"/>
    <x v="378"/>
    <x v="0"/>
    <s v="Plod with a v sore back"/>
    <s v="Run"/>
    <s v="Knee pain 1/10 "/>
    <n v="707"/>
    <n v="1.98"/>
    <x v="269"/>
    <n v="29"/>
    <n v="707"/>
    <n v="11.783333333333333"/>
    <n v="9.5774962963808274"/>
    <n v="1979.30004882812"/>
    <n v="4.4000000953674299"/>
    <m/>
    <n v="4.625"/>
    <m/>
    <n v="31.399999618530199"/>
    <n v="36.099998474121001"/>
    <n v="3.2999999523162802"/>
    <n v="0"/>
    <n v="160.72831726074199"/>
    <n v="236"/>
  </r>
  <r>
    <x v="399"/>
    <s v="PM"/>
    <x v="379"/>
    <x v="0"/>
    <s v="Afternoon Run with kids"/>
    <s v="Run"/>
    <s v="Knee pain 5/10 first .5 miles"/>
    <n v="766"/>
    <n v="1.98"/>
    <x v="269"/>
    <n v="26"/>
    <n v="766"/>
    <n v="12.766666666666667"/>
    <n v="10.376749876984038"/>
    <n v="1984.90002441406"/>
    <n v="5.3000001907348597"/>
    <m/>
    <n v="4.1839599609375"/>
    <m/>
    <n v="30.799999237060501"/>
    <n v="35.099998474121001"/>
    <n v="3.70000004768371"/>
    <n v="0"/>
    <n v="154.21836853027301"/>
    <n v="231.79489135742099"/>
  </r>
  <r>
    <x v="400"/>
    <s v="PM"/>
    <x v="380"/>
    <x v="4"/>
    <s v="Evening Run"/>
    <s v="Run"/>
    <m/>
    <n v="830"/>
    <n v="1.96"/>
    <x v="270"/>
    <n v="23"/>
    <n v="824"/>
    <n v="13.733333333333333"/>
    <n v="11.276359407002314"/>
    <n v="1964.59997558593"/>
    <n v="6.1999998092651296"/>
    <m/>
    <n v="4.1883459091186497"/>
    <m/>
    <n v="30.799999237060501"/>
    <n v="35.099998474121001"/>
    <n v="5.5"/>
    <n v="0"/>
    <n v="147.12882995605401"/>
    <n v="229.52354431152301"/>
  </r>
  <r>
    <x v="401"/>
    <s v="PM"/>
    <x v="381"/>
    <x v="4"/>
    <s v="Evening Run"/>
    <s v="Run"/>
    <m/>
    <n v="639"/>
    <n v="1.95"/>
    <x v="271"/>
    <n v="35"/>
    <n v="639"/>
    <n v="10.65"/>
    <n v="8.7894968731055396"/>
    <n v="1949.40002441406"/>
    <n v="6.6999998092651296"/>
    <m/>
    <n v="8.2706604003906197"/>
    <m/>
    <n v="19.399999618530199"/>
    <n v="35"/>
    <n v="13.800000190734799"/>
    <n v="-0.54375708103179898"/>
    <n v="167.77795410156199"/>
    <n v="225.34191894531199"/>
  </r>
  <r>
    <x v="402"/>
    <s v="PM"/>
    <x v="382"/>
    <x v="0"/>
    <s v="Slog"/>
    <s v="Run"/>
    <m/>
    <n v="1028"/>
    <n v="1.94"/>
    <x v="272"/>
    <m/>
    <n v="759"/>
    <n v="12.65"/>
    <n v="10.493921597082952"/>
    <n v="1942.40002441406"/>
    <n v="5.0999999046325604"/>
    <m/>
    <n v="4.1972498893737704"/>
    <m/>
    <n v="30.799999237060501"/>
    <n v="35.099998474121001"/>
    <n v="4.5"/>
    <n v="0"/>
    <m/>
    <n v="227.07746887207"/>
  </r>
  <r>
    <x v="403"/>
    <s v="AM"/>
    <x v="383"/>
    <x v="0"/>
    <s v="Lunch Run"/>
    <s v="Run"/>
    <m/>
    <n v="867"/>
    <n v="1.94"/>
    <x v="272"/>
    <n v="18"/>
    <n v="867"/>
    <n v="14.45"/>
    <n v="11.987127832241001"/>
    <n v="1948.40002441406"/>
    <n v="4.6999998092651296"/>
    <m/>
    <n v="4.1852941513061497"/>
    <m/>
    <n v="30.799999237060501"/>
    <n v="35.099998474121001"/>
    <n v="4.3000001907348597"/>
    <n v="0"/>
    <n v="141.00256347656199"/>
    <n v="227.68315124511699"/>
  </r>
  <r>
    <x v="404"/>
    <s v="PM"/>
    <x v="384"/>
    <x v="1"/>
    <s v="Slowly does it"/>
    <s v="Run"/>
    <m/>
    <n v="733"/>
    <n v="1.93"/>
    <x v="273"/>
    <n v="27"/>
    <n v="733"/>
    <n v="12.216666666666667"/>
    <n v="10.186956104967607"/>
    <n v="1931.59997558593"/>
    <n v="4.4000000953674299"/>
    <m/>
    <n v="4.1883301734924299"/>
    <m/>
    <n v="30.799999237060501"/>
    <n v="35.099998474121001"/>
    <n v="3.7999999523162802"/>
    <n v="5.1770601421594602E-3"/>
    <n v="156.427001953125"/>
    <n v="225.62145996093699"/>
  </r>
  <r>
    <x v="405"/>
    <s v="PM"/>
    <x v="385"/>
    <x v="5"/>
    <s v="Run with Rosi"/>
    <s v="Run"/>
    <s v="Wore a knee strap and I think it helped. Knee pain 4/10 and post run it feels okay...."/>
    <n v="794"/>
    <n v="1.93"/>
    <x v="273"/>
    <n v="26"/>
    <n v="760"/>
    <n v="12.666666666666666"/>
    <n v="10.562191868724939"/>
    <n v="1933.90002441406"/>
    <n v="4"/>
    <m/>
    <n v="4.1892232894897399"/>
    <m/>
    <n v="30.799999237060501"/>
    <n v="35.099998474121001"/>
    <n v="3.7999999523162802"/>
    <n v="5.17089804634451E-3"/>
    <n v="153.97018432617099"/>
    <n v="225.93595886230401"/>
  </r>
  <r>
    <x v="406"/>
    <s v="PM"/>
    <x v="386"/>
    <x v="2"/>
    <s v="Final mile with Undy runners"/>
    <s v="Run"/>
    <s v="Knee pain 2/10 bit sore"/>
    <n v="837"/>
    <n v="1.92"/>
    <x v="274"/>
    <n v="16"/>
    <n v="674"/>
    <n v="11.233333333333333"/>
    <n v="9.4157829130172548"/>
    <n v="1924.80004882812"/>
    <n v="3.70000004768371"/>
    <m/>
    <n v="0"/>
    <n v="2"/>
    <n v="6.1999998092651296"/>
    <n v="8.3999996185302699"/>
    <n v="2.0999999046325599"/>
    <n v="-8.3125516772270203E-2"/>
    <n v="146.683502197265"/>
    <n v="177"/>
  </r>
  <r>
    <x v="407"/>
    <s v="AM"/>
    <x v="387"/>
    <x v="0"/>
    <s v="Family plod"/>
    <s v="Run"/>
    <m/>
    <n v="765"/>
    <n v="1.92"/>
    <x v="274"/>
    <n v="23"/>
    <n v="744"/>
    <n v="12.4"/>
    <n v="10.393683215556139"/>
    <n v="1927"/>
    <n v="3.2999999523162802"/>
    <n v="2.5880000591278001"/>
    <n v="0"/>
    <n v="2"/>
    <n v="19.600000381469702"/>
    <n v="24.2000007629394"/>
    <n v="7.9000000953674299"/>
    <n v="-0.11416710168123199"/>
    <n v="152"/>
    <n v="191"/>
  </r>
  <r>
    <x v="408"/>
    <s v="PM"/>
    <x v="388"/>
    <x v="1"/>
    <s v="Afternoon Run"/>
    <s v="Run"/>
    <s v="Knee pain 1/10"/>
    <n v="693"/>
    <n v="1.91"/>
    <x v="275"/>
    <n v="28"/>
    <n v="689"/>
    <n v="11.483333333333333"/>
    <n v="9.6757273913435959"/>
    <n v="1914.59997558593"/>
    <n v="3.9000000953674299"/>
    <m/>
    <n v="0"/>
    <n v="4"/>
    <n v="18.600000381469702"/>
    <n v="25"/>
    <n v="5.0999999046325604"/>
    <n v="-0.26115116477012601"/>
    <n v="158.81304931640599"/>
    <n v="189"/>
  </r>
  <r>
    <x v="409"/>
    <s v="PM"/>
    <x v="298"/>
    <x v="0"/>
    <s v="11/23/2014 Cardiff, United Kingdom"/>
    <s v="Run"/>
    <m/>
    <n v="1073"/>
    <n v="1.91"/>
    <x v="275"/>
    <n v="9"/>
    <n v="698"/>
    <n v="11.633333333333333"/>
    <n v="9.8021157026964154"/>
    <n v="1909.40002441406"/>
    <n v="4.3000001907348597"/>
    <m/>
    <n v="10.014900207519499"/>
    <m/>
    <n v="22.600000381469702"/>
    <n v="38"/>
    <n v="9.6000003814697195"/>
    <n v="-3.6660701036453198E-2"/>
    <n v="128.13600158691401"/>
    <m/>
  </r>
  <r>
    <x v="410"/>
    <s v="PM"/>
    <x v="389"/>
    <x v="5"/>
    <s v="Plod"/>
    <s v="Run"/>
    <s v="Knee pain 1/10. Pain in my lower quad instead. Think my knee isn't engaging my quad properly "/>
    <n v="769"/>
    <n v="1.91"/>
    <x v="275"/>
    <n v="25"/>
    <n v="769"/>
    <n v="12.816666666666666"/>
    <n v="10.7991790478131"/>
    <n v="1910.69995117187"/>
    <n v="3.4000000953674299"/>
    <m/>
    <n v="2"/>
    <n v="2"/>
    <n v="25.799999237060501"/>
    <n v="29.799999237060501"/>
    <n v="11.1000003814697"/>
    <n v="3.14021036028862E-2"/>
    <n v="153.91525268554599"/>
    <n v="212"/>
  </r>
  <r>
    <x v="411"/>
    <s v="AM"/>
    <x v="390"/>
    <x v="1"/>
    <s v="Lunch Run"/>
    <s v="Run"/>
    <s v="Knee pain 4/10. Nigglesome "/>
    <n v="1481"/>
    <n v="1.89"/>
    <x v="276"/>
    <n v="11"/>
    <n v="635"/>
    <n v="10.583333333333334"/>
    <n v="9.0117615181814621"/>
    <n v="1896.30004882812"/>
    <n v="4.1999998092651296"/>
    <m/>
    <n v="2"/>
    <n v="2"/>
    <n v="16"/>
    <n v="25"/>
    <n v="3.4000000953674299"/>
    <n v="-0.35859304666519098"/>
    <n v="141.77409362792901"/>
    <n v="155"/>
  </r>
  <r>
    <x v="412"/>
    <s v="PM"/>
    <x v="391"/>
    <x v="0"/>
    <s v="Evening Run"/>
    <s v="Run"/>
    <s v="Knee pain astonishingly 0/10"/>
    <n v="748"/>
    <n v="1.89"/>
    <x v="276"/>
    <n v="10"/>
    <n v="742"/>
    <n v="12.366666666666667"/>
    <n v="10.530278813371094"/>
    <n v="1895"/>
    <n v="3.70000004768371"/>
    <m/>
    <n v="2"/>
    <n v="2"/>
    <n v="24.799999237060501"/>
    <n v="28.799999237060501"/>
    <n v="6.1999998092651296"/>
    <n v="-3.16622704267501E-2"/>
    <n v="140.56872558593699"/>
    <n v="193"/>
  </r>
  <r>
    <x v="413"/>
    <s v="PM"/>
    <x v="392"/>
    <x v="4"/>
    <s v="Slowly does it"/>
    <s v="Run"/>
    <s v="Knee pain 1/10. Smallest twinge. Post run it feels a little niggley. But I'll take that. "/>
    <n v="747"/>
    <n v="1.88"/>
    <x v="277"/>
    <n v="22"/>
    <n v="739"/>
    <n v="12.316666666666666"/>
    <n v="10.543489219349329"/>
    <n v="1884.09997558593"/>
    <n v="3.0999999046325599"/>
    <m/>
    <n v="2"/>
    <n v="4"/>
    <n v="25.399999618530199"/>
    <n v="30.600000381469702"/>
    <n v="1.8999999761581401"/>
    <n v="-0.14861206710338501"/>
    <n v="152.127197265625"/>
    <n v="201"/>
  </r>
  <r>
    <x v="414"/>
    <s v="PM"/>
    <x v="297"/>
    <x v="2"/>
    <s v="Undy part 2"/>
    <s v="Run"/>
    <m/>
    <n v="844"/>
    <n v="1.88"/>
    <x v="277"/>
    <n v="26"/>
    <n v="758"/>
    <n v="12.633333333333333"/>
    <n v="10.814566750022722"/>
    <n v="1880.30004882812"/>
    <n v="3.0999999046325599"/>
    <m/>
    <n v="28"/>
    <n v="27"/>
    <n v="4.4000000953674299"/>
    <n v="34.799999237060497"/>
    <n v="18.5"/>
    <n v="2.1273201331496201E-2"/>
    <n v="156.256912231445"/>
    <n v="198"/>
  </r>
  <r>
    <x v="415"/>
    <s v="PM"/>
    <x v="393"/>
    <x v="0"/>
    <s v="Afternoon Run"/>
    <s v="Run"/>
    <m/>
    <n v="771"/>
    <n v="1.87"/>
    <x v="278"/>
    <n v="18"/>
    <n v="691"/>
    <n v="11.516666666666667"/>
    <n v="9.9113818898730948"/>
    <n v="1875"/>
    <n v="3.70000004768371"/>
    <m/>
    <n v="2"/>
    <n v="2"/>
    <n v="36.200000762939403"/>
    <n v="40.400001525878899"/>
    <n v="3.4000000953674299"/>
    <n v="-3.20000015199184E-2"/>
    <n v="148.554275512695"/>
    <n v="174"/>
  </r>
  <r>
    <x v="416"/>
    <s v="AM"/>
    <x v="275"/>
    <x v="2"/>
    <s v="Part 1. Stupid Garmin automatically saving a paused run."/>
    <s v="Run"/>
    <m/>
    <n v="731"/>
    <n v="1.86"/>
    <x v="279"/>
    <n v="16"/>
    <n v="731"/>
    <n v="12.183333333333334"/>
    <n v="10.541494874188743"/>
    <n v="1865.30004882812"/>
    <n v="2.9000000953674299"/>
    <n v="2.5520000457763601"/>
    <m/>
    <n v="16"/>
    <n v="15.800000190734799"/>
    <n v="56.400001525878899"/>
    <n v="4.6999998092651296"/>
    <n v="-2.1765935420989901"/>
    <n v="145"/>
    <n v="180"/>
  </r>
  <r>
    <x v="417"/>
    <s v="PM"/>
    <x v="386"/>
    <x v="2"/>
    <s v="Part 1 with Undy runners"/>
    <s v="Run"/>
    <m/>
    <n v="883"/>
    <n v="1.85"/>
    <x v="280"/>
    <n v="15"/>
    <n v="632"/>
    <n v="10.533333333333333"/>
    <n v="9.163114618631532"/>
    <n v="1856.40002441406"/>
    <n v="5.6999998092651296"/>
    <m/>
    <n v="0"/>
    <n v="2"/>
    <n v="0.60000002384185702"/>
    <n v="5"/>
    <n v="9.1000003814697195"/>
    <n v="-0.17237664759158999"/>
    <n v="148.40829467773401"/>
    <n v="165"/>
  </r>
  <r>
    <x v="418"/>
    <s v="AM"/>
    <x v="394"/>
    <x v="6"/>
    <s v="11/20/2014 Cardiff, Wales, United Kingdom"/>
    <s v="Run"/>
    <m/>
    <n v="854"/>
    <n v="1.85"/>
    <x v="280"/>
    <n v="8"/>
    <n v="645"/>
    <n v="10.75"/>
    <n v="9.3515964066730035"/>
    <n v="1850.69995117187"/>
    <n v="4.4000000953674299"/>
    <m/>
    <n v="0"/>
    <m/>
    <n v="6.3000001907348597"/>
    <n v="11"/>
    <n v="3.70000004768371"/>
    <n v="0.108066998422145"/>
    <n v="111.459999084472"/>
    <m/>
  </r>
  <r>
    <x v="419"/>
    <s v="PM"/>
    <x v="395"/>
    <x v="0"/>
    <s v="Afternoon Run"/>
    <s v="Run"/>
    <m/>
    <n v="736"/>
    <n v="1.8"/>
    <x v="281"/>
    <n v="27"/>
    <n v="663"/>
    <n v="11.05"/>
    <n v="9.8795870565071251"/>
    <n v="1808.09997558593"/>
    <n v="5.5999999046325604"/>
    <m/>
    <n v="6"/>
    <m/>
    <n v="18"/>
    <n v="31.799999237060501"/>
    <n v="29.799999237060501"/>
    <n v="0.619434773921966"/>
    <n v="159.51739501953099"/>
    <n v="213"/>
  </r>
  <r>
    <x v="420"/>
    <s v="PM"/>
    <x v="386"/>
    <x v="2"/>
    <s v="Indian files with Undy runners"/>
    <s v="Run"/>
    <s v="Knee pain 1/10"/>
    <n v="589"/>
    <n v="1.62"/>
    <x v="282"/>
    <n v="16"/>
    <n v="585"/>
    <n v="9.75"/>
    <n v="9.6858696632422792"/>
    <n v="1620.19995117187"/>
    <n v="4"/>
    <m/>
    <n v="0"/>
    <n v="0"/>
    <n v="10.399999618530201"/>
    <n v="12.6000003814697"/>
    <n v="5.5"/>
    <n v="-0.13578569889068601"/>
    <n v="150.45051574707"/>
    <n v="149"/>
  </r>
  <r>
    <x v="421"/>
    <s v="PM"/>
    <x v="341"/>
    <x v="5"/>
    <s v="Evening Run"/>
    <s v="Run"/>
    <m/>
    <n v="572"/>
    <n v="1.61"/>
    <x v="283"/>
    <n v="15"/>
    <n v="572"/>
    <n v="9.5333333333333332"/>
    <n v="9.5294518922830864"/>
    <n v="1609.19995117187"/>
    <n v="5.0999999046325604"/>
    <m/>
    <n v="0"/>
    <m/>
    <n v="22.5"/>
    <n v="36.400001525878899"/>
    <n v="11.199999809265099"/>
    <n v="-0.627641081809997"/>
    <n v="149.52134704589801"/>
    <n v="185.09019470214801"/>
  </r>
  <r>
    <x v="422"/>
    <s v="PM"/>
    <x v="359"/>
    <x v="0"/>
    <s v="Brisker mile"/>
    <s v="Run"/>
    <s v="Knee pain increases 5/10"/>
    <n v="596"/>
    <n v="1.61"/>
    <x v="283"/>
    <n v="32"/>
    <n v="596"/>
    <n v="9.9333333333333336"/>
    <n v="9.9292890346166427"/>
    <n v="1618.90002441406"/>
    <n v="5.5999999046325604"/>
    <m/>
    <n v="7.7075843811035103"/>
    <m/>
    <n v="16"/>
    <n v="22"/>
    <n v="5.9000000953674299"/>
    <n v="0.302674651145935"/>
    <n v="165.4130859375"/>
    <n v="190.67750549316401"/>
  </r>
  <r>
    <x v="423"/>
    <s v="PM"/>
    <x v="396"/>
    <x v="4"/>
    <s v="1 mile! No walking"/>
    <s v="Run"/>
    <s v="First run without the walk. Knee sore. But okay. "/>
    <n v="623"/>
    <n v="1.61"/>
    <x v="283"/>
    <n v="8"/>
    <n v="623"/>
    <n v="10.383333333333333"/>
    <n v="10.379105819741891"/>
    <n v="1616.40002441406"/>
    <n v="4.3000001907348597"/>
    <m/>
    <n v="4.0286841392517001"/>
    <m/>
    <n v="30.799999237060501"/>
    <n v="35"/>
    <n v="4.0999999046325604"/>
    <n v="0.12373174726963"/>
    <n v="131.57260131835901"/>
    <n v="189.38458251953099"/>
  </r>
  <r>
    <x v="424"/>
    <s v="PM"/>
    <x v="386"/>
    <x v="2"/>
    <s v="Part 3 Undy runners"/>
    <s v="Run"/>
    <s v="Knee pain 1/10"/>
    <n v="624"/>
    <n v="1.59"/>
    <x v="284"/>
    <n v="5"/>
    <n v="606"/>
    <n v="10.1"/>
    <n v="10.222880143845842"/>
    <n v="1593"/>
    <n v="3"/>
    <m/>
    <n v="0"/>
    <n v="0"/>
    <n v="-0.40000000596046398"/>
    <n v="1.3999999761581401"/>
    <n v="8.3000001907348597"/>
    <n v="-6.2774635851383195E-2"/>
    <n v="133.59338378906199"/>
    <n v="149"/>
  </r>
  <r>
    <x v="425"/>
    <s v="PM"/>
    <x v="397"/>
    <x v="1"/>
    <s v="Afternoon Run"/>
    <s v="Run"/>
    <m/>
    <n v="611"/>
    <n v="1.52"/>
    <x v="285"/>
    <n v="12"/>
    <n v="550"/>
    <n v="9.1666666666666661"/>
    <n v="9.7054766868520801"/>
    <n v="1521.5"/>
    <n v="3.7999999523162802"/>
    <m/>
    <n v="2"/>
    <n v="2"/>
    <n v="12.199999809265099"/>
    <n v="23.399999618530199"/>
    <n v="3.20000004768371"/>
    <n v="-0.68353599309921198"/>
    <n v="146"/>
    <n v="142"/>
  </r>
  <r>
    <x v="426"/>
    <s v="PM"/>
    <x v="398"/>
    <x v="0"/>
    <s v="Benchmark run for new Garmin 5k programme"/>
    <s v="Run"/>
    <m/>
    <n v="546"/>
    <n v="1.48"/>
    <x v="286"/>
    <n v="4"/>
    <n v="546"/>
    <n v="9.1"/>
    <n v="9.8952938721772483"/>
    <n v="1486.5"/>
    <n v="4.0999999046325604"/>
    <m/>
    <n v="0"/>
    <n v="0"/>
    <n v="43.200000762939403"/>
    <n v="46.400001525878899"/>
    <n v="11.1000003814697"/>
    <n v="2.6908846572041501E-2"/>
    <n v="129.33944702148401"/>
    <n v="124"/>
  </r>
  <r>
    <x v="427"/>
    <s v="PM"/>
    <x v="363"/>
    <x v="3"/>
    <s v="Afternoon Run"/>
    <s v="Run"/>
    <m/>
    <n v="730"/>
    <n v="1.47"/>
    <x v="287"/>
    <n v="10"/>
    <n v="552"/>
    <n v="9.1999999999999993"/>
    <n v="10.072088014021485"/>
    <n v="1472.30004882812"/>
    <n v="5.8000001907348597"/>
    <m/>
    <n v="0"/>
    <n v="4"/>
    <n v="12.399999618530201"/>
    <n v="20.799999237060501"/>
    <n v="7.9000000953674299"/>
    <n v="-0.50261497497558505"/>
    <n v="140.83122253417901"/>
    <n v="122"/>
  </r>
  <r>
    <x v="428"/>
    <s v="PM"/>
    <x v="179"/>
    <x v="6"/>
    <s v="Afternoon Run"/>
    <s v="Run"/>
    <m/>
    <n v="483"/>
    <n v="1.4"/>
    <x v="288"/>
    <n v="20"/>
    <n v="480"/>
    <n v="8"/>
    <n v="9.1962542736717907"/>
    <n v="1402"/>
    <n v="4.5999999046325604"/>
    <m/>
    <n v="14.6912498474121"/>
    <m/>
    <n v="20"/>
    <n v="34.799999237060497"/>
    <n v="14.199999809265099"/>
    <n v="0.94151210784912098"/>
    <n v="159.88865661621"/>
    <n v="170.593002319335"/>
  </r>
  <r>
    <x v="429"/>
    <s v="PM"/>
    <x v="307"/>
    <x v="4"/>
    <s v="Evening Run"/>
    <s v="Run"/>
    <m/>
    <n v="541"/>
    <n v="1.38"/>
    <x v="289"/>
    <n v="11"/>
    <n v="541"/>
    <n v="9.0166666666666675"/>
    <n v="10.515161514008176"/>
    <n v="1383.40002441406"/>
    <n v="3.20000004768371"/>
    <n v="2.5569999217986998"/>
    <n v="0"/>
    <n v="13"/>
    <n v="8.8000001907348597"/>
    <n v="23.399999618530199"/>
    <n v="5.6999998092651296"/>
    <n v="-1.0119993686676001"/>
    <n v="142"/>
    <n v="129"/>
  </r>
  <r>
    <x v="430"/>
    <s v="PM"/>
    <x v="399"/>
    <x v="2"/>
    <s v="Evening Run"/>
    <s v="Run"/>
    <m/>
    <n v="553"/>
    <n v="1.29"/>
    <x v="290"/>
    <n v="6"/>
    <n v="553"/>
    <n v="9.2166666666666668"/>
    <n v="11.498288208457204"/>
    <n v="1296.80004882812"/>
    <n v="5.1999998092651296"/>
    <m/>
    <n v="0"/>
    <m/>
    <n v="33"/>
    <n v="35.299999237060497"/>
    <n v="2.9000000953674299"/>
    <n v="0"/>
    <n v="117.26799774169901"/>
    <m/>
  </r>
  <r>
    <x v="431"/>
    <s v="AM"/>
    <x v="157"/>
    <x v="0"/>
    <s v="Morning Run"/>
    <s v="Run"/>
    <m/>
    <n v="536"/>
    <n v="1.24"/>
    <x v="291"/>
    <n v="11"/>
    <n v="421"/>
    <n v="7.0166666666666666"/>
    <n v="9.1066402367307671"/>
    <n v="1240.40002441406"/>
    <n v="5.4000000953674299"/>
    <m/>
    <n v="14.6434783935546"/>
    <m/>
    <n v="20"/>
    <n v="34.799999237060497"/>
    <n v="45.299999237060497"/>
    <n v="1.0722347497939999"/>
    <n v="150.99000549316401"/>
    <n v="152.80416870117099"/>
  </r>
  <r>
    <x v="432"/>
    <s v="AM"/>
    <x v="306"/>
    <x v="0"/>
    <s v="Lunch Run"/>
    <s v="Run"/>
    <m/>
    <n v="716"/>
    <n v="0.98"/>
    <x v="292"/>
    <n v="4"/>
    <n v="354"/>
    <n v="5.9"/>
    <n v="9.6889107526184937"/>
    <n v="985.79998779296795"/>
    <n v="5"/>
    <m/>
    <n v="6.4818181991577104"/>
    <m/>
    <n v="14.899999618530201"/>
    <n v="21.799999237060501"/>
    <n v="15.800000190734799"/>
    <n v="0.68979507684707597"/>
    <n v="134.06462097167901"/>
    <n v="118.29693603515599"/>
  </r>
  <r>
    <x v="433"/>
    <s v="PM"/>
    <x v="339"/>
    <x v="6"/>
    <s v="Evening Run"/>
    <s v="Run"/>
    <m/>
    <n v="371"/>
    <n v="0.93"/>
    <x v="293"/>
    <n v="13"/>
    <n v="300"/>
    <n v="5"/>
    <n v="8.6523897736159316"/>
    <n v="938.59997558593705"/>
    <n v="4.5"/>
    <m/>
    <n v="11.591250419616699"/>
    <m/>
    <n v="26.2000007629394"/>
    <n v="38.099998474121001"/>
    <n v="9.1000003814697195"/>
    <n v="0.74579161405563299"/>
    <n v="159.08695983886699"/>
    <n v="113.619728088378"/>
  </r>
  <r>
    <x v="434"/>
    <s v="PM"/>
    <x v="400"/>
    <x v="5"/>
    <s v="Evening Run"/>
    <s v="Run"/>
    <m/>
    <n v="324"/>
    <n v="0.88"/>
    <x v="294"/>
    <n v="9"/>
    <n v="324"/>
    <n v="5.4"/>
    <n v="9.8755230552498219"/>
    <n v="885.90002441406205"/>
    <n v="4.8000001907348597"/>
    <m/>
    <n v="0"/>
    <m/>
    <n v="33.099998474121001"/>
    <n v="36.5"/>
    <n v="3.4000000953674299"/>
    <n v="-1.1288000270724199E-2"/>
    <n v="145.49699401855401"/>
    <n v="103.48802947998"/>
  </r>
  <r>
    <x v="435"/>
    <s v="PM"/>
    <x v="370"/>
    <x v="5"/>
    <s v="Mini laps PT 2"/>
    <s v="Run"/>
    <s v="Knee settled down. Pain 2/10"/>
    <n v="317"/>
    <n v="0.86"/>
    <x v="295"/>
    <n v="16"/>
    <n v="314"/>
    <n v="5.2333333333333334"/>
    <n v="9.7932979135322658"/>
    <n v="865.5"/>
    <n v="3.20000004768371"/>
    <m/>
    <n v="4"/>
    <n v="0"/>
    <n v="13.199999809265099"/>
    <n v="18.399999618530199"/>
    <n v="2"/>
    <n v="0.50837665796279896"/>
    <n v="166.66879272460901"/>
    <n v="93"/>
  </r>
  <r>
    <x v="436"/>
    <s v="AM"/>
    <x v="401"/>
    <x v="6"/>
    <s v="Lunch Run"/>
    <s v="Run"/>
    <s v="There's no way I was that slow. Bloody Garmin  "/>
    <n v="1753"/>
    <n v="4.84"/>
    <x v="172"/>
    <n v="59"/>
    <n v="1753"/>
    <n v="29.216666666666665"/>
    <n v="9.714810278256417"/>
    <n v="4840.10009765625"/>
    <n v="4.6999998092651296"/>
    <n v="2.7609999179839999"/>
    <n v="4"/>
    <n v="31"/>
    <n v="3.20000004768371"/>
    <n v="33.599998474121001"/>
    <n v="7"/>
    <n v="-0.56610399484634399"/>
    <n v="156"/>
    <n v="475"/>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name="PivotTable1" cacheId="13"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4">
  <location ref="A3:C46" firstHeaderRow="0" firstDataRow="1" firstDataCol="1"/>
  <pivotFields count="27">
    <pivotField showAll="0"/>
    <pivotField showAll="0"/>
    <pivotField axis="axisRow" numFmtId="166" showAll="0">
      <items count="15">
        <item x="0"/>
        <item x="1"/>
        <item x="2"/>
        <item x="3"/>
        <item x="4"/>
        <item x="5"/>
        <item x="6"/>
        <item x="7"/>
        <item x="8"/>
        <item x="9"/>
        <item x="10"/>
        <item x="11"/>
        <item x="12"/>
        <item x="13"/>
        <item t="default"/>
      </items>
    </pivotField>
    <pivotField axis="axisRow" showAll="0">
      <items count="8">
        <item x="2"/>
        <item x="4"/>
        <item x="5"/>
        <item x="6"/>
        <item x="1"/>
        <item x="3"/>
        <item x="0"/>
        <item t="default"/>
      </items>
    </pivotField>
    <pivotField showAll="0"/>
    <pivotField showAll="0"/>
    <pivotField showAll="0"/>
    <pivotField showAll="0"/>
    <pivotField showAll="0"/>
    <pivotField dataField="1" showAll="0">
      <items count="297">
        <item x="295"/>
        <item x="294"/>
        <item x="293"/>
        <item x="292"/>
        <item x="291"/>
        <item x="290"/>
        <item x="289"/>
        <item x="288"/>
        <item x="287"/>
        <item x="286"/>
        <item x="285"/>
        <item x="284"/>
        <item x="283"/>
        <item x="282"/>
        <item x="281"/>
        <item x="280"/>
        <item x="279"/>
        <item x="278"/>
        <item x="277"/>
        <item x="276"/>
        <item x="275"/>
        <item x="274"/>
        <item x="273"/>
        <item x="272"/>
        <item x="271"/>
        <item x="270"/>
        <item x="269"/>
        <item x="268"/>
        <item x="267"/>
        <item x="266"/>
        <item x="265"/>
        <item x="264"/>
        <item x="263"/>
        <item x="262"/>
        <item x="261"/>
        <item x="260"/>
        <item x="259"/>
        <item x="258"/>
        <item x="257"/>
        <item x="256"/>
        <item x="255"/>
        <item x="254"/>
        <item x="253"/>
        <item x="252"/>
        <item x="251"/>
        <item x="250"/>
        <item x="249"/>
        <item x="248"/>
        <item x="247"/>
        <item x="246"/>
        <item x="245"/>
        <item x="244"/>
        <item x="243"/>
        <item x="242"/>
        <item x="241"/>
        <item x="240"/>
        <item x="239"/>
        <item x="238"/>
        <item x="237"/>
        <item x="236"/>
        <item x="235"/>
        <item x="234"/>
        <item x="233"/>
        <item x="232"/>
        <item x="231"/>
        <item x="230"/>
        <item x="229"/>
        <item x="228"/>
        <item x="227"/>
        <item x="226"/>
        <item x="225"/>
        <item x="224"/>
        <item x="223"/>
        <item x="222"/>
        <item x="221"/>
        <item x="220"/>
        <item x="219"/>
        <item x="218"/>
        <item x="217"/>
        <item x="216"/>
        <item x="215"/>
        <item x="214"/>
        <item x="213"/>
        <item x="212"/>
        <item x="211"/>
        <item x="210"/>
        <item x="209"/>
        <item x="208"/>
        <item x="207"/>
        <item x="206"/>
        <item x="205"/>
        <item x="204"/>
        <item x="203"/>
        <item x="202"/>
        <item x="201"/>
        <item x="200"/>
        <item x="199"/>
        <item x="198"/>
        <item x="197"/>
        <item x="196"/>
        <item x="195"/>
        <item x="194"/>
        <item x="193"/>
        <item x="192"/>
        <item x="191"/>
        <item x="190"/>
        <item x="189"/>
        <item x="188"/>
        <item x="187"/>
        <item x="186"/>
        <item x="185"/>
        <item x="184"/>
        <item x="183"/>
        <item x="182"/>
        <item x="181"/>
        <item x="180"/>
        <item x="179"/>
        <item x="178"/>
        <item x="177"/>
        <item x="176"/>
        <item x="175"/>
        <item x="174"/>
        <item x="173"/>
        <item x="172"/>
        <item x="171"/>
        <item x="170"/>
        <item x="169"/>
        <item x="168"/>
        <item x="167"/>
        <item x="166"/>
        <item x="165"/>
        <item x="164"/>
        <item x="163"/>
        <item x="162"/>
        <item x="161"/>
        <item x="160"/>
        <item x="159"/>
        <item x="158"/>
        <item x="157"/>
        <item x="156"/>
        <item x="155"/>
        <item x="154"/>
        <item x="153"/>
        <item x="152"/>
        <item x="151"/>
        <item x="150"/>
        <item x="149"/>
        <item x="148"/>
        <item x="147"/>
        <item x="146"/>
        <item x="145"/>
        <item x="144"/>
        <item x="143"/>
        <item x="142"/>
        <item x="141"/>
        <item x="140"/>
        <item x="139"/>
        <item x="138"/>
        <item x="137"/>
        <item x="136"/>
        <item x="135"/>
        <item x="134"/>
        <item x="133"/>
        <item x="132"/>
        <item x="131"/>
        <item x="130"/>
        <item x="129"/>
        <item x="128"/>
        <item x="127"/>
        <item x="126"/>
        <item x="125"/>
        <item x="124"/>
        <item x="123"/>
        <item x="122"/>
        <item x="121"/>
        <item x="120"/>
        <item x="119"/>
        <item x="118"/>
        <item x="117"/>
        <item x="116"/>
        <item x="115"/>
        <item x="114"/>
        <item x="113"/>
        <item x="112"/>
        <item x="111"/>
        <item x="110"/>
        <item x="109"/>
        <item x="108"/>
        <item x="107"/>
        <item x="106"/>
        <item x="105"/>
        <item x="104"/>
        <item x="103"/>
        <item x="102"/>
        <item x="101"/>
        <item x="100"/>
        <item x="99"/>
        <item x="98"/>
        <item x="97"/>
        <item x="96"/>
        <item x="95"/>
        <item x="94"/>
        <item x="93"/>
        <item x="92"/>
        <item x="91"/>
        <item x="90"/>
        <item x="89"/>
        <item x="88"/>
        <item x="87"/>
        <item x="86"/>
        <item x="85"/>
        <item x="84"/>
        <item x="83"/>
        <item x="82"/>
        <item x="81"/>
        <item x="80"/>
        <item x="79"/>
        <item x="78"/>
        <item x="77"/>
        <item x="76"/>
        <item x="75"/>
        <item x="74"/>
        <item x="73"/>
        <item x="72"/>
        <item x="71"/>
        <item x="70"/>
        <item x="69"/>
        <item x="68"/>
        <item x="67"/>
        <item x="66"/>
        <item x="65"/>
        <item x="64"/>
        <item x="63"/>
        <item x="62"/>
        <item x="61"/>
        <item x="60"/>
        <item x="59"/>
        <item x="58"/>
        <item x="57"/>
        <item x="56"/>
        <item x="55"/>
        <item x="54"/>
        <item x="53"/>
        <item x="52"/>
        <item x="51"/>
        <item x="50"/>
        <item x="49"/>
        <item x="48"/>
        <item x="47"/>
        <item x="46"/>
        <item x="45"/>
        <item x="44"/>
        <item x="43"/>
        <item x="42"/>
        <item x="41"/>
        <item x="40"/>
        <item x="39"/>
        <item x="38"/>
        <item x="37"/>
        <item x="36"/>
        <item x="35"/>
        <item x="34"/>
        <item x="33"/>
        <item x="32"/>
        <item x="31"/>
        <item x="30"/>
        <item x="29"/>
        <item x="28"/>
        <item x="27"/>
        <item x="26"/>
        <item x="25"/>
        <item x="24"/>
        <item x="23"/>
        <item x="22"/>
        <item x="21"/>
        <item x="20"/>
        <item x="19"/>
        <item x="18"/>
        <item x="17"/>
        <item x="16"/>
        <item x="15"/>
        <item x="14"/>
        <item x="13"/>
        <item x="12"/>
        <item x="11"/>
        <item x="10"/>
        <item x="9"/>
        <item x="8"/>
        <item x="7"/>
        <item x="6"/>
        <item x="5"/>
        <item x="4"/>
        <item x="3"/>
        <item x="2"/>
        <item x="1"/>
        <item x="0"/>
        <item t="default"/>
      </items>
    </pivotField>
    <pivotField showAll="0">
      <items count="159">
        <item x="131"/>
        <item x="154"/>
        <item x="156"/>
        <item x="153"/>
        <item x="150"/>
        <item x="152"/>
        <item x="151"/>
        <item x="146"/>
        <item x="157"/>
        <item x="144"/>
        <item x="143"/>
        <item x="148"/>
        <item x="147"/>
        <item x="155"/>
        <item x="142"/>
        <item x="145"/>
        <item x="129"/>
        <item x="130"/>
        <item x="140"/>
        <item x="125"/>
        <item x="149"/>
        <item x="133"/>
        <item x="139"/>
        <item x="136"/>
        <item x="141"/>
        <item x="132"/>
        <item x="114"/>
        <item x="101"/>
        <item x="138"/>
        <item x="135"/>
        <item x="127"/>
        <item x="128"/>
        <item x="111"/>
        <item x="124"/>
        <item x="137"/>
        <item x="109"/>
        <item x="117"/>
        <item x="134"/>
        <item x="107"/>
        <item x="126"/>
        <item x="103"/>
        <item x="89"/>
        <item x="106"/>
        <item x="113"/>
        <item x="105"/>
        <item x="99"/>
        <item x="95"/>
        <item x="76"/>
        <item x="118"/>
        <item x="102"/>
        <item x="121"/>
        <item x="108"/>
        <item x="112"/>
        <item x="116"/>
        <item x="119"/>
        <item x="96"/>
        <item x="85"/>
        <item x="91"/>
        <item x="87"/>
        <item x="110"/>
        <item x="104"/>
        <item x="83"/>
        <item x="98"/>
        <item x="90"/>
        <item x="93"/>
        <item x="115"/>
        <item x="74"/>
        <item x="92"/>
        <item x="94"/>
        <item x="79"/>
        <item x="50"/>
        <item x="122"/>
        <item x="82"/>
        <item x="57"/>
        <item x="58"/>
        <item x="55"/>
        <item x="88"/>
        <item x="77"/>
        <item x="78"/>
        <item x="53"/>
        <item x="56"/>
        <item x="61"/>
        <item x="123"/>
        <item x="38"/>
        <item x="49"/>
        <item x="40"/>
        <item x="97"/>
        <item x="84"/>
        <item x="51"/>
        <item x="75"/>
        <item x="59"/>
        <item x="100"/>
        <item x="67"/>
        <item x="54"/>
        <item x="80"/>
        <item x="44"/>
        <item x="68"/>
        <item x="31"/>
        <item x="86"/>
        <item x="120"/>
        <item x="63"/>
        <item x="25"/>
        <item x="64"/>
        <item x="33"/>
        <item x="43"/>
        <item x="36"/>
        <item x="35"/>
        <item x="46"/>
        <item x="72"/>
        <item x="81"/>
        <item x="41"/>
        <item x="47"/>
        <item x="70"/>
        <item x="42"/>
        <item x="39"/>
        <item x="52"/>
        <item x="62"/>
        <item x="22"/>
        <item x="69"/>
        <item x="20"/>
        <item x="60"/>
        <item x="11"/>
        <item x="73"/>
        <item x="66"/>
        <item x="45"/>
        <item x="71"/>
        <item x="18"/>
        <item x="14"/>
        <item x="32"/>
        <item x="21"/>
        <item x="34"/>
        <item x="19"/>
        <item x="16"/>
        <item x="30"/>
        <item x="6"/>
        <item x="37"/>
        <item x="28"/>
        <item x="65"/>
        <item x="29"/>
        <item x="26"/>
        <item x="10"/>
        <item x="4"/>
        <item x="24"/>
        <item x="2"/>
        <item x="27"/>
        <item x="13"/>
        <item x="5"/>
        <item x="23"/>
        <item x="8"/>
        <item x="12"/>
        <item x="3"/>
        <item x="15"/>
        <item x="17"/>
        <item x="7"/>
        <item x="9"/>
        <item x="1"/>
        <item x="0"/>
        <item x="48"/>
        <item t="default"/>
      </items>
    </pivotField>
    <pivotField showAll="0"/>
    <pivotField showAll="0"/>
    <pivotField showAll="0">
      <items count="435">
        <item x="393"/>
        <item x="374"/>
        <item x="383"/>
        <item x="210"/>
        <item x="126"/>
        <item x="250"/>
        <item x="431"/>
        <item x="204"/>
        <item x="205"/>
        <item x="112"/>
        <item x="140"/>
        <item x="120"/>
        <item x="152"/>
        <item x="399"/>
        <item x="117"/>
        <item x="195"/>
        <item x="52"/>
        <item x="280"/>
        <item x="164"/>
        <item x="355"/>
        <item x="130"/>
        <item x="357"/>
        <item x="50"/>
        <item x="201"/>
        <item x="42"/>
        <item x="340"/>
        <item x="144"/>
        <item x="79"/>
        <item x="72"/>
        <item x="358"/>
        <item x="25"/>
        <item x="132"/>
        <item x="273"/>
        <item x="96"/>
        <item x="409"/>
        <item x="220"/>
        <item x="18"/>
        <item x="7"/>
        <item x="62"/>
        <item x="129"/>
        <item x="331"/>
        <item x="84"/>
        <item x="189"/>
        <item x="206"/>
        <item x="312"/>
        <item x="429"/>
        <item x="307"/>
        <item x="190"/>
        <item x="98"/>
        <item x="136"/>
        <item x="81"/>
        <item x="196"/>
        <item x="73"/>
        <item x="141"/>
        <item x="308"/>
        <item x="94"/>
        <item x="70"/>
        <item x="415"/>
        <item x="197"/>
        <item x="113"/>
        <item x="175"/>
        <item x="301"/>
        <item x="24"/>
        <item x="49"/>
        <item x="426"/>
        <item x="74"/>
        <item x="150"/>
        <item x="387"/>
        <item x="103"/>
        <item x="30"/>
        <item x="344"/>
        <item x="296"/>
        <item x="184"/>
        <item x="71"/>
        <item x="93"/>
        <item x="69"/>
        <item x="213"/>
        <item x="185"/>
        <item x="198"/>
        <item x="36"/>
        <item x="143"/>
        <item x="255"/>
        <item x="119"/>
        <item x="75"/>
        <item x="23"/>
        <item x="337"/>
        <item x="20"/>
        <item x="271"/>
        <item x="159"/>
        <item x="191"/>
        <item x="85"/>
        <item x="90"/>
        <item x="343"/>
        <item x="168"/>
        <item x="127"/>
        <item x="227"/>
        <item x="242"/>
        <item x="88"/>
        <item x="67"/>
        <item x="392"/>
        <item x="47"/>
        <item x="199"/>
        <item x="105"/>
        <item x="416"/>
        <item x="82"/>
        <item x="181"/>
        <item x="395"/>
        <item x="322"/>
        <item x="100"/>
        <item x="346"/>
        <item x="162"/>
        <item x="66"/>
        <item x="186"/>
        <item x="192"/>
        <item x="248"/>
        <item x="169"/>
        <item x="58"/>
        <item x="404"/>
        <item x="86"/>
        <item x="170"/>
        <item x="77"/>
        <item x="121"/>
        <item x="163"/>
        <item x="211"/>
        <item x="221"/>
        <item x="87"/>
        <item x="182"/>
        <item x="202"/>
        <item x="228"/>
        <item x="172"/>
        <item x="251"/>
        <item x="347"/>
        <item x="203"/>
        <item x="214"/>
        <item x="215"/>
        <item x="32"/>
        <item x="216"/>
        <item x="114"/>
        <item x="230"/>
        <item x="235"/>
        <item x="419"/>
        <item x="137"/>
        <item x="34"/>
        <item x="240"/>
        <item x="178"/>
        <item x="44"/>
        <item x="173"/>
        <item x="282"/>
        <item x="147"/>
        <item x="236"/>
        <item x="104"/>
        <item x="396"/>
        <item x="327"/>
        <item x="316"/>
        <item x="31"/>
        <item x="148"/>
        <item x="13"/>
        <item x="341"/>
        <item x="237"/>
        <item x="245"/>
        <item x="193"/>
        <item x="38"/>
        <item x="247"/>
        <item x="27"/>
        <item x="45"/>
        <item x="154"/>
        <item x="160"/>
        <item x="217"/>
        <item x="123"/>
        <item x="406"/>
        <item x="328"/>
        <item x="302"/>
        <item x="418"/>
        <item x="430"/>
        <item x="339"/>
        <item x="314"/>
        <item x="423"/>
        <item x="256"/>
        <item x="222"/>
        <item x="218"/>
        <item x="257"/>
        <item x="371"/>
        <item x="63"/>
        <item x="200"/>
        <item x="183"/>
        <item x="133"/>
        <item x="76"/>
        <item x="43"/>
        <item x="241"/>
        <item x="223"/>
        <item x="179"/>
        <item x="29"/>
        <item x="292"/>
        <item x="48"/>
        <item x="26"/>
        <item x="249"/>
        <item x="174"/>
        <item x="281"/>
        <item x="326"/>
        <item x="37"/>
        <item x="8"/>
        <item x="304"/>
        <item x="433"/>
        <item x="231"/>
        <item x="294"/>
        <item x="78"/>
        <item x="275"/>
        <item x="407"/>
        <item x="122"/>
        <item x="238"/>
        <item x="219"/>
        <item x="102"/>
        <item x="14"/>
        <item x="345"/>
        <item x="21"/>
        <item x="260"/>
        <item x="329"/>
        <item x="35"/>
        <item x="17"/>
        <item x="115"/>
        <item x="54"/>
        <item x="157"/>
        <item x="362"/>
        <item x="376"/>
        <item x="39"/>
        <item x="303"/>
        <item x="379"/>
        <item x="432"/>
        <item x="305"/>
        <item x="417"/>
        <item x="22"/>
        <item x="51"/>
        <item x="252"/>
        <item x="390"/>
        <item x="382"/>
        <item x="131"/>
        <item x="424"/>
        <item x="274"/>
        <item x="89"/>
        <item x="413"/>
        <item x="353"/>
        <item x="180"/>
        <item x="187"/>
        <item x="153"/>
        <item x="9"/>
        <item x="10"/>
        <item x="138"/>
        <item x="142"/>
        <item x="95"/>
        <item x="420"/>
        <item x="28"/>
        <item x="207"/>
        <item x="261"/>
        <item x="372"/>
        <item x="313"/>
        <item x="11"/>
        <item x="176"/>
        <item x="4"/>
        <item x="385"/>
        <item x="258"/>
        <item x="290"/>
        <item x="320"/>
        <item x="368"/>
        <item x="332"/>
        <item x="16"/>
        <item x="319"/>
        <item x="107"/>
        <item x="253"/>
        <item x="291"/>
        <item x="232"/>
        <item x="6"/>
        <item x="108"/>
        <item x="262"/>
        <item x="57"/>
        <item x="80"/>
        <item x="324"/>
        <item x="323"/>
        <item x="68"/>
        <item x="309"/>
        <item x="334"/>
        <item x="40"/>
        <item x="286"/>
        <item x="425"/>
        <item x="83"/>
        <item x="171"/>
        <item x="336"/>
        <item x="315"/>
        <item x="158"/>
        <item x="116"/>
        <item x="369"/>
        <item x="110"/>
        <item x="19"/>
        <item x="239"/>
        <item x="359"/>
        <item x="224"/>
        <item x="125"/>
        <item x="287"/>
        <item x="243"/>
        <item x="225"/>
        <item x="363"/>
        <item x="15"/>
        <item x="5"/>
        <item x="149"/>
        <item x="263"/>
        <item x="139"/>
        <item x="264"/>
        <item x="12"/>
        <item x="3"/>
        <item x="342"/>
        <item x="265"/>
        <item x="233"/>
        <item x="402"/>
        <item x="394"/>
        <item x="60"/>
        <item x="356"/>
        <item x="167"/>
        <item x="33"/>
        <item x="422"/>
        <item x="283"/>
        <item x="64"/>
        <item x="106"/>
        <item x="377"/>
        <item x="293"/>
        <item x="118"/>
        <item x="266"/>
        <item x="386"/>
        <item x="276"/>
        <item x="146"/>
        <item x="55"/>
        <item x="134"/>
        <item x="349"/>
        <item x="267"/>
        <item x="366"/>
        <item x="364"/>
        <item x="56"/>
        <item x="2"/>
        <item x="234"/>
        <item x="101"/>
        <item x="91"/>
        <item x="397"/>
        <item x="421"/>
        <item x="405"/>
        <item x="310"/>
        <item x="278"/>
        <item x="360"/>
        <item x="268"/>
        <item x="109"/>
        <item x="298"/>
        <item x="99"/>
        <item x="384"/>
        <item x="277"/>
        <item x="361"/>
        <item x="352"/>
        <item x="311"/>
        <item x="306"/>
        <item x="61"/>
        <item x="92"/>
        <item x="295"/>
        <item x="135"/>
        <item x="400"/>
        <item x="375"/>
        <item x="259"/>
        <item x="124"/>
        <item x="427"/>
        <item x="330"/>
        <item x="155"/>
        <item x="410"/>
        <item x="128"/>
        <item x="414"/>
        <item x="411"/>
        <item x="272"/>
        <item x="403"/>
        <item x="208"/>
        <item x="389"/>
        <item x="229"/>
        <item x="391"/>
        <item x="246"/>
        <item x="226"/>
        <item x="317"/>
        <item x="338"/>
        <item x="285"/>
        <item x="299"/>
        <item x="335"/>
        <item x="53"/>
        <item x="166"/>
        <item x="300"/>
        <item x="97"/>
        <item x="59"/>
        <item x="188"/>
        <item x="194"/>
        <item x="46"/>
        <item x="284"/>
        <item x="408"/>
        <item x="412"/>
        <item x="65"/>
        <item x="177"/>
        <item x="321"/>
        <item x="145"/>
        <item x="212"/>
        <item x="0"/>
        <item x="209"/>
        <item x="350"/>
        <item x="151"/>
        <item x="270"/>
        <item x="1"/>
        <item x="367"/>
        <item x="41"/>
        <item x="325"/>
        <item x="378"/>
        <item x="351"/>
        <item x="318"/>
        <item x="388"/>
        <item x="161"/>
        <item x="348"/>
        <item x="156"/>
        <item x="370"/>
        <item x="398"/>
        <item x="297"/>
        <item x="381"/>
        <item x="289"/>
        <item x="279"/>
        <item x="333"/>
        <item x="254"/>
        <item x="428"/>
        <item x="288"/>
        <item x="244"/>
        <item x="373"/>
        <item x="354"/>
        <item x="269"/>
        <item x="401"/>
        <item x="380"/>
        <item x="365"/>
        <item x="165"/>
        <item x="111"/>
        <item t="default"/>
      </items>
    </pivotField>
    <pivotField showAll="0"/>
    <pivotField showAll="0"/>
    <pivotField showAll="0"/>
    <pivotField showAll="0"/>
    <pivotField showAll="0"/>
    <pivotField showAll="0"/>
    <pivotField showAll="0"/>
    <pivotField showAll="0"/>
    <pivotField showAll="0"/>
    <pivotField showAll="0"/>
    <pivotField showAll="0"/>
    <pivotField axis="axisRow" showAll="0">
      <items count="7">
        <item sd="0" x="0"/>
        <item sd="0" x="1"/>
        <item sd="0" x="2"/>
        <item sd="0" x="3"/>
        <item sd="0" x="4"/>
        <item sd="0" x="5"/>
        <item t="default"/>
      </items>
    </pivotField>
    <pivotField axis="axisRow" showAll="0">
      <items count="10">
        <item h="1" sd="0" x="0"/>
        <item h="1" sd="0" x="1"/>
        <item h="1" sd="0" x="2"/>
        <item sd="0" x="3"/>
        <item sd="0" x="4"/>
        <item sd="0" x="5"/>
        <item sd="0" x="6"/>
        <item sd="0" x="7"/>
        <item sd="0" x="8"/>
        <item t="default"/>
      </items>
    </pivotField>
  </pivotFields>
  <rowFields count="4">
    <field x="3"/>
    <field x="26"/>
    <field x="25"/>
    <field x="2"/>
  </rowFields>
  <rowItems count="43">
    <i>
      <x/>
    </i>
    <i r="1">
      <x v="3"/>
    </i>
    <i r="1">
      <x v="4"/>
    </i>
    <i r="1">
      <x v="5"/>
    </i>
    <i r="1">
      <x v="6"/>
    </i>
    <i r="1">
      <x v="7"/>
    </i>
    <i>
      <x v="1"/>
    </i>
    <i r="1">
      <x v="3"/>
    </i>
    <i r="1">
      <x v="4"/>
    </i>
    <i r="1">
      <x v="5"/>
    </i>
    <i r="1">
      <x v="6"/>
    </i>
    <i r="1">
      <x v="7"/>
    </i>
    <i>
      <x v="2"/>
    </i>
    <i r="1">
      <x v="3"/>
    </i>
    <i r="1">
      <x v="4"/>
    </i>
    <i r="1">
      <x v="5"/>
    </i>
    <i r="1">
      <x v="6"/>
    </i>
    <i r="1">
      <x v="7"/>
    </i>
    <i>
      <x v="3"/>
    </i>
    <i r="1">
      <x v="3"/>
    </i>
    <i r="1">
      <x v="4"/>
    </i>
    <i r="1">
      <x v="5"/>
    </i>
    <i r="1">
      <x v="6"/>
    </i>
    <i r="1">
      <x v="7"/>
    </i>
    <i>
      <x v="4"/>
    </i>
    <i r="1">
      <x v="3"/>
    </i>
    <i r="1">
      <x v="4"/>
    </i>
    <i r="1">
      <x v="5"/>
    </i>
    <i r="1">
      <x v="6"/>
    </i>
    <i r="1">
      <x v="7"/>
    </i>
    <i>
      <x v="5"/>
    </i>
    <i r="1">
      <x v="3"/>
    </i>
    <i r="1">
      <x v="4"/>
    </i>
    <i r="1">
      <x v="5"/>
    </i>
    <i r="1">
      <x v="6"/>
    </i>
    <i r="1">
      <x v="7"/>
    </i>
    <i>
      <x v="6"/>
    </i>
    <i r="1">
      <x v="3"/>
    </i>
    <i r="1">
      <x v="4"/>
    </i>
    <i r="1">
      <x v="5"/>
    </i>
    <i r="1">
      <x v="6"/>
    </i>
    <i r="1">
      <x v="7"/>
    </i>
    <i t="grand">
      <x/>
    </i>
  </rowItems>
  <colFields count="1">
    <field x="-2"/>
  </colFields>
  <colItems count="2">
    <i>
      <x/>
    </i>
    <i i="1">
      <x v="1"/>
    </i>
  </colItems>
  <dataFields count="2">
    <dataField name="How many runs" fld="9" subtotal="count" baseField="0" baseItem="0"/>
    <dataField name="Average of Distance (miles)" fld="9" subtotal="average" baseField="0" baseItem="0"/>
  </dataFields>
  <chartFormats count="2">
    <chartFormat chart="3" format="0" series="1">
      <pivotArea type="data" outline="0" fieldPosition="0">
        <references count="1">
          <reference field="4294967294" count="1" selected="0">
            <x v="0"/>
          </reference>
        </references>
      </pivotArea>
    </chartFormat>
    <chartFormat chart="3" format="1"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name="PivotTable1" cacheId="13"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2">
  <location ref="A3:C11" firstHeaderRow="0" firstDataRow="1" firstDataCol="1"/>
  <pivotFields count="27">
    <pivotField showAll="0"/>
    <pivotField showAll="0"/>
    <pivotField numFmtId="166" showAll="0">
      <items count="15">
        <item x="0"/>
        <item x="1"/>
        <item x="2"/>
        <item x="3"/>
        <item x="4"/>
        <item x="5"/>
        <item x="6"/>
        <item x="7"/>
        <item x="8"/>
        <item x="9"/>
        <item x="10"/>
        <item x="11"/>
        <item x="12"/>
        <item x="13"/>
        <item t="default"/>
      </items>
    </pivotField>
    <pivotField axis="axisRow" showAll="0">
      <items count="8">
        <item x="2"/>
        <item x="4"/>
        <item x="5"/>
        <item x="6"/>
        <item x="1"/>
        <item x="3"/>
        <item x="0"/>
        <item t="default"/>
      </items>
    </pivotField>
    <pivotField showAll="0"/>
    <pivotField showAll="0"/>
    <pivotField showAll="0"/>
    <pivotField showAll="0"/>
    <pivotField showAll="0"/>
    <pivotField dataField="1" showAll="0">
      <items count="297">
        <item x="295"/>
        <item x="294"/>
        <item x="293"/>
        <item x="292"/>
        <item x="291"/>
        <item x="290"/>
        <item x="289"/>
        <item x="288"/>
        <item x="287"/>
        <item x="286"/>
        <item x="285"/>
        <item x="284"/>
        <item x="283"/>
        <item x="282"/>
        <item x="281"/>
        <item x="280"/>
        <item x="279"/>
        <item x="278"/>
        <item x="277"/>
        <item x="276"/>
        <item x="275"/>
        <item x="274"/>
        <item x="273"/>
        <item x="272"/>
        <item x="271"/>
        <item x="270"/>
        <item x="269"/>
        <item x="268"/>
        <item x="267"/>
        <item x="266"/>
        <item x="265"/>
        <item x="264"/>
        <item x="263"/>
        <item x="262"/>
        <item x="261"/>
        <item x="260"/>
        <item x="259"/>
        <item x="258"/>
        <item x="257"/>
        <item x="256"/>
        <item x="255"/>
        <item x="254"/>
        <item x="253"/>
        <item x="252"/>
        <item x="251"/>
        <item x="250"/>
        <item x="249"/>
        <item x="248"/>
        <item x="247"/>
        <item x="246"/>
        <item x="245"/>
        <item x="244"/>
        <item x="243"/>
        <item x="242"/>
        <item x="241"/>
        <item x="240"/>
        <item x="239"/>
        <item x="238"/>
        <item x="237"/>
        <item x="236"/>
        <item x="235"/>
        <item x="234"/>
        <item x="233"/>
        <item x="232"/>
        <item x="231"/>
        <item x="230"/>
        <item x="229"/>
        <item x="228"/>
        <item x="227"/>
        <item x="226"/>
        <item x="225"/>
        <item x="224"/>
        <item x="223"/>
        <item x="222"/>
        <item x="221"/>
        <item x="220"/>
        <item x="219"/>
        <item x="218"/>
        <item x="217"/>
        <item x="216"/>
        <item x="215"/>
        <item x="214"/>
        <item x="213"/>
        <item x="212"/>
        <item x="211"/>
        <item x="210"/>
        <item x="209"/>
        <item x="208"/>
        <item x="207"/>
        <item x="206"/>
        <item x="205"/>
        <item x="204"/>
        <item x="203"/>
        <item x="202"/>
        <item x="201"/>
        <item x="200"/>
        <item x="199"/>
        <item x="198"/>
        <item x="197"/>
        <item x="196"/>
        <item x="195"/>
        <item x="194"/>
        <item x="193"/>
        <item x="192"/>
        <item x="191"/>
        <item x="190"/>
        <item x="189"/>
        <item x="188"/>
        <item x="187"/>
        <item x="186"/>
        <item x="185"/>
        <item x="184"/>
        <item x="183"/>
        <item x="182"/>
        <item x="181"/>
        <item x="180"/>
        <item x="179"/>
        <item x="178"/>
        <item x="177"/>
        <item x="176"/>
        <item x="175"/>
        <item x="174"/>
        <item x="173"/>
        <item x="172"/>
        <item x="171"/>
        <item x="170"/>
        <item x="169"/>
        <item x="168"/>
        <item x="167"/>
        <item x="166"/>
        <item x="165"/>
        <item x="164"/>
        <item x="163"/>
        <item x="162"/>
        <item x="161"/>
        <item x="160"/>
        <item x="159"/>
        <item x="158"/>
        <item x="157"/>
        <item x="156"/>
        <item x="155"/>
        <item x="154"/>
        <item x="153"/>
        <item x="152"/>
        <item x="151"/>
        <item x="150"/>
        <item x="149"/>
        <item x="148"/>
        <item x="147"/>
        <item x="146"/>
        <item x="145"/>
        <item x="144"/>
        <item x="143"/>
        <item x="142"/>
        <item x="141"/>
        <item x="140"/>
        <item x="139"/>
        <item x="138"/>
        <item x="137"/>
        <item x="136"/>
        <item x="135"/>
        <item x="134"/>
        <item x="133"/>
        <item x="132"/>
        <item x="131"/>
        <item x="130"/>
        <item x="129"/>
        <item x="128"/>
        <item x="127"/>
        <item x="126"/>
        <item x="125"/>
        <item x="124"/>
        <item x="123"/>
        <item x="122"/>
        <item x="121"/>
        <item x="120"/>
        <item x="119"/>
        <item x="118"/>
        <item x="117"/>
        <item x="116"/>
        <item x="115"/>
        <item x="114"/>
        <item x="113"/>
        <item x="112"/>
        <item x="111"/>
        <item x="110"/>
        <item x="109"/>
        <item x="108"/>
        <item x="107"/>
        <item x="106"/>
        <item x="105"/>
        <item x="104"/>
        <item x="103"/>
        <item x="102"/>
        <item x="101"/>
        <item x="100"/>
        <item x="99"/>
        <item x="98"/>
        <item x="97"/>
        <item x="96"/>
        <item x="95"/>
        <item x="94"/>
        <item x="93"/>
        <item x="92"/>
        <item x="91"/>
        <item x="90"/>
        <item x="89"/>
        <item x="88"/>
        <item x="87"/>
        <item x="86"/>
        <item x="85"/>
        <item x="84"/>
        <item x="83"/>
        <item x="82"/>
        <item x="81"/>
        <item x="80"/>
        <item x="79"/>
        <item x="78"/>
        <item x="77"/>
        <item x="76"/>
        <item x="75"/>
        <item x="74"/>
        <item x="73"/>
        <item x="72"/>
        <item x="71"/>
        <item x="70"/>
        <item x="69"/>
        <item x="68"/>
        <item x="67"/>
        <item x="66"/>
        <item x="65"/>
        <item x="64"/>
        <item x="63"/>
        <item x="62"/>
        <item x="61"/>
        <item x="60"/>
        <item x="59"/>
        <item x="58"/>
        <item x="57"/>
        <item x="56"/>
        <item x="55"/>
        <item x="54"/>
        <item x="53"/>
        <item x="52"/>
        <item x="51"/>
        <item x="50"/>
        <item x="49"/>
        <item x="48"/>
        <item x="47"/>
        <item x="46"/>
        <item x="45"/>
        <item x="44"/>
        <item x="43"/>
        <item x="42"/>
        <item x="41"/>
        <item x="40"/>
        <item x="39"/>
        <item x="38"/>
        <item x="37"/>
        <item x="36"/>
        <item x="35"/>
        <item x="34"/>
        <item x="33"/>
        <item x="32"/>
        <item x="31"/>
        <item x="30"/>
        <item x="29"/>
        <item x="28"/>
        <item x="27"/>
        <item x="26"/>
        <item x="25"/>
        <item x="24"/>
        <item x="23"/>
        <item x="22"/>
        <item x="21"/>
        <item x="20"/>
        <item x="19"/>
        <item x="18"/>
        <item x="17"/>
        <item x="16"/>
        <item x="15"/>
        <item x="14"/>
        <item x="13"/>
        <item x="12"/>
        <item x="11"/>
        <item x="10"/>
        <item x="9"/>
        <item x="8"/>
        <item x="7"/>
        <item x="6"/>
        <item x="5"/>
        <item x="4"/>
        <item x="3"/>
        <item x="2"/>
        <item x="1"/>
        <item x="0"/>
        <item t="default"/>
      </items>
    </pivotField>
    <pivotField showAll="0">
      <items count="159">
        <item x="131"/>
        <item x="154"/>
        <item x="156"/>
        <item x="153"/>
        <item x="150"/>
        <item x="152"/>
        <item x="151"/>
        <item x="146"/>
        <item x="157"/>
        <item x="144"/>
        <item x="143"/>
        <item x="148"/>
        <item x="147"/>
        <item x="155"/>
        <item x="142"/>
        <item x="145"/>
        <item x="129"/>
        <item x="130"/>
        <item x="140"/>
        <item x="125"/>
        <item x="149"/>
        <item x="133"/>
        <item x="139"/>
        <item x="136"/>
        <item x="141"/>
        <item x="132"/>
        <item x="114"/>
        <item x="101"/>
        <item x="138"/>
        <item x="135"/>
        <item x="127"/>
        <item x="128"/>
        <item x="111"/>
        <item x="124"/>
        <item x="137"/>
        <item x="109"/>
        <item x="117"/>
        <item x="134"/>
        <item x="107"/>
        <item x="126"/>
        <item x="103"/>
        <item x="89"/>
        <item x="106"/>
        <item x="113"/>
        <item x="105"/>
        <item x="99"/>
        <item x="95"/>
        <item x="76"/>
        <item x="118"/>
        <item x="102"/>
        <item x="121"/>
        <item x="108"/>
        <item x="112"/>
        <item x="116"/>
        <item x="119"/>
        <item x="96"/>
        <item x="85"/>
        <item x="91"/>
        <item x="87"/>
        <item x="110"/>
        <item x="104"/>
        <item x="83"/>
        <item x="98"/>
        <item x="90"/>
        <item x="93"/>
        <item x="115"/>
        <item x="74"/>
        <item x="92"/>
        <item x="94"/>
        <item x="79"/>
        <item x="50"/>
        <item x="122"/>
        <item x="82"/>
        <item x="57"/>
        <item x="58"/>
        <item x="55"/>
        <item x="88"/>
        <item x="77"/>
        <item x="78"/>
        <item x="53"/>
        <item x="56"/>
        <item x="61"/>
        <item x="123"/>
        <item x="38"/>
        <item x="49"/>
        <item x="40"/>
        <item x="97"/>
        <item x="84"/>
        <item x="51"/>
        <item x="75"/>
        <item x="59"/>
        <item x="100"/>
        <item x="67"/>
        <item x="54"/>
        <item x="80"/>
        <item x="44"/>
        <item x="68"/>
        <item x="31"/>
        <item x="86"/>
        <item x="120"/>
        <item x="63"/>
        <item x="25"/>
        <item x="64"/>
        <item x="33"/>
        <item x="43"/>
        <item x="36"/>
        <item x="35"/>
        <item x="46"/>
        <item x="72"/>
        <item x="81"/>
        <item x="41"/>
        <item x="47"/>
        <item x="70"/>
        <item x="42"/>
        <item x="39"/>
        <item x="52"/>
        <item x="62"/>
        <item x="22"/>
        <item x="69"/>
        <item x="20"/>
        <item x="60"/>
        <item x="11"/>
        <item x="73"/>
        <item x="66"/>
        <item x="45"/>
        <item x="71"/>
        <item x="18"/>
        <item x="14"/>
        <item x="32"/>
        <item x="21"/>
        <item x="34"/>
        <item x="19"/>
        <item x="16"/>
        <item x="30"/>
        <item x="6"/>
        <item x="37"/>
        <item x="28"/>
        <item x="65"/>
        <item x="29"/>
        <item x="26"/>
        <item x="10"/>
        <item x="4"/>
        <item x="24"/>
        <item x="2"/>
        <item x="27"/>
        <item x="13"/>
        <item x="5"/>
        <item x="23"/>
        <item x="8"/>
        <item x="12"/>
        <item x="3"/>
        <item x="15"/>
        <item x="17"/>
        <item x="7"/>
        <item x="9"/>
        <item x="1"/>
        <item x="0"/>
        <item x="48"/>
        <item t="default"/>
      </items>
    </pivotField>
    <pivotField showAll="0"/>
    <pivotField showAll="0"/>
    <pivotField showAll="0">
      <items count="435">
        <item x="393"/>
        <item x="374"/>
        <item x="383"/>
        <item x="210"/>
        <item x="126"/>
        <item x="250"/>
        <item x="431"/>
        <item x="204"/>
        <item x="205"/>
        <item x="112"/>
        <item x="140"/>
        <item x="120"/>
        <item x="152"/>
        <item x="399"/>
        <item x="117"/>
        <item x="195"/>
        <item x="52"/>
        <item x="280"/>
        <item x="164"/>
        <item x="355"/>
        <item x="130"/>
        <item x="357"/>
        <item x="50"/>
        <item x="201"/>
        <item x="42"/>
        <item x="340"/>
        <item x="144"/>
        <item x="79"/>
        <item x="72"/>
        <item x="358"/>
        <item x="25"/>
        <item x="132"/>
        <item x="273"/>
        <item x="96"/>
        <item x="409"/>
        <item x="220"/>
        <item x="18"/>
        <item x="7"/>
        <item x="62"/>
        <item x="129"/>
        <item x="331"/>
        <item x="84"/>
        <item x="189"/>
        <item x="206"/>
        <item x="312"/>
        <item x="429"/>
        <item x="307"/>
        <item x="190"/>
        <item x="98"/>
        <item x="136"/>
        <item x="81"/>
        <item x="196"/>
        <item x="73"/>
        <item x="141"/>
        <item x="308"/>
        <item x="94"/>
        <item x="70"/>
        <item x="415"/>
        <item x="197"/>
        <item x="113"/>
        <item x="175"/>
        <item x="301"/>
        <item x="24"/>
        <item x="49"/>
        <item x="426"/>
        <item x="74"/>
        <item x="150"/>
        <item x="387"/>
        <item x="103"/>
        <item x="30"/>
        <item x="344"/>
        <item x="296"/>
        <item x="184"/>
        <item x="71"/>
        <item x="93"/>
        <item x="69"/>
        <item x="213"/>
        <item x="185"/>
        <item x="198"/>
        <item x="36"/>
        <item x="143"/>
        <item x="255"/>
        <item x="119"/>
        <item x="75"/>
        <item x="23"/>
        <item x="337"/>
        <item x="20"/>
        <item x="271"/>
        <item x="159"/>
        <item x="191"/>
        <item x="85"/>
        <item x="90"/>
        <item x="343"/>
        <item x="168"/>
        <item x="127"/>
        <item x="227"/>
        <item x="242"/>
        <item x="88"/>
        <item x="67"/>
        <item x="392"/>
        <item x="47"/>
        <item x="199"/>
        <item x="105"/>
        <item x="416"/>
        <item x="82"/>
        <item x="181"/>
        <item x="395"/>
        <item x="322"/>
        <item x="100"/>
        <item x="346"/>
        <item x="162"/>
        <item x="66"/>
        <item x="186"/>
        <item x="192"/>
        <item x="248"/>
        <item x="169"/>
        <item x="58"/>
        <item x="404"/>
        <item x="86"/>
        <item x="170"/>
        <item x="77"/>
        <item x="121"/>
        <item x="163"/>
        <item x="211"/>
        <item x="221"/>
        <item x="87"/>
        <item x="182"/>
        <item x="202"/>
        <item x="228"/>
        <item x="172"/>
        <item x="251"/>
        <item x="347"/>
        <item x="203"/>
        <item x="214"/>
        <item x="215"/>
        <item x="32"/>
        <item x="216"/>
        <item x="114"/>
        <item x="230"/>
        <item x="235"/>
        <item x="419"/>
        <item x="137"/>
        <item x="34"/>
        <item x="240"/>
        <item x="178"/>
        <item x="44"/>
        <item x="173"/>
        <item x="282"/>
        <item x="147"/>
        <item x="236"/>
        <item x="104"/>
        <item x="396"/>
        <item x="327"/>
        <item x="316"/>
        <item x="31"/>
        <item x="148"/>
        <item x="13"/>
        <item x="341"/>
        <item x="237"/>
        <item x="245"/>
        <item x="193"/>
        <item x="38"/>
        <item x="247"/>
        <item x="27"/>
        <item x="45"/>
        <item x="154"/>
        <item x="160"/>
        <item x="217"/>
        <item x="123"/>
        <item x="406"/>
        <item x="328"/>
        <item x="302"/>
        <item x="418"/>
        <item x="430"/>
        <item x="339"/>
        <item x="314"/>
        <item x="423"/>
        <item x="256"/>
        <item x="222"/>
        <item x="218"/>
        <item x="257"/>
        <item x="371"/>
        <item x="63"/>
        <item x="200"/>
        <item x="183"/>
        <item x="133"/>
        <item x="76"/>
        <item x="43"/>
        <item x="241"/>
        <item x="223"/>
        <item x="179"/>
        <item x="29"/>
        <item x="292"/>
        <item x="48"/>
        <item x="26"/>
        <item x="249"/>
        <item x="174"/>
        <item x="281"/>
        <item x="326"/>
        <item x="37"/>
        <item x="8"/>
        <item x="304"/>
        <item x="433"/>
        <item x="231"/>
        <item x="294"/>
        <item x="78"/>
        <item x="275"/>
        <item x="407"/>
        <item x="122"/>
        <item x="238"/>
        <item x="219"/>
        <item x="102"/>
        <item x="14"/>
        <item x="345"/>
        <item x="21"/>
        <item x="260"/>
        <item x="329"/>
        <item x="35"/>
        <item x="17"/>
        <item x="115"/>
        <item x="54"/>
        <item x="157"/>
        <item x="362"/>
        <item x="376"/>
        <item x="39"/>
        <item x="303"/>
        <item x="379"/>
        <item x="432"/>
        <item x="305"/>
        <item x="417"/>
        <item x="22"/>
        <item x="51"/>
        <item x="252"/>
        <item x="390"/>
        <item x="382"/>
        <item x="131"/>
        <item x="424"/>
        <item x="274"/>
        <item x="89"/>
        <item x="413"/>
        <item x="353"/>
        <item x="180"/>
        <item x="187"/>
        <item x="153"/>
        <item x="9"/>
        <item x="10"/>
        <item x="138"/>
        <item x="142"/>
        <item x="95"/>
        <item x="420"/>
        <item x="28"/>
        <item x="207"/>
        <item x="261"/>
        <item x="372"/>
        <item x="313"/>
        <item x="11"/>
        <item x="176"/>
        <item x="4"/>
        <item x="385"/>
        <item x="258"/>
        <item x="290"/>
        <item x="320"/>
        <item x="368"/>
        <item x="332"/>
        <item x="16"/>
        <item x="319"/>
        <item x="107"/>
        <item x="253"/>
        <item x="291"/>
        <item x="232"/>
        <item x="6"/>
        <item x="108"/>
        <item x="262"/>
        <item x="57"/>
        <item x="80"/>
        <item x="324"/>
        <item x="323"/>
        <item x="68"/>
        <item x="309"/>
        <item x="334"/>
        <item x="40"/>
        <item x="286"/>
        <item x="425"/>
        <item x="83"/>
        <item x="171"/>
        <item x="336"/>
        <item x="315"/>
        <item x="158"/>
        <item x="116"/>
        <item x="369"/>
        <item x="110"/>
        <item x="19"/>
        <item x="239"/>
        <item x="359"/>
        <item x="224"/>
        <item x="125"/>
        <item x="287"/>
        <item x="243"/>
        <item x="225"/>
        <item x="363"/>
        <item x="15"/>
        <item x="5"/>
        <item x="149"/>
        <item x="263"/>
        <item x="139"/>
        <item x="264"/>
        <item x="12"/>
        <item x="3"/>
        <item x="342"/>
        <item x="265"/>
        <item x="233"/>
        <item x="402"/>
        <item x="394"/>
        <item x="60"/>
        <item x="356"/>
        <item x="167"/>
        <item x="33"/>
        <item x="422"/>
        <item x="283"/>
        <item x="64"/>
        <item x="106"/>
        <item x="377"/>
        <item x="293"/>
        <item x="118"/>
        <item x="266"/>
        <item x="386"/>
        <item x="276"/>
        <item x="146"/>
        <item x="55"/>
        <item x="134"/>
        <item x="349"/>
        <item x="267"/>
        <item x="366"/>
        <item x="364"/>
        <item x="56"/>
        <item x="2"/>
        <item x="234"/>
        <item x="101"/>
        <item x="91"/>
        <item x="397"/>
        <item x="421"/>
        <item x="405"/>
        <item x="310"/>
        <item x="278"/>
        <item x="360"/>
        <item x="268"/>
        <item x="109"/>
        <item x="298"/>
        <item x="99"/>
        <item x="384"/>
        <item x="277"/>
        <item x="361"/>
        <item x="352"/>
        <item x="311"/>
        <item x="306"/>
        <item x="61"/>
        <item x="92"/>
        <item x="295"/>
        <item x="135"/>
        <item x="400"/>
        <item x="375"/>
        <item x="259"/>
        <item x="124"/>
        <item x="427"/>
        <item x="330"/>
        <item x="155"/>
        <item x="410"/>
        <item x="128"/>
        <item x="414"/>
        <item x="411"/>
        <item x="272"/>
        <item x="403"/>
        <item x="208"/>
        <item x="389"/>
        <item x="229"/>
        <item x="391"/>
        <item x="246"/>
        <item x="226"/>
        <item x="317"/>
        <item x="338"/>
        <item x="285"/>
        <item x="299"/>
        <item x="335"/>
        <item x="53"/>
        <item x="166"/>
        <item x="300"/>
        <item x="97"/>
        <item x="59"/>
        <item x="188"/>
        <item x="194"/>
        <item x="46"/>
        <item x="284"/>
        <item x="408"/>
        <item x="412"/>
        <item x="65"/>
        <item x="177"/>
        <item x="321"/>
        <item x="145"/>
        <item x="212"/>
        <item x="0"/>
        <item x="209"/>
        <item x="350"/>
        <item x="151"/>
        <item x="270"/>
        <item x="1"/>
        <item x="367"/>
        <item x="41"/>
        <item x="325"/>
        <item x="378"/>
        <item x="351"/>
        <item x="318"/>
        <item x="388"/>
        <item x="161"/>
        <item x="348"/>
        <item x="156"/>
        <item x="370"/>
        <item x="398"/>
        <item x="297"/>
        <item x="381"/>
        <item x="289"/>
        <item x="279"/>
        <item x="333"/>
        <item x="254"/>
        <item x="428"/>
        <item x="288"/>
        <item x="244"/>
        <item x="373"/>
        <item x="354"/>
        <item x="269"/>
        <item x="401"/>
        <item x="380"/>
        <item x="365"/>
        <item x="165"/>
        <item x="111"/>
        <item t="default"/>
      </items>
    </pivotField>
    <pivotField showAll="0"/>
    <pivotField showAll="0"/>
    <pivotField showAll="0"/>
    <pivotField showAll="0"/>
    <pivotField showAll="0"/>
    <pivotField showAll="0"/>
    <pivotField showAll="0"/>
    <pivotField showAll="0"/>
    <pivotField showAll="0"/>
    <pivotField showAll="0"/>
    <pivotField showAll="0"/>
    <pivotField showAll="0">
      <items count="7">
        <item x="0"/>
        <item x="1"/>
        <item x="2"/>
        <item x="3"/>
        <item x="4"/>
        <item x="5"/>
        <item t="default"/>
      </items>
    </pivotField>
    <pivotField showAll="0">
      <items count="10">
        <item x="0"/>
        <item x="1"/>
        <item x="2"/>
        <item x="3"/>
        <item x="4"/>
        <item x="5"/>
        <item x="6"/>
        <item x="7"/>
        <item x="8"/>
        <item t="default"/>
      </items>
    </pivotField>
  </pivotFields>
  <rowFields count="1">
    <field x="3"/>
  </rowFields>
  <rowItems count="8">
    <i>
      <x/>
    </i>
    <i>
      <x v="1"/>
    </i>
    <i>
      <x v="2"/>
    </i>
    <i>
      <x v="3"/>
    </i>
    <i>
      <x v="4"/>
    </i>
    <i>
      <x v="5"/>
    </i>
    <i>
      <x v="6"/>
    </i>
    <i t="grand">
      <x/>
    </i>
  </rowItems>
  <colFields count="1">
    <field x="-2"/>
  </colFields>
  <colItems count="2">
    <i>
      <x/>
    </i>
    <i i="1">
      <x v="1"/>
    </i>
  </colItems>
  <dataFields count="2">
    <dataField name="How many runs" fld="9" subtotal="count" baseField="0" baseItem="0"/>
    <dataField name="Sum of Distance (miles)" fld="9" baseField="0" baseItem="0"/>
  </dataFields>
  <chartFormats count="4">
    <chartFormat chart="0" format="0" series="1">
      <pivotArea type="data" outline="0" fieldPosition="0">
        <references count="1">
          <reference field="4294967294" count="1" selected="0">
            <x v="1"/>
          </reference>
        </references>
      </pivotArea>
    </chartFormat>
    <chartFormat chart="0" format="2" series="1">
      <pivotArea type="data" outline="0" fieldPosition="0">
        <references count="1">
          <reference field="4294967294" count="1" selected="0">
            <x v="0"/>
          </reference>
        </references>
      </pivotArea>
    </chartFormat>
    <chartFormat chart="1" format="0" series="1">
      <pivotArea type="data" outline="0" fieldPosition="0">
        <references count="1">
          <reference field="4294967294" count="1" selected="0">
            <x v="1"/>
          </reference>
        </references>
      </pivotArea>
    </chartFormat>
    <chartFormat chart="1"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name="PivotTable2" cacheId="13"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6">
  <location ref="A3:C11" firstHeaderRow="0" firstDataRow="1" firstDataCol="1"/>
  <pivotFields count="27">
    <pivotField showAll="0"/>
    <pivotField showAll="0"/>
    <pivotField axis="axisRow" numFmtId="166" showAll="0">
      <items count="15">
        <item x="0"/>
        <item x="1"/>
        <item x="2"/>
        <item x="3"/>
        <item x="4"/>
        <item x="5"/>
        <item x="6"/>
        <item x="7"/>
        <item x="8"/>
        <item x="9"/>
        <item x="10"/>
        <item x="11"/>
        <item x="12"/>
        <item x="13"/>
        <item t="default"/>
      </items>
    </pivotField>
    <pivotField showAll="0"/>
    <pivotField showAll="0"/>
    <pivotField showAll="0"/>
    <pivotField showAll="0"/>
    <pivotField showAll="0"/>
    <pivotField showAll="0"/>
    <pivotField dataField="1" showAll="0">
      <items count="297">
        <item x="295"/>
        <item x="294"/>
        <item x="293"/>
        <item x="292"/>
        <item x="291"/>
        <item x="290"/>
        <item x="289"/>
        <item x="288"/>
        <item x="287"/>
        <item x="286"/>
        <item x="285"/>
        <item x="284"/>
        <item x="283"/>
        <item x="282"/>
        <item x="281"/>
        <item x="280"/>
        <item x="279"/>
        <item x="278"/>
        <item x="277"/>
        <item x="276"/>
        <item x="275"/>
        <item x="274"/>
        <item x="273"/>
        <item x="272"/>
        <item x="271"/>
        <item x="270"/>
        <item x="269"/>
        <item x="268"/>
        <item x="267"/>
        <item x="266"/>
        <item x="265"/>
        <item x="264"/>
        <item x="263"/>
        <item x="262"/>
        <item x="261"/>
        <item x="260"/>
        <item x="259"/>
        <item x="258"/>
        <item x="257"/>
        <item x="256"/>
        <item x="255"/>
        <item x="254"/>
        <item x="253"/>
        <item x="252"/>
        <item x="251"/>
        <item x="250"/>
        <item x="249"/>
        <item x="248"/>
        <item x="247"/>
        <item x="246"/>
        <item x="245"/>
        <item x="244"/>
        <item x="243"/>
        <item x="242"/>
        <item x="241"/>
        <item x="240"/>
        <item x="239"/>
        <item x="238"/>
        <item x="237"/>
        <item x="236"/>
        <item x="235"/>
        <item x="234"/>
        <item x="233"/>
        <item x="232"/>
        <item x="231"/>
        <item x="230"/>
        <item x="229"/>
        <item x="228"/>
        <item x="227"/>
        <item x="226"/>
        <item x="225"/>
        <item x="224"/>
        <item x="223"/>
        <item x="222"/>
        <item x="221"/>
        <item x="220"/>
        <item x="219"/>
        <item x="218"/>
        <item x="217"/>
        <item x="216"/>
        <item x="215"/>
        <item x="214"/>
        <item x="213"/>
        <item x="212"/>
        <item x="211"/>
        <item x="210"/>
        <item x="209"/>
        <item x="208"/>
        <item x="207"/>
        <item x="206"/>
        <item x="205"/>
        <item x="204"/>
        <item x="203"/>
        <item x="202"/>
        <item x="201"/>
        <item x="200"/>
        <item x="199"/>
        <item x="198"/>
        <item x="197"/>
        <item x="196"/>
        <item x="195"/>
        <item x="194"/>
        <item x="193"/>
        <item x="192"/>
        <item x="191"/>
        <item x="190"/>
        <item x="189"/>
        <item x="188"/>
        <item x="187"/>
        <item x="186"/>
        <item x="185"/>
        <item x="184"/>
        <item x="183"/>
        <item x="182"/>
        <item x="181"/>
        <item x="180"/>
        <item x="179"/>
        <item x="178"/>
        <item x="177"/>
        <item x="176"/>
        <item x="175"/>
        <item x="174"/>
        <item x="173"/>
        <item x="172"/>
        <item x="171"/>
        <item x="170"/>
        <item x="169"/>
        <item x="168"/>
        <item x="167"/>
        <item x="166"/>
        <item x="165"/>
        <item x="164"/>
        <item x="163"/>
        <item x="162"/>
        <item x="161"/>
        <item x="160"/>
        <item x="159"/>
        <item x="158"/>
        <item x="157"/>
        <item x="156"/>
        <item x="155"/>
        <item x="154"/>
        <item x="153"/>
        <item x="152"/>
        <item x="151"/>
        <item x="150"/>
        <item x="149"/>
        <item x="148"/>
        <item x="147"/>
        <item x="146"/>
        <item x="145"/>
        <item x="144"/>
        <item x="143"/>
        <item x="142"/>
        <item x="141"/>
        <item x="140"/>
        <item x="139"/>
        <item x="138"/>
        <item x="137"/>
        <item x="136"/>
        <item x="135"/>
        <item x="134"/>
        <item x="133"/>
        <item x="132"/>
        <item x="131"/>
        <item x="130"/>
        <item x="129"/>
        <item x="128"/>
        <item x="127"/>
        <item x="126"/>
        <item x="125"/>
        <item x="124"/>
        <item x="123"/>
        <item x="122"/>
        <item x="121"/>
        <item x="120"/>
        <item x="119"/>
        <item x="118"/>
        <item x="117"/>
        <item x="116"/>
        <item x="115"/>
        <item x="114"/>
        <item x="113"/>
        <item x="112"/>
        <item x="111"/>
        <item x="110"/>
        <item x="109"/>
        <item x="108"/>
        <item x="107"/>
        <item x="106"/>
        <item x="105"/>
        <item x="104"/>
        <item x="103"/>
        <item x="102"/>
        <item x="101"/>
        <item x="100"/>
        <item x="99"/>
        <item x="98"/>
        <item x="97"/>
        <item x="96"/>
        <item x="95"/>
        <item x="94"/>
        <item x="93"/>
        <item x="92"/>
        <item x="91"/>
        <item x="90"/>
        <item x="89"/>
        <item x="88"/>
        <item x="87"/>
        <item x="86"/>
        <item x="85"/>
        <item x="84"/>
        <item x="83"/>
        <item x="82"/>
        <item x="81"/>
        <item x="80"/>
        <item x="79"/>
        <item x="78"/>
        <item x="77"/>
        <item x="76"/>
        <item x="75"/>
        <item x="74"/>
        <item x="73"/>
        <item x="72"/>
        <item x="71"/>
        <item x="70"/>
        <item x="69"/>
        <item x="68"/>
        <item x="67"/>
        <item x="66"/>
        <item x="65"/>
        <item x="64"/>
        <item x="63"/>
        <item x="62"/>
        <item x="61"/>
        <item x="60"/>
        <item x="59"/>
        <item x="58"/>
        <item x="57"/>
        <item x="56"/>
        <item x="55"/>
        <item x="54"/>
        <item x="53"/>
        <item x="52"/>
        <item x="51"/>
        <item x="50"/>
        <item x="49"/>
        <item x="48"/>
        <item x="47"/>
        <item x="46"/>
        <item x="45"/>
        <item x="44"/>
        <item x="43"/>
        <item x="42"/>
        <item x="41"/>
        <item x="40"/>
        <item x="39"/>
        <item x="38"/>
        <item x="37"/>
        <item x="36"/>
        <item x="35"/>
        <item x="34"/>
        <item x="33"/>
        <item x="32"/>
        <item x="31"/>
        <item x="30"/>
        <item x="29"/>
        <item x="28"/>
        <item x="27"/>
        <item x="26"/>
        <item x="25"/>
        <item x="24"/>
        <item x="23"/>
        <item x="22"/>
        <item x="21"/>
        <item x="20"/>
        <item x="19"/>
        <item x="18"/>
        <item x="17"/>
        <item x="16"/>
        <item x="15"/>
        <item x="14"/>
        <item x="13"/>
        <item x="12"/>
        <item x="11"/>
        <item x="10"/>
        <item x="9"/>
        <item x="8"/>
        <item x="7"/>
        <item x="6"/>
        <item x="5"/>
        <item x="4"/>
        <item x="3"/>
        <item x="2"/>
        <item x="1"/>
        <item x="0"/>
        <item t="default"/>
      </items>
    </pivotField>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axis="axisRow" showAll="0">
      <items count="7">
        <item sd="0" x="0"/>
        <item sd="0" x="1"/>
        <item x="2"/>
        <item sd="0" x="3"/>
        <item sd="0" x="4"/>
        <item sd="0" x="5"/>
        <item t="default"/>
      </items>
    </pivotField>
    <pivotField axis="axisRow" showAll="0">
      <items count="10">
        <item sd="0" x="0"/>
        <item sd="0" x="1"/>
        <item sd="0" x="2"/>
        <item sd="0" x="3"/>
        <item sd="0" x="4"/>
        <item sd="0" x="5"/>
        <item sd="0" x="6"/>
        <item sd="0" x="7"/>
        <item sd="0" x="8"/>
        <item t="default"/>
      </items>
    </pivotField>
  </pivotFields>
  <rowFields count="3">
    <field x="26"/>
    <field x="25"/>
    <field x="2"/>
  </rowFields>
  <rowItems count="8">
    <i>
      <x v="1"/>
    </i>
    <i>
      <x v="2"/>
    </i>
    <i>
      <x v="3"/>
    </i>
    <i>
      <x v="4"/>
    </i>
    <i>
      <x v="5"/>
    </i>
    <i>
      <x v="6"/>
    </i>
    <i>
      <x v="7"/>
    </i>
    <i t="grand">
      <x/>
    </i>
  </rowItems>
  <colFields count="1">
    <field x="-2"/>
  </colFields>
  <colItems count="2">
    <i>
      <x/>
    </i>
    <i i="1">
      <x v="1"/>
    </i>
  </colItems>
  <dataFields count="2">
    <dataField name="Average run distance (miles)" fld="9" subtotal="average" baseField="0" baseItem="0"/>
    <dataField name="Average per mile pace (minutes)" fld="13" subtotal="average" baseField="0" baseItem="0"/>
  </dataFields>
  <chartFormats count="6">
    <chartFormat chart="0" format="2" series="1">
      <pivotArea type="data" outline="0" fieldPosition="0">
        <references count="1">
          <reference field="4294967294" count="1" selected="0">
            <x v="0"/>
          </reference>
        </references>
      </pivotArea>
    </chartFormat>
    <chartFormat chart="0" format="3" series="1">
      <pivotArea type="data" outline="0" fieldPosition="0">
        <references count="1">
          <reference field="4294967294" count="1" selected="0">
            <x v="1"/>
          </reference>
        </references>
      </pivotArea>
    </chartFormat>
    <chartFormat chart="2" format="10" series="1">
      <pivotArea type="data" outline="0" fieldPosition="0">
        <references count="1">
          <reference field="4294967294" count="1" selected="0">
            <x v="0"/>
          </reference>
        </references>
      </pivotArea>
    </chartFormat>
    <chartFormat chart="2" format="11" series="1">
      <pivotArea type="data" outline="0" fieldPosition="0">
        <references count="1">
          <reference field="4294967294" count="1" selected="0">
            <x v="1"/>
          </reference>
        </references>
      </pivotArea>
    </chartFormat>
    <chartFormat chart="5" format="12" series="1">
      <pivotArea type="data" outline="0" fieldPosition="0">
        <references count="1">
          <reference field="4294967294" count="1" selected="0">
            <x v="0"/>
          </reference>
        </references>
      </pivotArea>
    </chartFormat>
    <chartFormat chart="5" format="13"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name="PivotTable2" cacheId="13"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3">
  <location ref="A3:C11" firstHeaderRow="0" firstDataRow="1" firstDataCol="1"/>
  <pivotFields count="27">
    <pivotField showAll="0"/>
    <pivotField showAll="0"/>
    <pivotField axis="axisRow" dataField="1" numFmtId="166" showAll="0">
      <items count="15">
        <item x="0"/>
        <item x="1"/>
        <item x="2"/>
        <item x="3"/>
        <item x="4"/>
        <item x="5"/>
        <item x="6"/>
        <item x="7"/>
        <item x="8"/>
        <item x="9"/>
        <item x="10"/>
        <item x="11"/>
        <item x="12"/>
        <item x="13"/>
        <item t="default"/>
      </items>
    </pivotField>
    <pivotField showAll="0"/>
    <pivotField showAll="0"/>
    <pivotField showAll="0"/>
    <pivotField showAll="0"/>
    <pivotField showAll="0"/>
    <pivotField showAll="0"/>
    <pivotField dataField="1" showAll="0">
      <items count="297">
        <item x="295"/>
        <item x="294"/>
        <item x="293"/>
        <item x="292"/>
        <item x="291"/>
        <item x="290"/>
        <item x="289"/>
        <item x="288"/>
        <item x="287"/>
        <item x="286"/>
        <item x="285"/>
        <item x="284"/>
        <item x="283"/>
        <item x="282"/>
        <item x="281"/>
        <item x="280"/>
        <item x="279"/>
        <item x="278"/>
        <item x="277"/>
        <item x="276"/>
        <item x="275"/>
        <item x="274"/>
        <item x="273"/>
        <item x="272"/>
        <item x="271"/>
        <item x="270"/>
        <item x="269"/>
        <item x="268"/>
        <item x="267"/>
        <item x="266"/>
        <item x="265"/>
        <item x="264"/>
        <item x="263"/>
        <item x="262"/>
        <item x="261"/>
        <item x="260"/>
        <item x="259"/>
        <item x="258"/>
        <item x="257"/>
        <item x="256"/>
        <item x="255"/>
        <item x="254"/>
        <item x="253"/>
        <item x="252"/>
        <item x="251"/>
        <item x="250"/>
        <item x="249"/>
        <item x="248"/>
        <item x="247"/>
        <item x="246"/>
        <item x="245"/>
        <item x="244"/>
        <item x="243"/>
        <item x="242"/>
        <item x="241"/>
        <item x="240"/>
        <item x="239"/>
        <item x="238"/>
        <item x="237"/>
        <item x="236"/>
        <item x="235"/>
        <item x="234"/>
        <item x="233"/>
        <item x="232"/>
        <item x="231"/>
        <item x="230"/>
        <item x="229"/>
        <item x="228"/>
        <item x="227"/>
        <item x="226"/>
        <item x="225"/>
        <item x="224"/>
        <item x="223"/>
        <item x="222"/>
        <item x="221"/>
        <item x="220"/>
        <item x="219"/>
        <item x="218"/>
        <item x="217"/>
        <item x="216"/>
        <item x="215"/>
        <item x="214"/>
        <item x="213"/>
        <item x="212"/>
        <item x="211"/>
        <item x="210"/>
        <item x="209"/>
        <item x="208"/>
        <item x="207"/>
        <item x="206"/>
        <item x="205"/>
        <item x="204"/>
        <item x="203"/>
        <item x="202"/>
        <item x="201"/>
        <item x="200"/>
        <item x="199"/>
        <item x="198"/>
        <item x="197"/>
        <item x="196"/>
        <item x="195"/>
        <item x="194"/>
        <item x="193"/>
        <item x="192"/>
        <item x="191"/>
        <item x="190"/>
        <item x="189"/>
        <item x="188"/>
        <item x="187"/>
        <item x="186"/>
        <item x="185"/>
        <item x="184"/>
        <item x="183"/>
        <item x="182"/>
        <item x="181"/>
        <item x="180"/>
        <item x="179"/>
        <item x="178"/>
        <item x="177"/>
        <item x="176"/>
        <item x="175"/>
        <item x="174"/>
        <item x="173"/>
        <item x="172"/>
        <item x="171"/>
        <item x="170"/>
        <item x="169"/>
        <item x="168"/>
        <item x="167"/>
        <item x="166"/>
        <item x="165"/>
        <item x="164"/>
        <item x="163"/>
        <item x="162"/>
        <item x="161"/>
        <item x="160"/>
        <item x="159"/>
        <item x="158"/>
        <item x="157"/>
        <item x="156"/>
        <item x="155"/>
        <item x="154"/>
        <item x="153"/>
        <item x="152"/>
        <item x="151"/>
        <item x="150"/>
        <item x="149"/>
        <item x="148"/>
        <item x="147"/>
        <item x="146"/>
        <item x="145"/>
        <item x="144"/>
        <item x="143"/>
        <item x="142"/>
        <item x="141"/>
        <item x="140"/>
        <item x="139"/>
        <item x="138"/>
        <item x="137"/>
        <item x="136"/>
        <item x="135"/>
        <item x="134"/>
        <item x="133"/>
        <item x="132"/>
        <item x="131"/>
        <item x="130"/>
        <item x="129"/>
        <item x="128"/>
        <item x="127"/>
        <item x="126"/>
        <item x="125"/>
        <item x="124"/>
        <item x="123"/>
        <item x="122"/>
        <item x="121"/>
        <item x="120"/>
        <item x="119"/>
        <item x="118"/>
        <item x="117"/>
        <item x="116"/>
        <item x="115"/>
        <item x="114"/>
        <item x="113"/>
        <item x="112"/>
        <item x="111"/>
        <item x="110"/>
        <item x="109"/>
        <item x="108"/>
        <item x="107"/>
        <item x="106"/>
        <item x="105"/>
        <item x="104"/>
        <item x="103"/>
        <item x="102"/>
        <item x="101"/>
        <item x="100"/>
        <item x="99"/>
        <item x="98"/>
        <item x="97"/>
        <item x="96"/>
        <item x="95"/>
        <item x="94"/>
        <item x="93"/>
        <item x="92"/>
        <item x="91"/>
        <item x="90"/>
        <item x="89"/>
        <item x="88"/>
        <item x="87"/>
        <item x="86"/>
        <item x="85"/>
        <item x="84"/>
        <item x="83"/>
        <item x="82"/>
        <item x="81"/>
        <item x="80"/>
        <item x="79"/>
        <item x="78"/>
        <item x="77"/>
        <item x="76"/>
        <item x="75"/>
        <item x="74"/>
        <item x="73"/>
        <item x="72"/>
        <item x="71"/>
        <item x="70"/>
        <item x="69"/>
        <item x="68"/>
        <item x="67"/>
        <item x="66"/>
        <item x="65"/>
        <item x="64"/>
        <item x="63"/>
        <item x="62"/>
        <item x="61"/>
        <item x="60"/>
        <item x="59"/>
        <item x="58"/>
        <item x="57"/>
        <item x="56"/>
        <item x="55"/>
        <item x="54"/>
        <item x="53"/>
        <item x="52"/>
        <item x="51"/>
        <item x="50"/>
        <item x="49"/>
        <item x="48"/>
        <item x="47"/>
        <item x="46"/>
        <item x="45"/>
        <item x="44"/>
        <item x="43"/>
        <item x="42"/>
        <item x="41"/>
        <item x="40"/>
        <item x="39"/>
        <item x="38"/>
        <item x="37"/>
        <item x="36"/>
        <item x="35"/>
        <item x="34"/>
        <item x="33"/>
        <item x="32"/>
        <item x="31"/>
        <item x="30"/>
        <item x="29"/>
        <item x="28"/>
        <item x="27"/>
        <item x="26"/>
        <item x="25"/>
        <item x="24"/>
        <item x="23"/>
        <item x="22"/>
        <item x="21"/>
        <item x="20"/>
        <item x="19"/>
        <item x="18"/>
        <item x="17"/>
        <item x="16"/>
        <item x="15"/>
        <item x="14"/>
        <item x="13"/>
        <item x="12"/>
        <item x="11"/>
        <item x="10"/>
        <item x="9"/>
        <item x="8"/>
        <item x="7"/>
        <item x="6"/>
        <item x="5"/>
        <item x="4"/>
        <item x="3"/>
        <item x="2"/>
        <item x="1"/>
        <item x="0"/>
        <item t="default"/>
      </items>
    </pivotField>
    <pivotField showAll="0"/>
    <pivotField showAll="0"/>
    <pivotField showAll="0"/>
    <pivotField showAll="0">
      <items count="435">
        <item x="393"/>
        <item x="374"/>
        <item x="383"/>
        <item x="210"/>
        <item x="126"/>
        <item x="250"/>
        <item x="431"/>
        <item x="204"/>
        <item x="205"/>
        <item x="112"/>
        <item x="140"/>
        <item x="120"/>
        <item x="152"/>
        <item x="399"/>
        <item x="117"/>
        <item x="195"/>
        <item x="52"/>
        <item x="280"/>
        <item x="164"/>
        <item x="355"/>
        <item x="130"/>
        <item x="357"/>
        <item x="50"/>
        <item x="201"/>
        <item x="42"/>
        <item x="340"/>
        <item x="144"/>
        <item x="79"/>
        <item x="72"/>
        <item x="358"/>
        <item x="25"/>
        <item x="132"/>
        <item x="273"/>
        <item x="96"/>
        <item x="409"/>
        <item x="220"/>
        <item x="18"/>
        <item x="7"/>
        <item x="62"/>
        <item x="129"/>
        <item x="331"/>
        <item x="84"/>
        <item x="189"/>
        <item x="206"/>
        <item x="312"/>
        <item x="429"/>
        <item x="307"/>
        <item x="190"/>
        <item x="98"/>
        <item x="136"/>
        <item x="81"/>
        <item x="196"/>
        <item x="73"/>
        <item x="141"/>
        <item x="308"/>
        <item x="94"/>
        <item x="70"/>
        <item x="415"/>
        <item x="197"/>
        <item x="113"/>
        <item x="175"/>
        <item x="301"/>
        <item x="24"/>
        <item x="49"/>
        <item x="426"/>
        <item x="74"/>
        <item x="150"/>
        <item x="387"/>
        <item x="103"/>
        <item x="30"/>
        <item x="344"/>
        <item x="296"/>
        <item x="184"/>
        <item x="71"/>
        <item x="93"/>
        <item x="69"/>
        <item x="213"/>
        <item x="185"/>
        <item x="198"/>
        <item x="36"/>
        <item x="143"/>
        <item x="255"/>
        <item x="119"/>
        <item x="75"/>
        <item x="23"/>
        <item x="337"/>
        <item x="20"/>
        <item x="271"/>
        <item x="159"/>
        <item x="191"/>
        <item x="85"/>
        <item x="90"/>
        <item x="343"/>
        <item x="168"/>
        <item x="127"/>
        <item x="227"/>
        <item x="242"/>
        <item x="88"/>
        <item x="67"/>
        <item x="392"/>
        <item x="47"/>
        <item x="199"/>
        <item x="105"/>
        <item x="416"/>
        <item x="82"/>
        <item x="181"/>
        <item x="395"/>
        <item x="322"/>
        <item x="100"/>
        <item x="346"/>
        <item x="162"/>
        <item x="66"/>
        <item x="186"/>
        <item x="192"/>
        <item x="248"/>
        <item x="169"/>
        <item x="58"/>
        <item x="404"/>
        <item x="86"/>
        <item x="170"/>
        <item x="77"/>
        <item x="121"/>
        <item x="163"/>
        <item x="211"/>
        <item x="221"/>
        <item x="87"/>
        <item x="182"/>
        <item x="202"/>
        <item x="228"/>
        <item x="172"/>
        <item x="251"/>
        <item x="347"/>
        <item x="203"/>
        <item x="214"/>
        <item x="215"/>
        <item x="32"/>
        <item x="216"/>
        <item x="114"/>
        <item x="230"/>
        <item x="235"/>
        <item x="419"/>
        <item x="137"/>
        <item x="34"/>
        <item x="240"/>
        <item x="178"/>
        <item x="44"/>
        <item x="173"/>
        <item x="282"/>
        <item x="147"/>
        <item x="236"/>
        <item x="104"/>
        <item x="396"/>
        <item x="327"/>
        <item x="316"/>
        <item x="31"/>
        <item x="148"/>
        <item x="13"/>
        <item x="341"/>
        <item x="237"/>
        <item x="245"/>
        <item x="193"/>
        <item x="38"/>
        <item x="247"/>
        <item x="27"/>
        <item x="45"/>
        <item x="154"/>
        <item x="160"/>
        <item x="217"/>
        <item x="123"/>
        <item x="406"/>
        <item x="328"/>
        <item x="302"/>
        <item x="418"/>
        <item x="430"/>
        <item x="339"/>
        <item x="314"/>
        <item x="423"/>
        <item x="256"/>
        <item x="222"/>
        <item x="218"/>
        <item x="257"/>
        <item x="371"/>
        <item x="63"/>
        <item x="200"/>
        <item x="183"/>
        <item x="133"/>
        <item x="76"/>
        <item x="43"/>
        <item x="241"/>
        <item x="223"/>
        <item x="179"/>
        <item x="29"/>
        <item x="292"/>
        <item x="48"/>
        <item x="26"/>
        <item x="249"/>
        <item x="174"/>
        <item x="281"/>
        <item x="326"/>
        <item x="37"/>
        <item x="8"/>
        <item x="304"/>
        <item x="433"/>
        <item x="231"/>
        <item x="294"/>
        <item x="78"/>
        <item x="275"/>
        <item x="407"/>
        <item x="122"/>
        <item x="238"/>
        <item x="219"/>
        <item x="102"/>
        <item x="14"/>
        <item x="345"/>
        <item x="21"/>
        <item x="260"/>
        <item x="329"/>
        <item x="35"/>
        <item x="17"/>
        <item x="115"/>
        <item x="54"/>
        <item x="157"/>
        <item x="362"/>
        <item x="376"/>
        <item x="39"/>
        <item x="303"/>
        <item x="379"/>
        <item x="432"/>
        <item x="305"/>
        <item x="417"/>
        <item x="22"/>
        <item x="51"/>
        <item x="252"/>
        <item x="390"/>
        <item x="382"/>
        <item x="131"/>
        <item x="424"/>
        <item x="274"/>
        <item x="89"/>
        <item x="413"/>
        <item x="353"/>
        <item x="180"/>
        <item x="187"/>
        <item x="153"/>
        <item x="9"/>
        <item x="10"/>
        <item x="138"/>
        <item x="142"/>
        <item x="95"/>
        <item x="420"/>
        <item x="28"/>
        <item x="207"/>
        <item x="261"/>
        <item x="372"/>
        <item x="313"/>
        <item x="11"/>
        <item x="176"/>
        <item x="4"/>
        <item x="385"/>
        <item x="258"/>
        <item x="290"/>
        <item x="320"/>
        <item x="368"/>
        <item x="332"/>
        <item x="16"/>
        <item x="319"/>
        <item x="107"/>
        <item x="253"/>
        <item x="291"/>
        <item x="232"/>
        <item x="6"/>
        <item x="108"/>
        <item x="262"/>
        <item x="57"/>
        <item x="80"/>
        <item x="324"/>
        <item x="323"/>
        <item x="68"/>
        <item x="309"/>
        <item x="334"/>
        <item x="40"/>
        <item x="286"/>
        <item x="425"/>
        <item x="83"/>
        <item x="171"/>
        <item x="336"/>
        <item x="315"/>
        <item x="158"/>
        <item x="116"/>
        <item x="369"/>
        <item x="110"/>
        <item x="19"/>
        <item x="239"/>
        <item x="359"/>
        <item x="224"/>
        <item x="125"/>
        <item x="287"/>
        <item x="243"/>
        <item x="225"/>
        <item x="363"/>
        <item x="15"/>
        <item x="5"/>
        <item x="149"/>
        <item x="263"/>
        <item x="139"/>
        <item x="264"/>
        <item x="12"/>
        <item x="3"/>
        <item x="342"/>
        <item x="265"/>
        <item x="233"/>
        <item x="402"/>
        <item x="394"/>
        <item x="60"/>
        <item x="356"/>
        <item x="167"/>
        <item x="33"/>
        <item x="422"/>
        <item x="283"/>
        <item x="64"/>
        <item x="106"/>
        <item x="377"/>
        <item x="293"/>
        <item x="118"/>
        <item x="266"/>
        <item x="386"/>
        <item x="276"/>
        <item x="146"/>
        <item x="55"/>
        <item x="134"/>
        <item x="349"/>
        <item x="267"/>
        <item x="366"/>
        <item x="364"/>
        <item x="56"/>
        <item x="2"/>
        <item x="234"/>
        <item x="101"/>
        <item x="91"/>
        <item x="397"/>
        <item x="421"/>
        <item x="405"/>
        <item x="310"/>
        <item x="278"/>
        <item x="360"/>
        <item x="268"/>
        <item x="109"/>
        <item x="298"/>
        <item x="99"/>
        <item x="384"/>
        <item x="277"/>
        <item x="361"/>
        <item x="352"/>
        <item x="311"/>
        <item x="306"/>
        <item x="61"/>
        <item x="92"/>
        <item x="295"/>
        <item x="135"/>
        <item x="400"/>
        <item x="375"/>
        <item x="259"/>
        <item x="124"/>
        <item x="427"/>
        <item x="330"/>
        <item x="155"/>
        <item x="410"/>
        <item x="128"/>
        <item x="414"/>
        <item x="411"/>
        <item x="272"/>
        <item x="403"/>
        <item x="208"/>
        <item x="389"/>
        <item x="229"/>
        <item x="391"/>
        <item x="246"/>
        <item x="226"/>
        <item x="317"/>
        <item x="338"/>
        <item x="285"/>
        <item x="299"/>
        <item x="335"/>
        <item x="53"/>
        <item x="166"/>
        <item x="300"/>
        <item x="97"/>
        <item x="59"/>
        <item x="188"/>
        <item x="194"/>
        <item x="46"/>
        <item x="284"/>
        <item x="408"/>
        <item x="412"/>
        <item x="65"/>
        <item x="177"/>
        <item x="321"/>
        <item x="145"/>
        <item x="212"/>
        <item x="0"/>
        <item x="209"/>
        <item x="350"/>
        <item x="151"/>
        <item x="270"/>
        <item x="1"/>
        <item x="367"/>
        <item x="41"/>
        <item x="325"/>
        <item x="378"/>
        <item x="351"/>
        <item x="318"/>
        <item x="388"/>
        <item x="161"/>
        <item x="348"/>
        <item x="156"/>
        <item x="370"/>
        <item x="398"/>
        <item x="297"/>
        <item x="381"/>
        <item x="289"/>
        <item x="279"/>
        <item x="333"/>
        <item x="254"/>
        <item x="428"/>
        <item x="288"/>
        <item x="244"/>
        <item x="373"/>
        <item x="354"/>
        <item x="269"/>
        <item x="401"/>
        <item x="380"/>
        <item x="365"/>
        <item x="165"/>
        <item x="111"/>
        <item t="default"/>
      </items>
    </pivotField>
    <pivotField showAll="0"/>
    <pivotField showAll="0"/>
    <pivotField showAll="0"/>
    <pivotField showAll="0"/>
    <pivotField showAll="0"/>
    <pivotField showAll="0"/>
    <pivotField showAll="0"/>
    <pivotField showAll="0"/>
    <pivotField showAll="0"/>
    <pivotField showAll="0"/>
    <pivotField showAll="0"/>
    <pivotField axis="axisRow" showAll="0">
      <items count="7">
        <item sd="0" x="0"/>
        <item sd="0" x="1"/>
        <item x="2"/>
        <item sd="0" x="3"/>
        <item sd="0" x="4"/>
        <item sd="0" x="5"/>
        <item t="default"/>
      </items>
    </pivotField>
    <pivotField axis="axisRow" showAll="0">
      <items count="10">
        <item sd="0" x="0"/>
        <item sd="0" x="1"/>
        <item sd="0" x="2"/>
        <item sd="0" x="3"/>
        <item sd="0" x="4"/>
        <item sd="0" x="5"/>
        <item sd="0" x="6"/>
        <item sd="0" x="7"/>
        <item sd="0" x="8"/>
        <item t="default"/>
      </items>
    </pivotField>
  </pivotFields>
  <rowFields count="3">
    <field x="26"/>
    <field x="25"/>
    <field x="2"/>
  </rowFields>
  <rowItems count="8">
    <i>
      <x v="1"/>
    </i>
    <i>
      <x v="2"/>
    </i>
    <i>
      <x v="3"/>
    </i>
    <i>
      <x v="4"/>
    </i>
    <i>
      <x v="5"/>
    </i>
    <i>
      <x v="6"/>
    </i>
    <i>
      <x v="7"/>
    </i>
    <i t="grand">
      <x/>
    </i>
  </rowItems>
  <colFields count="1">
    <field x="-2"/>
  </colFields>
  <colItems count="2">
    <i>
      <x/>
    </i>
    <i i="1">
      <x v="1"/>
    </i>
  </colItems>
  <dataFields count="2">
    <dataField name="Total runs" fld="2" subtotal="count" baseField="0" baseItem="0"/>
    <dataField name="Total miles" fld="9" baseField="0" baseItem="0"/>
  </dataFields>
  <chartFormats count="4">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1">
          <reference field="4294967294" count="1" selected="0">
            <x v="1"/>
          </reference>
        </references>
      </pivotArea>
    </chartFormat>
    <chartFormat chart="2" format="8" series="1">
      <pivotArea type="data" outline="0" fieldPosition="0">
        <references count="1">
          <reference field="4294967294" count="1" selected="0">
            <x v="0"/>
          </reference>
        </references>
      </pivotArea>
    </chartFormat>
    <chartFormat chart="2" format="9"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name="PivotTable1" cacheId="13"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1">
  <location ref="A3:G11" firstHeaderRow="0" firstDataRow="1" firstDataCol="1"/>
  <pivotFields count="27">
    <pivotField showAll="0"/>
    <pivotField showAll="0"/>
    <pivotField numFmtId="166" showAll="0">
      <items count="15">
        <item x="0"/>
        <item x="1"/>
        <item x="2"/>
        <item x="3"/>
        <item x="4"/>
        <item x="5"/>
        <item x="6"/>
        <item x="7"/>
        <item x="8"/>
        <item x="9"/>
        <item x="10"/>
        <item x="11"/>
        <item x="12"/>
        <item x="13"/>
        <item t="default"/>
      </items>
    </pivotField>
    <pivotField axis="axisRow" showAll="0">
      <items count="8">
        <item x="2"/>
        <item x="4"/>
        <item x="5"/>
        <item x="6"/>
        <item x="1"/>
        <item x="3"/>
        <item x="0"/>
        <item t="default"/>
      </items>
    </pivotField>
    <pivotField showAll="0"/>
    <pivotField showAll="0"/>
    <pivotField showAll="0"/>
    <pivotField showAll="0"/>
    <pivotField showAll="0"/>
    <pivotField dataField="1" showAll="0"/>
    <pivotField dataField="1"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items count="7">
        <item x="0"/>
        <item x="1"/>
        <item x="2"/>
        <item x="3"/>
        <item x="4"/>
        <item x="5"/>
        <item t="default"/>
      </items>
    </pivotField>
    <pivotField showAll="0">
      <items count="10">
        <item x="0"/>
        <item x="1"/>
        <item x="2"/>
        <item x="3"/>
        <item x="4"/>
        <item x="5"/>
        <item x="6"/>
        <item x="7"/>
        <item x="8"/>
        <item t="default"/>
      </items>
    </pivotField>
  </pivotFields>
  <rowFields count="1">
    <field x="3"/>
  </rowFields>
  <rowItems count="8">
    <i>
      <x/>
    </i>
    <i>
      <x v="1"/>
    </i>
    <i>
      <x v="2"/>
    </i>
    <i>
      <x v="3"/>
    </i>
    <i>
      <x v="4"/>
    </i>
    <i>
      <x v="5"/>
    </i>
    <i>
      <x v="6"/>
    </i>
    <i t="grand">
      <x/>
    </i>
  </rowItems>
  <colFields count="1">
    <field x="-2"/>
  </colFields>
  <colItems count="6">
    <i>
      <x/>
    </i>
    <i i="1">
      <x v="1"/>
    </i>
    <i i="2">
      <x v="2"/>
    </i>
    <i i="3">
      <x v="3"/>
    </i>
    <i i="4">
      <x v="4"/>
    </i>
    <i i="5">
      <x v="5"/>
    </i>
  </colItems>
  <dataFields count="6">
    <dataField name="Sum of Distance (miles)" fld="9" baseField="0" baseItem="0"/>
    <dataField name="Average per run" fld="9" subtotal="average" baseField="0" baseItem="0"/>
    <dataField name="How many runs" fld="9" subtotal="count" baseField="0" baseItem="0"/>
    <dataField name="% of total distance run" fld="9" showDataAs="percentOfCol" baseField="0" baseItem="0" numFmtId="10"/>
    <dataField name="Average of Relative Effort" fld="10" subtotal="average" baseField="0" baseItem="0"/>
    <dataField name="Average of Minutes per mile" fld="13" subtotal="average"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name="PivotTable2" cacheId="13"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5">
  <location ref="A3:E11" firstHeaderRow="0" firstDataRow="1" firstDataCol="1"/>
  <pivotFields count="27">
    <pivotField showAll="0"/>
    <pivotField showAll="0"/>
    <pivotField axis="axisRow" dataField="1" numFmtId="166" showAll="0">
      <items count="15">
        <item x="0"/>
        <item x="1"/>
        <item x="2"/>
        <item x="3"/>
        <item x="4"/>
        <item x="5"/>
        <item x="6"/>
        <item x="7"/>
        <item x="8"/>
        <item x="9"/>
        <item x="10"/>
        <item x="11"/>
        <item x="12"/>
        <item x="13"/>
        <item t="default"/>
      </items>
    </pivotField>
    <pivotField showAll="0"/>
    <pivotField showAll="0"/>
    <pivotField showAll="0"/>
    <pivotField showAll="0"/>
    <pivotField showAll="0"/>
    <pivotField showAll="0"/>
    <pivotField dataField="1" showAll="0">
      <items count="297">
        <item x="295"/>
        <item x="294"/>
        <item x="293"/>
        <item x="292"/>
        <item x="291"/>
        <item x="290"/>
        <item x="289"/>
        <item x="288"/>
        <item x="287"/>
        <item x="286"/>
        <item x="285"/>
        <item x="284"/>
        <item x="283"/>
        <item x="282"/>
        <item x="281"/>
        <item x="280"/>
        <item x="279"/>
        <item x="278"/>
        <item x="277"/>
        <item x="276"/>
        <item x="275"/>
        <item x="274"/>
        <item x="273"/>
        <item x="272"/>
        <item x="271"/>
        <item x="270"/>
        <item x="269"/>
        <item x="268"/>
        <item x="267"/>
        <item x="266"/>
        <item x="265"/>
        <item x="264"/>
        <item x="263"/>
        <item x="262"/>
        <item x="261"/>
        <item x="260"/>
        <item x="259"/>
        <item x="258"/>
        <item x="257"/>
        <item x="256"/>
        <item x="255"/>
        <item x="254"/>
        <item x="253"/>
        <item x="252"/>
        <item x="251"/>
        <item x="250"/>
        <item x="249"/>
        <item x="248"/>
        <item x="247"/>
        <item x="246"/>
        <item x="245"/>
        <item x="244"/>
        <item x="243"/>
        <item x="242"/>
        <item x="241"/>
        <item x="240"/>
        <item x="239"/>
        <item x="238"/>
        <item x="237"/>
        <item x="236"/>
        <item x="235"/>
        <item x="234"/>
        <item x="233"/>
        <item x="232"/>
        <item x="231"/>
        <item x="230"/>
        <item x="229"/>
        <item x="228"/>
        <item x="227"/>
        <item x="226"/>
        <item x="225"/>
        <item x="224"/>
        <item x="223"/>
        <item x="222"/>
        <item x="221"/>
        <item x="220"/>
        <item x="219"/>
        <item x="218"/>
        <item x="217"/>
        <item x="216"/>
        <item x="215"/>
        <item x="214"/>
        <item x="213"/>
        <item x="212"/>
        <item x="211"/>
        <item x="210"/>
        <item x="209"/>
        <item x="208"/>
        <item x="207"/>
        <item x="206"/>
        <item x="205"/>
        <item x="204"/>
        <item x="203"/>
        <item x="202"/>
        <item x="201"/>
        <item x="200"/>
        <item x="199"/>
        <item x="198"/>
        <item x="197"/>
        <item x="196"/>
        <item x="195"/>
        <item x="194"/>
        <item x="193"/>
        <item x="192"/>
        <item x="191"/>
        <item x="190"/>
        <item x="189"/>
        <item x="188"/>
        <item x="187"/>
        <item x="186"/>
        <item x="185"/>
        <item x="184"/>
        <item x="183"/>
        <item x="182"/>
        <item x="181"/>
        <item x="180"/>
        <item x="179"/>
        <item x="178"/>
        <item x="177"/>
        <item x="176"/>
        <item x="175"/>
        <item x="174"/>
        <item x="173"/>
        <item x="172"/>
        <item x="171"/>
        <item x="170"/>
        <item x="169"/>
        <item x="168"/>
        <item x="167"/>
        <item x="166"/>
        <item x="165"/>
        <item x="164"/>
        <item x="163"/>
        <item x="162"/>
        <item x="161"/>
        <item x="160"/>
        <item x="159"/>
        <item x="158"/>
        <item x="157"/>
        <item x="156"/>
        <item x="155"/>
        <item x="154"/>
        <item x="153"/>
        <item x="152"/>
        <item x="151"/>
        <item x="150"/>
        <item x="149"/>
        <item x="148"/>
        <item x="147"/>
        <item x="146"/>
        <item x="145"/>
        <item x="144"/>
        <item x="143"/>
        <item x="142"/>
        <item x="141"/>
        <item x="140"/>
        <item x="139"/>
        <item x="138"/>
        <item x="137"/>
        <item x="136"/>
        <item x="135"/>
        <item x="134"/>
        <item x="133"/>
        <item x="132"/>
        <item x="131"/>
        <item x="130"/>
        <item x="129"/>
        <item x="128"/>
        <item x="127"/>
        <item x="126"/>
        <item x="125"/>
        <item x="124"/>
        <item x="123"/>
        <item x="122"/>
        <item x="121"/>
        <item x="120"/>
        <item x="119"/>
        <item x="118"/>
        <item x="117"/>
        <item x="116"/>
        <item x="115"/>
        <item x="114"/>
        <item x="113"/>
        <item x="112"/>
        <item x="111"/>
        <item x="110"/>
        <item x="109"/>
        <item x="108"/>
        <item x="107"/>
        <item x="106"/>
        <item x="105"/>
        <item x="104"/>
        <item x="103"/>
        <item x="102"/>
        <item x="101"/>
        <item x="100"/>
        <item x="99"/>
        <item x="98"/>
        <item x="97"/>
        <item x="96"/>
        <item x="95"/>
        <item x="94"/>
        <item x="93"/>
        <item x="92"/>
        <item x="91"/>
        <item x="90"/>
        <item x="89"/>
        <item x="88"/>
        <item x="87"/>
        <item x="86"/>
        <item x="85"/>
        <item x="84"/>
        <item x="83"/>
        <item x="82"/>
        <item x="81"/>
        <item x="80"/>
        <item x="79"/>
        <item x="78"/>
        <item x="77"/>
        <item x="76"/>
        <item x="75"/>
        <item x="74"/>
        <item x="73"/>
        <item x="72"/>
        <item x="71"/>
        <item x="70"/>
        <item x="69"/>
        <item x="68"/>
        <item x="67"/>
        <item x="66"/>
        <item x="65"/>
        <item x="64"/>
        <item x="63"/>
        <item x="62"/>
        <item x="61"/>
        <item x="60"/>
        <item x="59"/>
        <item x="58"/>
        <item x="57"/>
        <item x="56"/>
        <item x="55"/>
        <item x="54"/>
        <item x="53"/>
        <item x="52"/>
        <item x="51"/>
        <item x="50"/>
        <item x="49"/>
        <item x="48"/>
        <item x="47"/>
        <item x="46"/>
        <item x="45"/>
        <item x="44"/>
        <item x="43"/>
        <item x="42"/>
        <item x="41"/>
        <item x="40"/>
        <item x="39"/>
        <item x="38"/>
        <item x="37"/>
        <item x="36"/>
        <item x="35"/>
        <item x="34"/>
        <item x="33"/>
        <item x="32"/>
        <item x="31"/>
        <item x="30"/>
        <item x="29"/>
        <item x="28"/>
        <item x="27"/>
        <item x="26"/>
        <item x="25"/>
        <item x="24"/>
        <item x="23"/>
        <item x="22"/>
        <item x="21"/>
        <item x="20"/>
        <item x="19"/>
        <item x="18"/>
        <item x="17"/>
        <item x="16"/>
        <item x="15"/>
        <item x="14"/>
        <item x="13"/>
        <item x="12"/>
        <item x="11"/>
        <item x="10"/>
        <item x="9"/>
        <item x="8"/>
        <item x="7"/>
        <item x="6"/>
        <item x="5"/>
        <item x="4"/>
        <item x="3"/>
        <item x="2"/>
        <item x="1"/>
        <item x="0"/>
        <item t="default"/>
      </items>
    </pivotField>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axis="axisRow" showAll="0">
      <items count="7">
        <item sd="0" x="0"/>
        <item sd="0" x="1"/>
        <item x="2"/>
        <item sd="0" x="3"/>
        <item sd="0" x="4"/>
        <item sd="0" x="5"/>
        <item t="default"/>
      </items>
    </pivotField>
    <pivotField axis="axisRow" showAll="0">
      <items count="10">
        <item sd="0" x="0"/>
        <item sd="0" x="1"/>
        <item sd="0" x="2"/>
        <item sd="0" x="3"/>
        <item sd="0" x="4"/>
        <item sd="0" x="5"/>
        <item sd="0" x="6"/>
        <item sd="0" x="7"/>
        <item sd="0" x="8"/>
        <item t="default"/>
      </items>
    </pivotField>
  </pivotFields>
  <rowFields count="3">
    <field x="26"/>
    <field x="25"/>
    <field x="2"/>
  </rowFields>
  <rowItems count="8">
    <i>
      <x v="1"/>
    </i>
    <i>
      <x v="2"/>
    </i>
    <i>
      <x v="3"/>
    </i>
    <i>
      <x v="4"/>
    </i>
    <i>
      <x v="5"/>
    </i>
    <i>
      <x v="6"/>
    </i>
    <i>
      <x v="7"/>
    </i>
    <i t="grand">
      <x/>
    </i>
  </rowItems>
  <colFields count="1">
    <field x="-2"/>
  </colFields>
  <colItems count="4">
    <i>
      <x/>
    </i>
    <i i="1">
      <x v="1"/>
    </i>
    <i i="2">
      <x v="2"/>
    </i>
    <i i="3">
      <x v="3"/>
    </i>
  </colItems>
  <dataFields count="4">
    <dataField name="Total runs" fld="2" subtotal="count" baseField="0" baseItem="0"/>
    <dataField name="Total miles" fld="9" baseField="0" baseItem="0"/>
    <dataField name="Average run distance" fld="9" subtotal="average" baseField="0" baseItem="0"/>
    <dataField name="Average per mile page" fld="13" subtotal="average" baseField="0" baseItem="0"/>
  </dataFields>
  <chartFormats count="12">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1">
          <reference field="4294967294" count="1" selected="0">
            <x v="1"/>
          </reference>
        </references>
      </pivotArea>
    </chartFormat>
    <chartFormat chart="0" format="2" series="1">
      <pivotArea type="data" outline="0" fieldPosition="0">
        <references count="1">
          <reference field="4294967294" count="1" selected="0">
            <x v="2"/>
          </reference>
        </references>
      </pivotArea>
    </chartFormat>
    <chartFormat chart="0" format="3" series="1">
      <pivotArea type="data" outline="0" fieldPosition="0">
        <references count="1">
          <reference field="4294967294" count="1" selected="0">
            <x v="3"/>
          </reference>
        </references>
      </pivotArea>
    </chartFormat>
    <chartFormat chart="2" format="8" series="1">
      <pivotArea type="data" outline="0" fieldPosition="0">
        <references count="1">
          <reference field="4294967294" count="1" selected="0">
            <x v="0"/>
          </reference>
        </references>
      </pivotArea>
    </chartFormat>
    <chartFormat chart="2" format="9" series="1">
      <pivotArea type="data" outline="0" fieldPosition="0">
        <references count="1">
          <reference field="4294967294" count="1" selected="0">
            <x v="1"/>
          </reference>
        </references>
      </pivotArea>
    </chartFormat>
    <chartFormat chart="2" format="10" series="1">
      <pivotArea type="data" outline="0" fieldPosition="0">
        <references count="1">
          <reference field="4294967294" count="1" selected="0">
            <x v="2"/>
          </reference>
        </references>
      </pivotArea>
    </chartFormat>
    <chartFormat chart="2" format="11" series="1">
      <pivotArea type="data" outline="0" fieldPosition="0">
        <references count="1">
          <reference field="4294967294" count="1" selected="0">
            <x v="3"/>
          </reference>
        </references>
      </pivotArea>
    </chartFormat>
    <chartFormat chart="4" format="8" series="1">
      <pivotArea type="data" outline="0" fieldPosition="0">
        <references count="1">
          <reference field="4294967294" count="1" selected="0">
            <x v="0"/>
          </reference>
        </references>
      </pivotArea>
    </chartFormat>
    <chartFormat chart="4" format="9" series="1">
      <pivotArea type="data" outline="0" fieldPosition="0">
        <references count="1">
          <reference field="4294967294" count="1" selected="0">
            <x v="1"/>
          </reference>
        </references>
      </pivotArea>
    </chartFormat>
    <chartFormat chart="4" format="10" series="1">
      <pivotArea type="data" outline="0" fieldPosition="0">
        <references count="1">
          <reference field="4294967294" count="1" selected="0">
            <x v="2"/>
          </reference>
        </references>
      </pivotArea>
    </chartFormat>
    <chartFormat chart="4" format="11" series="1">
      <pivotArea type="data" outline="0" fieldPosition="0">
        <references count="1">
          <reference field="4294967294"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name="PivotTable3" cacheId="19"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A3:B300" firstHeaderRow="1" firstDataRow="1" firstDataCol="1"/>
  <pivotFields count="27">
    <pivotField showAll="0">
      <items count="438">
        <item x="2"/>
        <item x="400"/>
        <item x="430"/>
        <item x="304"/>
        <item x="393"/>
        <item x="371"/>
        <item x="274"/>
        <item x="289"/>
        <item x="258"/>
        <item x="44"/>
        <item x="423"/>
        <item x="241"/>
        <item x="167"/>
        <item x="237"/>
        <item x="436"/>
        <item x="404"/>
        <item x="217"/>
        <item x="399"/>
        <item x="216"/>
        <item x="0"/>
        <item x="208"/>
        <item x="434"/>
        <item x="364"/>
        <item x="202"/>
        <item x="281"/>
        <item x="370"/>
        <item x="201"/>
        <item x="175"/>
        <item x="397"/>
        <item x="328"/>
        <item x="403"/>
        <item x="318"/>
        <item x="198"/>
        <item x="410"/>
        <item x="171"/>
        <item x="383"/>
        <item x="173"/>
        <item x="321"/>
        <item x="329"/>
        <item x="401"/>
        <item x="382"/>
        <item x="165"/>
        <item x="234"/>
        <item x="116"/>
        <item x="176"/>
        <item x="92"/>
        <item x="300"/>
        <item x="135"/>
        <item x="91"/>
        <item x="145"/>
        <item x="134"/>
        <item x="161"/>
        <item x="156"/>
        <item x="155"/>
        <item x="125"/>
        <item x="118"/>
        <item x="361"/>
        <item x="139"/>
        <item x="267"/>
        <item x="128"/>
        <item x="187"/>
        <item x="348"/>
        <item x="421"/>
        <item x="63"/>
        <item x="227"/>
        <item x="355"/>
        <item x="412"/>
        <item x="20"/>
        <item x="303"/>
        <item x="413"/>
        <item x="209"/>
        <item x="78"/>
        <item x="133"/>
        <item x="315"/>
        <item x="295"/>
        <item x="357"/>
        <item x="73"/>
        <item x="29"/>
        <item x="72"/>
        <item x="86"/>
        <item x="30"/>
        <item x="28"/>
        <item x="93"/>
        <item x="386"/>
        <item x="340"/>
        <item x="369"/>
        <item x="74"/>
        <item x="181"/>
        <item x="428"/>
        <item x="352"/>
        <item x="71"/>
        <item x="23"/>
        <item x="146"/>
        <item x="353"/>
        <item x="14"/>
        <item x="82"/>
        <item x="229"/>
        <item x="312"/>
        <item x="313"/>
        <item x="324"/>
        <item x="395"/>
        <item x="157"/>
        <item x="431"/>
        <item x="76"/>
        <item x="240"/>
        <item x="356"/>
        <item x="398"/>
        <item x="17"/>
        <item x="31"/>
        <item x="264"/>
        <item x="148"/>
        <item x="384"/>
        <item x="186"/>
        <item x="10"/>
        <item x="385"/>
        <item x="13"/>
        <item x="159"/>
        <item x="37"/>
        <item x="298"/>
        <item x="320"/>
        <item x="35"/>
        <item x="194"/>
        <item x="5"/>
        <item x="365"/>
        <item x="232"/>
        <item x="192"/>
        <item x="219"/>
        <item x="124"/>
        <item x="33"/>
        <item x="97"/>
        <item x="259"/>
        <item x="220"/>
        <item x="4"/>
        <item x="416"/>
        <item x="278"/>
        <item x="39"/>
        <item x="265"/>
        <item x="163"/>
        <item x="307"/>
        <item x="272"/>
        <item x="27"/>
        <item x="374"/>
        <item x="40"/>
        <item x="255"/>
        <item x="162"/>
        <item x="105"/>
        <item x="226"/>
        <item x="285"/>
        <item x="12"/>
        <item x="16"/>
        <item x="252"/>
        <item x="373"/>
        <item x="427"/>
        <item x="88"/>
        <item x="426"/>
        <item x="327"/>
        <item x="84"/>
        <item x="79"/>
        <item x="388"/>
        <item x="19"/>
        <item x="319"/>
        <item x="11"/>
        <item x="354"/>
        <item x="123"/>
        <item x="115"/>
        <item x="94"/>
        <item x="85"/>
        <item x="260"/>
        <item x="15"/>
        <item x="25"/>
        <item x="239"/>
        <item x="160"/>
        <item x="233"/>
        <item x="270"/>
        <item x="275"/>
        <item x="103"/>
        <item x="323"/>
        <item x="290"/>
        <item x="262"/>
        <item x="36"/>
        <item x="188"/>
        <item x="26"/>
        <item x="77"/>
        <item x="366"/>
        <item x="225"/>
        <item x="309"/>
        <item x="151"/>
        <item x="415"/>
        <item x="87"/>
        <item x="301"/>
        <item x="414"/>
        <item x="280"/>
        <item x="96"/>
        <item x="90"/>
        <item x="204"/>
        <item x="70"/>
        <item x="119"/>
        <item x="425"/>
        <item x="64"/>
        <item x="376"/>
        <item x="283"/>
        <item x="387"/>
        <item x="62"/>
        <item x="109"/>
        <item x="310"/>
        <item x="432"/>
        <item x="60"/>
        <item x="111"/>
        <item x="182"/>
        <item x="172"/>
        <item x="378"/>
        <item x="284"/>
        <item x="375"/>
        <item x="224"/>
        <item x="287"/>
        <item x="294"/>
        <item x="185"/>
        <item x="38"/>
        <item x="345"/>
        <item x="433"/>
        <item x="363"/>
        <item x="113"/>
        <item x="41"/>
        <item x="242"/>
        <item x="380"/>
        <item x="102"/>
        <item x="203"/>
        <item x="147"/>
        <item x="372"/>
        <item x="215"/>
        <item x="377"/>
        <item x="196"/>
        <item x="24"/>
        <item x="184"/>
        <item x="108"/>
        <item x="141"/>
        <item x="45"/>
        <item x="138"/>
        <item x="152"/>
        <item x="419"/>
        <item x="331"/>
        <item x="46"/>
        <item x="21"/>
        <item x="396"/>
        <item x="221"/>
        <item x="129"/>
        <item x="149"/>
        <item x="54"/>
        <item x="142"/>
        <item x="249"/>
        <item x="9"/>
        <item x="214"/>
        <item x="392"/>
        <item x="166"/>
        <item x="351"/>
        <item x="57"/>
        <item x="317"/>
        <item x="212"/>
        <item x="122"/>
        <item x="297"/>
        <item x="389"/>
        <item x="114"/>
        <item x="127"/>
        <item x="66"/>
        <item x="253"/>
        <item x="231"/>
        <item x="80"/>
        <item x="247"/>
        <item x="261"/>
        <item x="3"/>
        <item x="228"/>
        <item x="83"/>
        <item x="316"/>
        <item x="286"/>
        <item x="100"/>
        <item x="223"/>
        <item x="1"/>
        <item x="179"/>
        <item x="99"/>
        <item x="292"/>
        <item x="8"/>
        <item x="257"/>
        <item x="43"/>
        <item x="51"/>
        <item x="193"/>
        <item x="191"/>
        <item x="177"/>
        <item x="6"/>
        <item x="236"/>
        <item x="98"/>
        <item x="68"/>
        <item x="34"/>
        <item x="293"/>
        <item x="69"/>
        <item x="350"/>
        <item x="189"/>
        <item x="339"/>
        <item x="178"/>
        <item x="120"/>
        <item x="368"/>
        <item x="422"/>
        <item x="95"/>
        <item x="48"/>
        <item x="153"/>
        <item x="158"/>
        <item x="174"/>
        <item x="379"/>
        <item x="137"/>
        <item x="75"/>
        <item x="254"/>
        <item x="268"/>
        <item x="131"/>
        <item x="277"/>
        <item x="405"/>
        <item x="200"/>
        <item x="121"/>
        <item x="248"/>
        <item x="296"/>
        <item x="22"/>
        <item x="391"/>
        <item x="107"/>
        <item x="154"/>
        <item x="67"/>
        <item x="89"/>
        <item x="205"/>
        <item x="210"/>
        <item x="59"/>
        <item x="358"/>
        <item x="211"/>
        <item x="279"/>
        <item x="42"/>
        <item x="56"/>
        <item x="58"/>
        <item x="199"/>
        <item x="65"/>
        <item x="269"/>
        <item x="362"/>
        <item x="282"/>
        <item x="55"/>
        <item x="245"/>
        <item x="367"/>
        <item x="197"/>
        <item x="183"/>
        <item x="314"/>
        <item x="332"/>
        <item x="190"/>
        <item x="276"/>
        <item x="47"/>
        <item x="164"/>
        <item x="337"/>
        <item x="347"/>
        <item x="336"/>
        <item x="346"/>
        <item x="81"/>
        <item x="342"/>
        <item x="238"/>
        <item x="407"/>
        <item x="169"/>
        <item x="136"/>
        <item x="402"/>
        <item x="390"/>
        <item x="408"/>
        <item x="418"/>
        <item x="104"/>
        <item x="144"/>
        <item x="168"/>
        <item x="335"/>
        <item x="409"/>
        <item x="302"/>
        <item x="271"/>
        <item x="112"/>
        <item x="325"/>
        <item x="143"/>
        <item x="429"/>
        <item x="311"/>
        <item x="32"/>
        <item x="235"/>
        <item x="333"/>
        <item x="288"/>
        <item x="326"/>
        <item x="256"/>
        <item x="343"/>
        <item x="334"/>
        <item x="251"/>
        <item x="61"/>
        <item x="341"/>
        <item x="150"/>
        <item x="266"/>
        <item x="132"/>
        <item x="394"/>
        <item x="263"/>
        <item x="195"/>
        <item x="305"/>
        <item x="106"/>
        <item x="130"/>
        <item x="206"/>
        <item x="349"/>
        <item x="411"/>
        <item x="308"/>
        <item x="338"/>
        <item x="7"/>
        <item x="53"/>
        <item x="218"/>
        <item x="306"/>
        <item x="291"/>
        <item x="359"/>
        <item x="49"/>
        <item x="140"/>
        <item x="244"/>
        <item x="246"/>
        <item x="50"/>
        <item x="180"/>
        <item x="360"/>
        <item x="18"/>
        <item x="207"/>
        <item x="213"/>
        <item x="243"/>
        <item x="126"/>
        <item x="299"/>
        <item x="417"/>
        <item x="420"/>
        <item x="424"/>
        <item x="406"/>
        <item x="222"/>
        <item x="52"/>
        <item x="273"/>
        <item x="117"/>
        <item x="322"/>
        <item x="101"/>
        <item x="344"/>
        <item x="170"/>
        <item x="110"/>
        <item x="330"/>
        <item x="381"/>
        <item x="435"/>
        <item x="250"/>
        <item x="230"/>
        <item t="default"/>
      </items>
    </pivotField>
    <pivotField showAll="0"/>
    <pivotField axis="axisRow" numFmtId="166" showAll="0">
      <items count="15">
        <item x="0"/>
        <item x="1"/>
        <item x="2"/>
        <item x="3"/>
        <item x="4"/>
        <item x="5"/>
        <item x="6"/>
        <item x="7"/>
        <item x="8"/>
        <item x="9"/>
        <item x="10"/>
        <item x="11"/>
        <item x="12"/>
        <item x="13"/>
        <item t="default"/>
      </items>
    </pivotField>
    <pivotField axis="axisRow" dataField="1" showAll="0">
      <items count="8">
        <item x="2"/>
        <item x="4"/>
        <item x="5"/>
        <item x="6"/>
        <item x="1"/>
        <item x="3"/>
        <item x="0"/>
        <item t="default"/>
      </items>
    </pivotField>
    <pivotField showAll="0"/>
    <pivotField showAll="0"/>
    <pivotField showAll="0"/>
    <pivotField showAll="0"/>
    <pivotField showAll="0"/>
    <pivotField showAll="0">
      <items count="297">
        <item x="295"/>
        <item x="294"/>
        <item x="293"/>
        <item x="292"/>
        <item x="291"/>
        <item x="290"/>
        <item x="289"/>
        <item x="288"/>
        <item x="287"/>
        <item x="286"/>
        <item x="285"/>
        <item x="284"/>
        <item x="283"/>
        <item x="282"/>
        <item x="281"/>
        <item x="280"/>
        <item x="279"/>
        <item x="278"/>
        <item x="277"/>
        <item x="276"/>
        <item x="275"/>
        <item x="274"/>
        <item x="273"/>
        <item x="272"/>
        <item x="271"/>
        <item x="270"/>
        <item x="269"/>
        <item x="173"/>
        <item x="268"/>
        <item x="267"/>
        <item x="266"/>
        <item x="265"/>
        <item x="264"/>
        <item x="263"/>
        <item x="262"/>
        <item x="261"/>
        <item x="260"/>
        <item x="259"/>
        <item x="258"/>
        <item x="257"/>
        <item x="256"/>
        <item x="255"/>
        <item x="254"/>
        <item x="253"/>
        <item x="252"/>
        <item x="251"/>
        <item x="250"/>
        <item x="249"/>
        <item x="248"/>
        <item x="247"/>
        <item x="246"/>
        <item x="245"/>
        <item x="244"/>
        <item x="243"/>
        <item x="242"/>
        <item x="241"/>
        <item x="240"/>
        <item x="239"/>
        <item x="238"/>
        <item x="237"/>
        <item x="236"/>
        <item x="235"/>
        <item x="234"/>
        <item x="233"/>
        <item x="232"/>
        <item x="231"/>
        <item x="230"/>
        <item x="229"/>
        <item x="228"/>
        <item x="227"/>
        <item x="226"/>
        <item x="225"/>
        <item x="224"/>
        <item x="223"/>
        <item x="222"/>
        <item x="221"/>
        <item x="220"/>
        <item x="219"/>
        <item x="218"/>
        <item x="217"/>
        <item x="216"/>
        <item x="215"/>
        <item x="214"/>
        <item x="213"/>
        <item x="162"/>
        <item x="212"/>
        <item x="211"/>
        <item x="210"/>
        <item x="209"/>
        <item x="208"/>
        <item x="207"/>
        <item x="157"/>
        <item x="206"/>
        <item x="205"/>
        <item x="204"/>
        <item x="203"/>
        <item x="202"/>
        <item x="201"/>
        <item x="200"/>
        <item x="127"/>
        <item x="199"/>
        <item x="198"/>
        <item x="197"/>
        <item x="196"/>
        <item x="195"/>
        <item x="194"/>
        <item x="193"/>
        <item x="192"/>
        <item x="191"/>
        <item x="190"/>
        <item x="189"/>
        <item x="188"/>
        <item x="187"/>
        <item x="186"/>
        <item x="185"/>
        <item x="184"/>
        <item x="183"/>
        <item x="182"/>
        <item x="181"/>
        <item x="180"/>
        <item x="179"/>
        <item x="178"/>
        <item x="154"/>
        <item x="177"/>
        <item x="176"/>
        <item x="175"/>
        <item x="174"/>
        <item x="172"/>
        <item x="171"/>
        <item x="170"/>
        <item x="169"/>
        <item x="168"/>
        <item x="167"/>
        <item x="166"/>
        <item x="161"/>
        <item x="158"/>
        <item x="165"/>
        <item x="164"/>
        <item x="163"/>
        <item x="111"/>
        <item x="160"/>
        <item x="53"/>
        <item x="148"/>
        <item x="155"/>
        <item x="93"/>
        <item x="152"/>
        <item x="151"/>
        <item x="150"/>
        <item x="149"/>
        <item x="147"/>
        <item x="146"/>
        <item x="145"/>
        <item x="144"/>
        <item x="143"/>
        <item x="142"/>
        <item x="141"/>
        <item x="140"/>
        <item x="139"/>
        <item x="138"/>
        <item x="137"/>
        <item x="136"/>
        <item x="135"/>
        <item x="134"/>
        <item x="133"/>
        <item x="132"/>
        <item x="131"/>
        <item x="130"/>
        <item x="129"/>
        <item x="128"/>
        <item x="126"/>
        <item x="125"/>
        <item x="124"/>
        <item x="123"/>
        <item x="122"/>
        <item x="121"/>
        <item x="120"/>
        <item x="119"/>
        <item x="118"/>
        <item x="117"/>
        <item x="116"/>
        <item x="115"/>
        <item x="114"/>
        <item x="56"/>
        <item x="112"/>
        <item x="110"/>
        <item x="109"/>
        <item x="108"/>
        <item x="107"/>
        <item x="106"/>
        <item x="105"/>
        <item x="104"/>
        <item x="103"/>
        <item x="102"/>
        <item x="101"/>
        <item x="100"/>
        <item x="99"/>
        <item x="98"/>
        <item x="97"/>
        <item x="96"/>
        <item x="95"/>
        <item x="94"/>
        <item x="156"/>
        <item x="92"/>
        <item x="91"/>
        <item x="90"/>
        <item x="89"/>
        <item x="88"/>
        <item x="87"/>
        <item x="86"/>
        <item x="85"/>
        <item x="84"/>
        <item x="83"/>
        <item x="82"/>
        <item x="81"/>
        <item x="80"/>
        <item x="79"/>
        <item x="78"/>
        <item x="159"/>
        <item x="76"/>
        <item x="75"/>
        <item x="74"/>
        <item x="73"/>
        <item x="72"/>
        <item x="71"/>
        <item x="70"/>
        <item x="69"/>
        <item x="68"/>
        <item x="67"/>
        <item x="66"/>
        <item x="65"/>
        <item x="64"/>
        <item x="63"/>
        <item x="62"/>
        <item x="61"/>
        <item x="60"/>
        <item x="59"/>
        <item x="58"/>
        <item x="57"/>
        <item x="153"/>
        <item x="55"/>
        <item x="54"/>
        <item x="113"/>
        <item x="52"/>
        <item x="51"/>
        <item x="50"/>
        <item x="49"/>
        <item x="48"/>
        <item x="47"/>
        <item x="46"/>
        <item x="45"/>
        <item x="77"/>
        <item x="44"/>
        <item x="43"/>
        <item x="42"/>
        <item x="41"/>
        <item x="40"/>
        <item x="39"/>
        <item x="38"/>
        <item x="37"/>
        <item x="36"/>
        <item x="35"/>
        <item x="34"/>
        <item x="33"/>
        <item x="32"/>
        <item x="31"/>
        <item x="30"/>
        <item x="29"/>
        <item x="28"/>
        <item x="27"/>
        <item x="26"/>
        <item x="25"/>
        <item x="24"/>
        <item x="23"/>
        <item x="22"/>
        <item x="21"/>
        <item x="20"/>
        <item x="19"/>
        <item x="18"/>
        <item x="17"/>
        <item x="16"/>
        <item x="15"/>
        <item x="14"/>
        <item x="13"/>
        <item x="12"/>
        <item x="11"/>
        <item x="10"/>
        <item x="9"/>
        <item x="8"/>
        <item x="7"/>
        <item x="6"/>
        <item x="5"/>
        <item x="4"/>
        <item x="3"/>
        <item x="2"/>
        <item x="1"/>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Row" showAll="0">
      <items count="7">
        <item sd="0" x="0"/>
        <item x="1"/>
        <item x="2"/>
        <item x="3"/>
        <item x="4"/>
        <item sd="0" x="5"/>
        <item t="default"/>
      </items>
    </pivotField>
    <pivotField axis="axisRow" showAll="0">
      <items count="10">
        <item sd="0" x="0"/>
        <item x="1"/>
        <item x="2"/>
        <item x="3"/>
        <item x="4"/>
        <item x="5"/>
        <item x="6"/>
        <item x="7"/>
        <item sd="0" x="8"/>
        <item t="default"/>
      </items>
    </pivotField>
  </pivotFields>
  <rowFields count="4">
    <field x="26"/>
    <field x="25"/>
    <field x="2"/>
    <field x="3"/>
  </rowFields>
  <rowItems count="297">
    <i>
      <x v="1"/>
    </i>
    <i r="1">
      <x v="4"/>
    </i>
    <i r="2">
      <x v="11"/>
    </i>
    <i r="3">
      <x v="1"/>
    </i>
    <i r="3">
      <x v="2"/>
    </i>
    <i r="3">
      <x v="3"/>
    </i>
    <i r="3">
      <x v="6"/>
    </i>
    <i r="2">
      <x v="12"/>
    </i>
    <i r="3">
      <x v="2"/>
    </i>
    <i r="3">
      <x v="4"/>
    </i>
    <i r="3">
      <x v="6"/>
    </i>
    <i>
      <x v="2"/>
    </i>
    <i r="1">
      <x v="1"/>
    </i>
    <i r="2">
      <x v="1"/>
    </i>
    <i r="3">
      <x v="1"/>
    </i>
    <i r="3">
      <x v="2"/>
    </i>
    <i r="3">
      <x v="4"/>
    </i>
    <i r="3">
      <x v="5"/>
    </i>
    <i r="3">
      <x v="6"/>
    </i>
    <i r="2">
      <x v="2"/>
    </i>
    <i r="3">
      <x v="1"/>
    </i>
    <i r="3">
      <x v="2"/>
    </i>
    <i r="3">
      <x v="4"/>
    </i>
    <i r="3">
      <x v="6"/>
    </i>
    <i r="1">
      <x v="3"/>
    </i>
    <i r="2">
      <x v="9"/>
    </i>
    <i r="3">
      <x v="1"/>
    </i>
    <i r="3">
      <x v="2"/>
    </i>
    <i r="3">
      <x v="6"/>
    </i>
    <i r="1">
      <x v="4"/>
    </i>
    <i r="2">
      <x v="10"/>
    </i>
    <i r="3">
      <x v="3"/>
    </i>
    <i r="3">
      <x v="4"/>
    </i>
    <i r="3">
      <x v="6"/>
    </i>
    <i r="2">
      <x v="11"/>
    </i>
    <i r="3">
      <x v="1"/>
    </i>
    <i r="3">
      <x v="2"/>
    </i>
    <i r="3">
      <x v="4"/>
    </i>
    <i r="3">
      <x v="6"/>
    </i>
    <i r="2">
      <x v="12"/>
    </i>
    <i r="3">
      <x/>
    </i>
    <i r="3">
      <x v="1"/>
    </i>
    <i r="3">
      <x v="2"/>
    </i>
    <i r="3">
      <x v="3"/>
    </i>
    <i r="3">
      <x v="4"/>
    </i>
    <i r="3">
      <x v="5"/>
    </i>
    <i r="3">
      <x v="6"/>
    </i>
    <i>
      <x v="3"/>
    </i>
    <i r="1">
      <x v="1"/>
    </i>
    <i r="2">
      <x v="1"/>
    </i>
    <i r="3">
      <x v="1"/>
    </i>
    <i r="3">
      <x v="3"/>
    </i>
    <i r="3">
      <x v="4"/>
    </i>
    <i r="3">
      <x v="5"/>
    </i>
    <i r="3">
      <x v="6"/>
    </i>
    <i r="2">
      <x v="2"/>
    </i>
    <i r="3">
      <x v="1"/>
    </i>
    <i r="3">
      <x v="2"/>
    </i>
    <i r="3">
      <x v="4"/>
    </i>
    <i r="3">
      <x v="6"/>
    </i>
    <i r="2">
      <x v="3"/>
    </i>
    <i r="3">
      <x/>
    </i>
    <i r="3">
      <x v="1"/>
    </i>
    <i r="3">
      <x v="2"/>
    </i>
    <i r="3">
      <x v="5"/>
    </i>
    <i r="3">
      <x v="6"/>
    </i>
    <i r="1">
      <x v="2"/>
    </i>
    <i r="2">
      <x v="4"/>
    </i>
    <i r="3">
      <x/>
    </i>
    <i r="3">
      <x v="1"/>
    </i>
    <i r="3">
      <x v="2"/>
    </i>
    <i r="3">
      <x v="4"/>
    </i>
    <i r="3">
      <x v="6"/>
    </i>
    <i r="2">
      <x v="5"/>
    </i>
    <i r="3">
      <x v="1"/>
    </i>
    <i r="3">
      <x v="2"/>
    </i>
    <i r="3">
      <x v="4"/>
    </i>
    <i r="3">
      <x v="5"/>
    </i>
    <i r="3">
      <x v="6"/>
    </i>
    <i r="2">
      <x v="6"/>
    </i>
    <i r="3">
      <x/>
    </i>
    <i r="3">
      <x v="1"/>
    </i>
    <i r="3">
      <x v="3"/>
    </i>
    <i r="3">
      <x v="4"/>
    </i>
    <i r="3">
      <x v="6"/>
    </i>
    <i r="1">
      <x v="3"/>
    </i>
    <i r="2">
      <x v="7"/>
    </i>
    <i r="3">
      <x v="1"/>
    </i>
    <i r="3">
      <x v="2"/>
    </i>
    <i r="3">
      <x v="3"/>
    </i>
    <i r="3">
      <x v="4"/>
    </i>
    <i r="3">
      <x v="5"/>
    </i>
    <i r="3">
      <x v="6"/>
    </i>
    <i r="2">
      <x v="8"/>
    </i>
    <i r="3">
      <x/>
    </i>
    <i r="3">
      <x v="1"/>
    </i>
    <i r="3">
      <x v="2"/>
    </i>
    <i r="3">
      <x v="5"/>
    </i>
    <i r="3">
      <x v="6"/>
    </i>
    <i r="1">
      <x v="4"/>
    </i>
    <i r="2">
      <x v="10"/>
    </i>
    <i r="3">
      <x v="2"/>
    </i>
    <i r="3">
      <x v="6"/>
    </i>
    <i>
      <x v="4"/>
    </i>
    <i r="1">
      <x v="1"/>
    </i>
    <i r="2">
      <x v="1"/>
    </i>
    <i r="3">
      <x v="2"/>
    </i>
    <i r="1">
      <x v="2"/>
    </i>
    <i r="2">
      <x v="4"/>
    </i>
    <i r="3">
      <x v="3"/>
    </i>
    <i r="3">
      <x v="5"/>
    </i>
    <i r="2">
      <x v="5"/>
    </i>
    <i r="3">
      <x/>
    </i>
    <i r="3">
      <x v="1"/>
    </i>
    <i r="3">
      <x v="2"/>
    </i>
    <i r="3">
      <x v="3"/>
    </i>
    <i r="3">
      <x v="4"/>
    </i>
    <i r="3">
      <x v="5"/>
    </i>
    <i r="3">
      <x v="6"/>
    </i>
    <i r="2">
      <x v="6"/>
    </i>
    <i r="3">
      <x v="1"/>
    </i>
    <i r="3">
      <x v="4"/>
    </i>
    <i r="3">
      <x v="6"/>
    </i>
    <i r="1">
      <x v="3"/>
    </i>
    <i r="2">
      <x v="7"/>
    </i>
    <i r="3">
      <x/>
    </i>
    <i r="3">
      <x v="1"/>
    </i>
    <i r="3">
      <x v="4"/>
    </i>
    <i r="3">
      <x v="5"/>
    </i>
    <i r="3">
      <x v="6"/>
    </i>
    <i r="2">
      <x v="8"/>
    </i>
    <i r="3">
      <x/>
    </i>
    <i r="3">
      <x v="1"/>
    </i>
    <i r="3">
      <x v="3"/>
    </i>
    <i r="3">
      <x v="6"/>
    </i>
    <i r="2">
      <x v="9"/>
    </i>
    <i r="3">
      <x v="5"/>
    </i>
    <i r="1">
      <x v="4"/>
    </i>
    <i r="2">
      <x v="10"/>
    </i>
    <i r="3">
      <x/>
    </i>
    <i r="3">
      <x v="5"/>
    </i>
    <i r="2">
      <x v="11"/>
    </i>
    <i r="3">
      <x v="6"/>
    </i>
    <i>
      <x v="5"/>
    </i>
    <i r="1">
      <x v="2"/>
    </i>
    <i r="2">
      <x v="4"/>
    </i>
    <i r="3">
      <x v="1"/>
    </i>
    <i r="3">
      <x v="4"/>
    </i>
    <i r="3">
      <x v="5"/>
    </i>
    <i r="3">
      <x v="6"/>
    </i>
    <i r="2">
      <x v="5"/>
    </i>
    <i r="3">
      <x/>
    </i>
    <i r="3">
      <x v="1"/>
    </i>
    <i r="3">
      <x v="2"/>
    </i>
    <i r="3">
      <x v="3"/>
    </i>
    <i r="3">
      <x v="5"/>
    </i>
    <i r="3">
      <x v="6"/>
    </i>
    <i r="2">
      <x v="6"/>
    </i>
    <i r="3">
      <x v="4"/>
    </i>
    <i r="3">
      <x v="6"/>
    </i>
    <i r="1">
      <x v="3"/>
    </i>
    <i r="2">
      <x v="7"/>
    </i>
    <i r="3">
      <x v="6"/>
    </i>
    <i r="2">
      <x v="8"/>
    </i>
    <i r="3">
      <x v="1"/>
    </i>
    <i r="3">
      <x v="2"/>
    </i>
    <i r="3">
      <x v="3"/>
    </i>
    <i r="3">
      <x v="5"/>
    </i>
    <i r="3">
      <x v="6"/>
    </i>
    <i r="2">
      <x v="9"/>
    </i>
    <i r="3">
      <x/>
    </i>
    <i r="3">
      <x v="1"/>
    </i>
    <i r="3">
      <x v="2"/>
    </i>
    <i r="3">
      <x v="3"/>
    </i>
    <i r="3">
      <x v="5"/>
    </i>
    <i r="3">
      <x v="6"/>
    </i>
    <i r="1">
      <x v="4"/>
    </i>
    <i r="2">
      <x v="10"/>
    </i>
    <i r="3">
      <x v="1"/>
    </i>
    <i r="3">
      <x v="2"/>
    </i>
    <i r="3">
      <x v="3"/>
    </i>
    <i r="3">
      <x v="4"/>
    </i>
    <i r="3">
      <x v="6"/>
    </i>
    <i r="2">
      <x v="11"/>
    </i>
    <i r="3">
      <x v="1"/>
    </i>
    <i r="3">
      <x v="4"/>
    </i>
    <i r="3">
      <x v="5"/>
    </i>
    <i r="3">
      <x v="6"/>
    </i>
    <i r="2">
      <x v="12"/>
    </i>
    <i r="3">
      <x/>
    </i>
    <i r="3">
      <x v="2"/>
    </i>
    <i r="3">
      <x v="4"/>
    </i>
    <i r="3">
      <x v="5"/>
    </i>
    <i r="3">
      <x v="6"/>
    </i>
    <i>
      <x v="6"/>
    </i>
    <i r="1">
      <x v="1"/>
    </i>
    <i r="2">
      <x v="1"/>
    </i>
    <i r="3">
      <x/>
    </i>
    <i r="3">
      <x v="1"/>
    </i>
    <i r="3">
      <x v="3"/>
    </i>
    <i r="3">
      <x v="5"/>
    </i>
    <i r="3">
      <x v="6"/>
    </i>
    <i r="2">
      <x v="2"/>
    </i>
    <i r="3">
      <x/>
    </i>
    <i r="3">
      <x v="1"/>
    </i>
    <i r="3">
      <x v="3"/>
    </i>
    <i r="3">
      <x v="5"/>
    </i>
    <i r="2">
      <x v="3"/>
    </i>
    <i r="3">
      <x/>
    </i>
    <i r="3">
      <x v="5"/>
    </i>
    <i r="3">
      <x v="6"/>
    </i>
    <i r="1">
      <x v="3"/>
    </i>
    <i r="2">
      <x v="7"/>
    </i>
    <i r="3">
      <x/>
    </i>
    <i r="3">
      <x v="1"/>
    </i>
    <i r="3">
      <x v="4"/>
    </i>
    <i r="3">
      <x v="5"/>
    </i>
    <i r="3">
      <x v="6"/>
    </i>
    <i r="2">
      <x v="8"/>
    </i>
    <i r="3">
      <x/>
    </i>
    <i r="3">
      <x v="1"/>
    </i>
    <i r="3">
      <x v="2"/>
    </i>
    <i r="3">
      <x v="3"/>
    </i>
    <i r="3">
      <x v="4"/>
    </i>
    <i r="3">
      <x v="6"/>
    </i>
    <i r="2">
      <x v="9"/>
    </i>
    <i r="3">
      <x v="1"/>
    </i>
    <i r="3">
      <x v="5"/>
    </i>
    <i r="1">
      <x v="4"/>
    </i>
    <i r="2">
      <x v="11"/>
    </i>
    <i r="3">
      <x v="1"/>
    </i>
    <i r="3">
      <x v="4"/>
    </i>
    <i r="3">
      <x v="5"/>
    </i>
    <i r="3">
      <x v="6"/>
    </i>
    <i r="2">
      <x v="12"/>
    </i>
    <i r="3">
      <x v="1"/>
    </i>
    <i r="3">
      <x v="4"/>
    </i>
    <i r="3">
      <x v="5"/>
    </i>
    <i r="3">
      <x v="6"/>
    </i>
    <i>
      <x v="7"/>
    </i>
    <i r="1">
      <x v="1"/>
    </i>
    <i r="2">
      <x v="1"/>
    </i>
    <i r="3">
      <x v="1"/>
    </i>
    <i r="3">
      <x v="2"/>
    </i>
    <i r="3">
      <x v="3"/>
    </i>
    <i r="3">
      <x v="5"/>
    </i>
    <i r="3">
      <x v="6"/>
    </i>
    <i r="2">
      <x v="2"/>
    </i>
    <i r="3">
      <x/>
    </i>
    <i r="3">
      <x v="1"/>
    </i>
    <i r="3">
      <x v="3"/>
    </i>
    <i r="3">
      <x v="5"/>
    </i>
    <i r="3">
      <x v="6"/>
    </i>
    <i r="2">
      <x v="3"/>
    </i>
    <i r="3">
      <x v="1"/>
    </i>
    <i r="3">
      <x v="2"/>
    </i>
    <i r="3">
      <x v="3"/>
    </i>
    <i r="3">
      <x v="5"/>
    </i>
    <i r="3">
      <x v="6"/>
    </i>
    <i r="1">
      <x v="2"/>
    </i>
    <i r="2">
      <x v="4"/>
    </i>
    <i r="3">
      <x/>
    </i>
    <i r="3">
      <x v="1"/>
    </i>
    <i r="3">
      <x v="2"/>
    </i>
    <i r="3">
      <x v="3"/>
    </i>
    <i r="3">
      <x v="4"/>
    </i>
    <i r="3">
      <x v="5"/>
    </i>
    <i r="3">
      <x v="6"/>
    </i>
    <i r="2">
      <x v="5"/>
    </i>
    <i r="3">
      <x v="1"/>
    </i>
    <i r="3">
      <x v="2"/>
    </i>
    <i r="3">
      <x v="4"/>
    </i>
    <i r="3">
      <x v="5"/>
    </i>
    <i r="3">
      <x v="6"/>
    </i>
    <i r="2">
      <x v="6"/>
    </i>
    <i r="3">
      <x v="1"/>
    </i>
    <i r="3">
      <x v="2"/>
    </i>
    <i r="3">
      <x v="4"/>
    </i>
    <i r="3">
      <x v="6"/>
    </i>
    <i r="1">
      <x v="3"/>
    </i>
    <i r="2">
      <x v="7"/>
    </i>
    <i r="3">
      <x v="1"/>
    </i>
    <i r="3">
      <x v="2"/>
    </i>
    <i r="3">
      <x v="3"/>
    </i>
    <i r="3">
      <x v="4"/>
    </i>
    <i r="3">
      <x v="6"/>
    </i>
    <i r="2">
      <x v="8"/>
    </i>
    <i r="3">
      <x/>
    </i>
    <i r="3">
      <x v="2"/>
    </i>
    <i r="3">
      <x v="3"/>
    </i>
    <i r="3">
      <x v="5"/>
    </i>
    <i r="3">
      <x v="6"/>
    </i>
    <i r="2">
      <x v="9"/>
    </i>
    <i r="3">
      <x v="1"/>
    </i>
    <i r="3">
      <x v="4"/>
    </i>
    <i r="3">
      <x v="6"/>
    </i>
    <i t="grand">
      <x/>
    </i>
  </rowItems>
  <colItems count="1">
    <i/>
  </colItems>
  <dataFields count="1">
    <dataField name="Count of Day of the week" fld="3"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3.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4.xml"/></Relationships>
</file>

<file path=xl/worksheets/_rels/sheet6.xml.rels><?xml version="1.0" encoding="UTF-8" standalone="yes"?>
<Relationships xmlns="http://schemas.openxmlformats.org/package/2006/relationships"><Relationship Id="rId1" Type="http://schemas.openxmlformats.org/officeDocument/2006/relationships/pivotTable" Target="../pivotTables/pivotTable5.xm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6.xml"/></Relationships>
</file>

<file path=xl/worksheets/_rels/sheet8.xml.rels><?xml version="1.0" encoding="UTF-8" standalone="yes"?>
<Relationships xmlns="http://schemas.openxmlformats.org/package/2006/relationships"><Relationship Id="rId1" Type="http://schemas.openxmlformats.org/officeDocument/2006/relationships/pivotTable" Target="../pivotTables/pivot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447"/>
  <sheetViews>
    <sheetView zoomScaleNormal="100" workbookViewId="0">
      <pane ySplit="1" topLeftCell="A2" activePane="bottomLeft" state="frozen"/>
      <selection pane="bottomLeft" activeCell="A438" sqref="A438"/>
    </sheetView>
  </sheetViews>
  <sheetFormatPr baseColWidth="10" defaultRowHeight="16" x14ac:dyDescent="0.2"/>
  <cols>
    <col min="1" max="3" width="51.1640625" customWidth="1"/>
    <col min="4" max="4" width="51.1640625" style="2" customWidth="1"/>
    <col min="14" max="14" width="25" bestFit="1" customWidth="1"/>
    <col min="15" max="15" width="12.1640625" bestFit="1" customWidth="1"/>
  </cols>
  <sheetData>
    <row r="1" spans="1:25" x14ac:dyDescent="0.2">
      <c r="A1" t="s">
        <v>1509</v>
      </c>
      <c r="B1" t="s">
        <v>1510</v>
      </c>
      <c r="C1" s="6" t="s">
        <v>1508</v>
      </c>
      <c r="D1" s="2" t="s">
        <v>1511</v>
      </c>
      <c r="E1" t="s">
        <v>2</v>
      </c>
      <c r="F1" t="s">
        <v>3</v>
      </c>
      <c r="G1" t="s">
        <v>4</v>
      </c>
      <c r="H1" t="s">
        <v>5</v>
      </c>
      <c r="I1" t="s">
        <v>6</v>
      </c>
      <c r="J1" t="s">
        <v>1502</v>
      </c>
      <c r="K1" t="s">
        <v>7</v>
      </c>
      <c r="L1" t="s">
        <v>13</v>
      </c>
      <c r="M1" t="s">
        <v>1522</v>
      </c>
      <c r="N1" t="s">
        <v>1527</v>
      </c>
      <c r="O1" t="s">
        <v>6</v>
      </c>
      <c r="P1" t="s">
        <v>14</v>
      </c>
      <c r="Q1" t="s">
        <v>15</v>
      </c>
      <c r="R1" t="s">
        <v>16</v>
      </c>
      <c r="S1" t="s">
        <v>17</v>
      </c>
      <c r="T1" t="s">
        <v>18</v>
      </c>
      <c r="U1" t="s">
        <v>19</v>
      </c>
      <c r="V1" t="s">
        <v>20</v>
      </c>
      <c r="W1" t="s">
        <v>21</v>
      </c>
      <c r="X1" t="s">
        <v>27</v>
      </c>
      <c r="Y1" t="s">
        <v>30</v>
      </c>
    </row>
    <row r="2" spans="1:25" x14ac:dyDescent="0.2">
      <c r="A2" t="s">
        <v>397</v>
      </c>
      <c r="B2" t="str">
        <f>RIGHT(A2,2)</f>
        <v>AM</v>
      </c>
      <c r="C2" s="2">
        <f>DATEVALUE(MID(A2,5,2)&amp;"-"&amp;MID(A2,1,4)&amp;"-"&amp;MID(A2,9,4))</f>
        <v>42484</v>
      </c>
      <c r="D2" s="2" t="str">
        <f>TEXT(C2,"DDDD")</f>
        <v>Sunday</v>
      </c>
      <c r="E2" t="s">
        <v>398</v>
      </c>
      <c r="F2" t="s">
        <v>75</v>
      </c>
      <c r="G2" t="s">
        <v>399</v>
      </c>
      <c r="H2">
        <v>17675</v>
      </c>
      <c r="I2">
        <v>42.68</v>
      </c>
      <c r="J2">
        <f>I2*0.621371</f>
        <v>26.520114280000001</v>
      </c>
      <c r="K2">
        <v>655</v>
      </c>
      <c r="L2">
        <v>17332</v>
      </c>
      <c r="M2" s="9">
        <f>L2/60</f>
        <v>288.86666666666667</v>
      </c>
      <c r="N2" s="9">
        <f>M2/J2</f>
        <v>10.892361307979501</v>
      </c>
      <c r="O2">
        <v>42685.69921875</v>
      </c>
      <c r="P2">
        <v>17.799999237060501</v>
      </c>
      <c r="R2">
        <v>149.67681884765599</v>
      </c>
      <c r="T2">
        <v>1.5</v>
      </c>
      <c r="U2">
        <v>55.099998474121001</v>
      </c>
      <c r="V2">
        <v>17.799999237060501</v>
      </c>
      <c r="W2">
        <v>-5.88018931448459E-2</v>
      </c>
      <c r="X2">
        <v>156.88688659667901</v>
      </c>
      <c r="Y2">
        <v>5015.59765625</v>
      </c>
    </row>
    <row r="3" spans="1:25" x14ac:dyDescent="0.2">
      <c r="A3" t="s">
        <v>370</v>
      </c>
      <c r="B3" t="str">
        <f>RIGHT(A3,2)</f>
        <v>AM</v>
      </c>
      <c r="C3" s="2">
        <f>DATEVALUE(MID(A3,5,2)&amp;"-"&amp;MID(A3,1,4)&amp;"-"&amp;MID(A3,9,4))</f>
        <v>42449</v>
      </c>
      <c r="D3" s="2" t="str">
        <f>TEXT(C3,"DDDD")</f>
        <v>Sunday</v>
      </c>
      <c r="E3" t="s">
        <v>193</v>
      </c>
      <c r="F3" t="s">
        <v>75</v>
      </c>
      <c r="H3">
        <v>13481</v>
      </c>
      <c r="I3">
        <v>32.450000000000003</v>
      </c>
      <c r="J3">
        <f>I3*0.621371</f>
        <v>20.163488950000001</v>
      </c>
      <c r="K3">
        <v>425</v>
      </c>
      <c r="L3">
        <v>13318</v>
      </c>
      <c r="M3" s="9">
        <f>L3/60</f>
        <v>221.96666666666667</v>
      </c>
      <c r="N3" s="9">
        <f>M3/J3</f>
        <v>11.008346185379125</v>
      </c>
      <c r="O3">
        <v>32455.400390625</v>
      </c>
      <c r="P3">
        <v>4.8000001907348597</v>
      </c>
      <c r="R3">
        <v>386.27713012695301</v>
      </c>
      <c r="T3">
        <v>108.59999847412099</v>
      </c>
      <c r="U3">
        <v>216</v>
      </c>
      <c r="V3">
        <v>28.799999237060501</v>
      </c>
      <c r="W3">
        <v>-5.2379574626684102E-3</v>
      </c>
      <c r="X3">
        <v>152.60270690917901</v>
      </c>
      <c r="Y3">
        <v>3888.20141601562</v>
      </c>
    </row>
    <row r="4" spans="1:25" x14ac:dyDescent="0.2">
      <c r="A4" t="s">
        <v>378</v>
      </c>
      <c r="B4" t="str">
        <f>RIGHT(A4,2)</f>
        <v>AM</v>
      </c>
      <c r="C4" s="2">
        <f>DATEVALUE(MID(A4,5,1)&amp;"-"&amp;MID(A4,1,4)&amp;"-"&amp;MID(A4,8,4))</f>
        <v>42461</v>
      </c>
      <c r="D4" s="2" t="str">
        <f>TEXT(C4,"DDDD")</f>
        <v>Friday</v>
      </c>
      <c r="E4" t="s">
        <v>193</v>
      </c>
      <c r="F4" t="s">
        <v>75</v>
      </c>
      <c r="H4">
        <v>11604</v>
      </c>
      <c r="I4">
        <v>28.24</v>
      </c>
      <c r="J4">
        <f>I4*0.621371</f>
        <v>17.547517039999999</v>
      </c>
      <c r="K4">
        <v>235</v>
      </c>
      <c r="L4">
        <v>10909</v>
      </c>
      <c r="M4" s="9">
        <f>L4/60</f>
        <v>181.81666666666666</v>
      </c>
      <c r="N4" s="9">
        <f>M4/J4</f>
        <v>10.361389947775008</v>
      </c>
      <c r="O4">
        <v>28247.400390625</v>
      </c>
      <c r="P4">
        <v>7</v>
      </c>
      <c r="R4">
        <v>77.595397949218693</v>
      </c>
      <c r="T4">
        <v>3.9000000953674299</v>
      </c>
      <c r="U4">
        <v>42.900001525878899</v>
      </c>
      <c r="V4">
        <v>42</v>
      </c>
      <c r="W4">
        <v>-3.57555001974105E-2</v>
      </c>
      <c r="X4">
        <v>146.427001953125</v>
      </c>
    </row>
    <row r="5" spans="1:25" x14ac:dyDescent="0.2">
      <c r="A5" t="s">
        <v>366</v>
      </c>
      <c r="B5" t="str">
        <f>RIGHT(A5,2)</f>
        <v>PM</v>
      </c>
      <c r="C5" s="2">
        <f>DATEVALUE(MID(A5,5,2)&amp;"-"&amp;MID(A5,1,4)&amp;"-"&amp;MID(A5,9,4))</f>
        <v>42443</v>
      </c>
      <c r="D5" s="2" t="str">
        <f>TEXT(C5,"DDDD")</f>
        <v>Monday</v>
      </c>
      <c r="E5" t="s">
        <v>212</v>
      </c>
      <c r="F5" t="s">
        <v>75</v>
      </c>
      <c r="H5">
        <v>10768</v>
      </c>
      <c r="I5">
        <v>25.9</v>
      </c>
      <c r="J5">
        <f>I5*0.621371</f>
        <v>16.0935089</v>
      </c>
      <c r="K5">
        <v>280</v>
      </c>
      <c r="L5">
        <v>9822</v>
      </c>
      <c r="M5" s="9">
        <f>L5/60</f>
        <v>163.69999999999999</v>
      </c>
      <c r="N5" s="9">
        <f>M5/J5</f>
        <v>10.171802868919405</v>
      </c>
      <c r="O5">
        <v>25907</v>
      </c>
      <c r="P5">
        <v>6.9000000953674299</v>
      </c>
      <c r="R5">
        <v>85.518272399902301</v>
      </c>
      <c r="T5">
        <v>1.20000004768371</v>
      </c>
      <c r="U5">
        <v>38</v>
      </c>
      <c r="V5">
        <v>47.599998474121001</v>
      </c>
      <c r="W5">
        <v>-4.0143590420484501E-2</v>
      </c>
      <c r="X5">
        <v>150.91049194335901</v>
      </c>
      <c r="Y5">
        <v>3077.45581054687</v>
      </c>
    </row>
    <row r="6" spans="1:25" x14ac:dyDescent="0.2">
      <c r="A6" t="s">
        <v>356</v>
      </c>
      <c r="B6" t="str">
        <f>RIGHT(A6,2)</f>
        <v>PM</v>
      </c>
      <c r="C6" s="2">
        <f>DATEVALUE(MID(A6,5,2)&amp;"-"&amp;MID(A6,1,4)&amp;"-"&amp;MID(A6,9,4))</f>
        <v>42428</v>
      </c>
      <c r="D6" s="2" t="str">
        <f>TEXT(C6,"DDDD")</f>
        <v>Sunday</v>
      </c>
      <c r="E6" t="s">
        <v>212</v>
      </c>
      <c r="F6" t="s">
        <v>75</v>
      </c>
      <c r="H6">
        <v>8768</v>
      </c>
      <c r="I6">
        <v>22.72</v>
      </c>
      <c r="J6">
        <f>I6*0.621371</f>
        <v>14.11754912</v>
      </c>
      <c r="K6">
        <v>209</v>
      </c>
      <c r="L6">
        <v>8449</v>
      </c>
      <c r="M6" s="9">
        <f>L6/60</f>
        <v>140.81666666666666</v>
      </c>
      <c r="N6" s="9">
        <f>M6/J6</f>
        <v>9.9745830858966169</v>
      </c>
      <c r="O6">
        <v>22725.900390625</v>
      </c>
      <c r="P6">
        <v>8.1000003814697195</v>
      </c>
      <c r="R6">
        <v>44.465099334716797</v>
      </c>
      <c r="T6">
        <v>4</v>
      </c>
      <c r="U6">
        <v>38.099998474121001</v>
      </c>
      <c r="V6">
        <v>46.299999237060497</v>
      </c>
      <c r="W6">
        <v>-4.5322701334953301E-2</v>
      </c>
      <c r="X6">
        <v>147.66000366210901</v>
      </c>
    </row>
    <row r="7" spans="1:25" x14ac:dyDescent="0.2">
      <c r="A7" t="s">
        <v>350</v>
      </c>
      <c r="B7" t="str">
        <f>RIGHT(A7,2)</f>
        <v>AM</v>
      </c>
      <c r="C7" s="2">
        <f>DATEVALUE(MID(A7,5,2)&amp;"-"&amp;MID(A7,1,4)&amp;"-"&amp;MID(A7,9,4))</f>
        <v>42421</v>
      </c>
      <c r="D7" s="2" t="str">
        <f>TEXT(C7,"DDDD")</f>
        <v>Sunday</v>
      </c>
      <c r="E7" t="s">
        <v>193</v>
      </c>
      <c r="F7" t="s">
        <v>75</v>
      </c>
      <c r="H7">
        <v>8719</v>
      </c>
      <c r="I7">
        <v>22.65</v>
      </c>
      <c r="J7">
        <f>I7*0.621371</f>
        <v>14.074053149999999</v>
      </c>
      <c r="K7">
        <v>254</v>
      </c>
      <c r="L7">
        <v>8571</v>
      </c>
      <c r="M7" s="9">
        <f>L7/60</f>
        <v>142.85</v>
      </c>
      <c r="N7" s="9">
        <f>M7/J7</f>
        <v>10.149883510991289</v>
      </c>
      <c r="O7">
        <v>22654.19921875</v>
      </c>
      <c r="P7">
        <v>5.4000000953674299</v>
      </c>
      <c r="R7">
        <v>47.609798431396399</v>
      </c>
      <c r="T7">
        <v>4</v>
      </c>
      <c r="U7">
        <v>34.900001525878899</v>
      </c>
      <c r="V7">
        <v>49.200000762939403</v>
      </c>
      <c r="W7">
        <v>-4.6790398657321902E-2</v>
      </c>
      <c r="X7">
        <v>153.98599243164</v>
      </c>
      <c r="Y7">
        <v>2675.28125</v>
      </c>
    </row>
    <row r="8" spans="1:25" x14ac:dyDescent="0.2">
      <c r="A8" t="s">
        <v>360</v>
      </c>
      <c r="B8" t="str">
        <f>RIGHT(A8,2)</f>
        <v>AM</v>
      </c>
      <c r="C8" s="2">
        <f>DATEVALUE(MID(A8,5,1)&amp;"-"&amp;MID(A8,1,4)&amp;"-"&amp;MID(A8,8,4))</f>
        <v>42434</v>
      </c>
      <c r="D8" s="2" t="str">
        <f>TEXT(C8,"DDDD")</f>
        <v>Saturday</v>
      </c>
      <c r="E8" t="s">
        <v>225</v>
      </c>
      <c r="F8" t="s">
        <v>75</v>
      </c>
      <c r="H8">
        <v>9051</v>
      </c>
      <c r="I8">
        <v>21.51</v>
      </c>
      <c r="J8">
        <f>I8*0.621371</f>
        <v>13.36569021</v>
      </c>
      <c r="K8">
        <v>188</v>
      </c>
      <c r="L8">
        <v>8047</v>
      </c>
      <c r="M8" s="9">
        <f>L8/60</f>
        <v>134.11666666666667</v>
      </c>
      <c r="N8" s="9">
        <f>M8/J8</f>
        <v>10.03439886451376</v>
      </c>
      <c r="O8">
        <v>21516.900390625</v>
      </c>
      <c r="P8">
        <v>4.9000000953674299</v>
      </c>
      <c r="R8">
        <v>93.592201232910099</v>
      </c>
      <c r="T8">
        <v>1.79999995231628</v>
      </c>
      <c r="U8">
        <v>38</v>
      </c>
      <c r="V8">
        <v>49.599998474121001</v>
      </c>
      <c r="W8">
        <v>-3.20678018033504E-2</v>
      </c>
      <c r="X8">
        <v>148.64100646972599</v>
      </c>
      <c r="Y8">
        <v>2542.751953125</v>
      </c>
    </row>
    <row r="9" spans="1:25" x14ac:dyDescent="0.2">
      <c r="A9" t="s">
        <v>214</v>
      </c>
      <c r="B9" t="str">
        <f>RIGHT(A9,2)</f>
        <v>AM</v>
      </c>
      <c r="C9" s="2">
        <f>DATEVALUE(MID(A9,5,1)&amp;"-"&amp;MID(A9,1,4)&amp;"-"&amp;MID(A9,8,4))</f>
        <v>42281</v>
      </c>
      <c r="D9" s="2" t="str">
        <f>TEXT(C9,"DDDD")</f>
        <v>Sunday</v>
      </c>
      <c r="E9" t="s">
        <v>193</v>
      </c>
      <c r="F9" t="s">
        <v>75</v>
      </c>
      <c r="H9">
        <v>7139</v>
      </c>
      <c r="I9">
        <v>21.22</v>
      </c>
      <c r="J9">
        <f>I9*0.621371</f>
        <v>13.18549262</v>
      </c>
      <c r="K9">
        <v>372</v>
      </c>
      <c r="L9">
        <v>7139</v>
      </c>
      <c r="M9" s="9">
        <f>L9/60</f>
        <v>118.98333333333333</v>
      </c>
      <c r="N9" s="9">
        <f>M9/J9</f>
        <v>9.0238064486765719</v>
      </c>
      <c r="O9">
        <v>21222.80078125</v>
      </c>
      <c r="P9">
        <v>5.5</v>
      </c>
      <c r="Q9">
        <v>2.9727973937988201</v>
      </c>
      <c r="R9">
        <v>85.570907592773395</v>
      </c>
      <c r="S9">
        <v>83.370903015136705</v>
      </c>
      <c r="T9">
        <v>0.20000000298023199</v>
      </c>
      <c r="U9">
        <v>33.5</v>
      </c>
      <c r="V9">
        <v>47.200000762939403</v>
      </c>
      <c r="W9">
        <v>1.0366209782660001E-2</v>
      </c>
      <c r="X9">
        <v>165.247802734375</v>
      </c>
      <c r="Y9">
        <v>2553.95751953125</v>
      </c>
    </row>
    <row r="10" spans="1:25" x14ac:dyDescent="0.2">
      <c r="A10" t="s">
        <v>374</v>
      </c>
      <c r="B10" t="str">
        <f>RIGHT(A10,2)</f>
        <v>PM</v>
      </c>
      <c r="C10" s="2">
        <f>DATEVALUE(MID(A10,5,2)&amp;"-"&amp;MID(A10,1,4)&amp;"-"&amp;MID(A10,9,4))</f>
        <v>42455</v>
      </c>
      <c r="D10" s="2" t="str">
        <f>TEXT(C10,"DDDD")</f>
        <v>Saturday</v>
      </c>
      <c r="E10" t="s">
        <v>212</v>
      </c>
      <c r="F10" t="s">
        <v>75</v>
      </c>
      <c r="H10">
        <v>7743</v>
      </c>
      <c r="I10">
        <v>21.21</v>
      </c>
      <c r="J10">
        <f>I10*0.621371</f>
        <v>13.179278910000001</v>
      </c>
      <c r="K10">
        <v>259</v>
      </c>
      <c r="L10">
        <v>7743</v>
      </c>
      <c r="M10" s="9">
        <f>L10/60</f>
        <v>129.05000000000001</v>
      </c>
      <c r="N10" s="9">
        <f>M10/J10</f>
        <v>9.7918862542685208</v>
      </c>
      <c r="O10">
        <v>21212.599609375</v>
      </c>
      <c r="P10">
        <v>5.1999998092651296</v>
      </c>
      <c r="R10">
        <v>84.497001647949205</v>
      </c>
      <c r="T10">
        <v>0.30000001192092801</v>
      </c>
      <c r="U10">
        <v>33.599998474121001</v>
      </c>
      <c r="V10">
        <v>49</v>
      </c>
      <c r="W10">
        <v>9.8997801542282104E-3</v>
      </c>
      <c r="X10">
        <v>155.77600097656199</v>
      </c>
      <c r="Y10">
        <v>2521.3330078125</v>
      </c>
    </row>
    <row r="11" spans="1:25" x14ac:dyDescent="0.2">
      <c r="A11" t="s">
        <v>448</v>
      </c>
      <c r="B11" t="str">
        <f>RIGHT(A11,2)</f>
        <v>AM</v>
      </c>
      <c r="C11" s="2">
        <f>DATEVALUE(MID(A11,5,2)&amp;"-"&amp;MID(A11,1,4)&amp;"-"&amp;MID(A11,9,4))</f>
        <v>42547</v>
      </c>
      <c r="D11" s="2" t="str">
        <f>TEXT(C11,"DDDD")</f>
        <v>Sunday</v>
      </c>
      <c r="E11" t="s">
        <v>193</v>
      </c>
      <c r="F11" t="s">
        <v>75</v>
      </c>
      <c r="H11">
        <v>7820</v>
      </c>
      <c r="I11">
        <v>21.15</v>
      </c>
      <c r="J11">
        <f>I11*0.621371</f>
        <v>13.141996649999999</v>
      </c>
      <c r="K11">
        <v>418</v>
      </c>
      <c r="L11">
        <v>7820</v>
      </c>
      <c r="M11" s="9">
        <f>L11/60</f>
        <v>130.33333333333334</v>
      </c>
      <c r="N11" s="9">
        <f>M11/J11</f>
        <v>9.9173159759809675</v>
      </c>
      <c r="O11">
        <v>21152.69921875</v>
      </c>
      <c r="P11">
        <v>4.1999998092651296</v>
      </c>
      <c r="R11">
        <v>153.46546936035099</v>
      </c>
      <c r="T11">
        <v>0.40000000596046398</v>
      </c>
      <c r="U11">
        <v>36.599998474121001</v>
      </c>
      <c r="V11">
        <v>49.099998474121001</v>
      </c>
      <c r="W11">
        <v>4.7275290125980897E-4</v>
      </c>
      <c r="X11">
        <v>165.881591796875</v>
      </c>
      <c r="Y11">
        <v>2566.24877929687</v>
      </c>
    </row>
    <row r="12" spans="1:25" x14ac:dyDescent="0.2">
      <c r="A12" t="s">
        <v>342</v>
      </c>
      <c r="B12" t="str">
        <f>RIGHT(A12,2)</f>
        <v>AM</v>
      </c>
      <c r="C12" s="2">
        <f>DATEVALUE(MID(A12,5,2)&amp;"-"&amp;MID(A12,1,4)&amp;"-"&amp;MID(A12,9,4))</f>
        <v>42414</v>
      </c>
      <c r="D12" s="2" t="str">
        <f>TEXT(C12,"DDDD")</f>
        <v>Sunday</v>
      </c>
      <c r="E12" t="s">
        <v>193</v>
      </c>
      <c r="F12" t="s">
        <v>75</v>
      </c>
      <c r="H12">
        <v>7840</v>
      </c>
      <c r="I12">
        <v>18.75</v>
      </c>
      <c r="J12">
        <f>I12*0.621371</f>
        <v>11.650706250000001</v>
      </c>
      <c r="K12">
        <v>208</v>
      </c>
      <c r="L12">
        <v>6935</v>
      </c>
      <c r="M12" s="9">
        <f>L12/60</f>
        <v>115.58333333333333</v>
      </c>
      <c r="N12" s="9">
        <f>M12/J12</f>
        <v>9.9207147492310455</v>
      </c>
      <c r="O12">
        <v>18749.80078125</v>
      </c>
      <c r="P12">
        <v>6.9000000953674299</v>
      </c>
      <c r="R12">
        <v>63.436000823974602</v>
      </c>
      <c r="T12">
        <v>1.3999999761581401</v>
      </c>
      <c r="U12">
        <v>35</v>
      </c>
      <c r="V12">
        <v>47.900001525878899</v>
      </c>
      <c r="W12">
        <v>-0.138135001063346</v>
      </c>
      <c r="X12">
        <v>154.02299499511699</v>
      </c>
    </row>
    <row r="13" spans="1:25" x14ac:dyDescent="0.2">
      <c r="A13" t="s">
        <v>146</v>
      </c>
      <c r="B13" t="str">
        <f>RIGHT(A13,2)</f>
        <v>AM</v>
      </c>
      <c r="C13" s="2">
        <f>DATEVALUE(MID(A13,5,2)&amp;"-"&amp;MID(A13,1,4)&amp;"-"&amp;MID(A13,9,4))</f>
        <v>42022</v>
      </c>
      <c r="D13" s="2" t="str">
        <f>TEXT(C13,"DDDD")</f>
        <v>Sunday</v>
      </c>
      <c r="E13" t="s">
        <v>147</v>
      </c>
      <c r="F13" t="s">
        <v>75</v>
      </c>
      <c r="H13">
        <v>6606</v>
      </c>
      <c r="I13">
        <v>17.77</v>
      </c>
      <c r="J13">
        <f>I13*0.621371</f>
        <v>11.041762670000001</v>
      </c>
      <c r="K13">
        <v>235</v>
      </c>
      <c r="L13">
        <v>6606</v>
      </c>
      <c r="M13" s="9">
        <f>L13/60</f>
        <v>110.1</v>
      </c>
      <c r="N13" s="9">
        <f>M13/J13</f>
        <v>9.9712340584114347</v>
      </c>
      <c r="O13">
        <v>17771.69921875</v>
      </c>
      <c r="P13">
        <v>4.3000001907348597</v>
      </c>
      <c r="R13">
        <v>40.115299224853501</v>
      </c>
      <c r="T13">
        <v>8.1000003814697195</v>
      </c>
      <c r="U13">
        <v>38.099998474121001</v>
      </c>
      <c r="V13">
        <v>10.399999618530201</v>
      </c>
      <c r="W13">
        <v>0</v>
      </c>
      <c r="X13">
        <v>156.97099304199199</v>
      </c>
      <c r="Y13">
        <v>2082.68212890625</v>
      </c>
    </row>
    <row r="14" spans="1:25" x14ac:dyDescent="0.2">
      <c r="A14" t="s">
        <v>300</v>
      </c>
      <c r="B14" t="str">
        <f>RIGHT(A14,2)</f>
        <v>AM</v>
      </c>
      <c r="C14" s="2">
        <f>DATEVALUE(MID(A14,5,2)&amp;"-"&amp;MID(A14,1,4)&amp;"-"&amp;MID(A14,9,4))</f>
        <v>42379</v>
      </c>
      <c r="D14" s="2" t="str">
        <f>TEXT(C14,"DDDD")</f>
        <v>Sunday</v>
      </c>
      <c r="E14" t="s">
        <v>193</v>
      </c>
      <c r="F14" t="s">
        <v>75</v>
      </c>
      <c r="G14" t="s">
        <v>301</v>
      </c>
      <c r="H14">
        <v>7328</v>
      </c>
      <c r="I14">
        <v>16.32</v>
      </c>
      <c r="J14">
        <f>I14*0.621371</f>
        <v>10.14077472</v>
      </c>
      <c r="K14">
        <v>150</v>
      </c>
      <c r="L14">
        <v>6185</v>
      </c>
      <c r="M14" s="9">
        <f>L14/60</f>
        <v>103.08333333333333</v>
      </c>
      <c r="N14" s="9">
        <f>M14/J14</f>
        <v>10.165232556643693</v>
      </c>
      <c r="O14">
        <v>16326.7001953125</v>
      </c>
      <c r="P14">
        <v>5.4000000953674299</v>
      </c>
      <c r="R14">
        <v>281.041015625</v>
      </c>
      <c r="T14">
        <v>22.5</v>
      </c>
      <c r="U14">
        <v>249.69999694824199</v>
      </c>
      <c r="V14">
        <v>34.099998474121001</v>
      </c>
      <c r="W14">
        <v>-6.1249366262927597E-4</v>
      </c>
      <c r="X14">
        <v>146.732162475585</v>
      </c>
    </row>
    <row r="15" spans="1:25" x14ac:dyDescent="0.2">
      <c r="A15" t="s">
        <v>182</v>
      </c>
      <c r="B15" t="str">
        <f>RIGHT(A15,2)</f>
        <v>AM</v>
      </c>
      <c r="C15" s="2">
        <f>DATEVALUE(MID(A15,5,2)&amp;"-"&amp;MID(A15,1,4)&amp;"-"&amp;MID(A15,9,4))</f>
        <v>42050</v>
      </c>
      <c r="D15" s="2" t="str">
        <f>TEXT(C15,"DDDD")</f>
        <v>Sunday</v>
      </c>
      <c r="E15" t="s">
        <v>180</v>
      </c>
      <c r="F15" t="s">
        <v>75</v>
      </c>
      <c r="H15">
        <v>6164</v>
      </c>
      <c r="I15">
        <v>16.16</v>
      </c>
      <c r="J15">
        <f>I15*0.621371</f>
        <v>10.041355360000001</v>
      </c>
      <c r="K15">
        <v>278</v>
      </c>
      <c r="L15">
        <v>5794</v>
      </c>
      <c r="M15" s="9">
        <f>L15/60</f>
        <v>96.566666666666663</v>
      </c>
      <c r="N15" s="9">
        <f>M15/J15</f>
        <v>9.616895648504034</v>
      </c>
      <c r="O15">
        <v>16164.2998046875</v>
      </c>
      <c r="P15">
        <v>6.0999999046325604</v>
      </c>
      <c r="R15">
        <v>64.089202880859304</v>
      </c>
      <c r="T15">
        <v>1.1000000238418499</v>
      </c>
      <c r="U15">
        <v>32.5</v>
      </c>
      <c r="V15">
        <v>47.700000762939403</v>
      </c>
      <c r="W15">
        <v>3.5881500691175398E-2</v>
      </c>
      <c r="X15">
        <v>161.76199340820301</v>
      </c>
    </row>
    <row r="16" spans="1:25" x14ac:dyDescent="0.2">
      <c r="A16" t="s">
        <v>119</v>
      </c>
      <c r="B16" t="str">
        <f>RIGHT(A16,2)</f>
        <v>AM</v>
      </c>
      <c r="C16" s="2">
        <f>DATEVALUE(MID(A16,5,2)&amp;"-"&amp;MID(A16,1,4)&amp;"-"&amp;MID(A16,9,4))</f>
        <v>42001</v>
      </c>
      <c r="D16" s="2" t="str">
        <f>TEXT(C16,"DDDD")</f>
        <v>Sunday</v>
      </c>
      <c r="E16" t="s">
        <v>120</v>
      </c>
      <c r="F16" t="s">
        <v>75</v>
      </c>
      <c r="H16">
        <v>5978</v>
      </c>
      <c r="I16">
        <v>16.14</v>
      </c>
      <c r="J16">
        <f>I16*0.621371</f>
        <v>10.028927940000001</v>
      </c>
      <c r="K16">
        <v>251</v>
      </c>
      <c r="L16">
        <v>5911</v>
      </c>
      <c r="M16" s="9">
        <f>L16/60</f>
        <v>98.516666666666666</v>
      </c>
      <c r="N16" s="9">
        <f>M16/J16</f>
        <v>9.8232500279253827</v>
      </c>
      <c r="O16">
        <v>16147.7001953125</v>
      </c>
      <c r="P16">
        <v>5.3000001907348597</v>
      </c>
      <c r="R16">
        <v>32.377101898193303</v>
      </c>
      <c r="T16">
        <v>8</v>
      </c>
      <c r="U16">
        <v>38</v>
      </c>
      <c r="V16">
        <v>10.199999809265099</v>
      </c>
      <c r="W16">
        <v>6.8121198564767803E-3</v>
      </c>
      <c r="X16">
        <v>159.01300048828099</v>
      </c>
      <c r="Y16">
        <v>1891.47546386718</v>
      </c>
    </row>
    <row r="17" spans="1:25" x14ac:dyDescent="0.2">
      <c r="A17" t="s">
        <v>318</v>
      </c>
      <c r="B17" t="str">
        <f>RIGHT(A17,2)</f>
        <v>AM</v>
      </c>
      <c r="C17" s="2">
        <f>DATEVALUE(MID(A17,5,2)&amp;"-"&amp;MID(A17,1,4)&amp;"-"&amp;MID(A17,9,4))</f>
        <v>42393</v>
      </c>
      <c r="D17" s="2" t="str">
        <f>TEXT(C17,"DDDD")</f>
        <v>Sunday</v>
      </c>
      <c r="E17" t="s">
        <v>193</v>
      </c>
      <c r="F17" t="s">
        <v>75</v>
      </c>
      <c r="H17">
        <v>6391</v>
      </c>
      <c r="I17">
        <v>16.13</v>
      </c>
      <c r="J17">
        <f>I17*0.621371</f>
        <v>10.02271423</v>
      </c>
      <c r="K17">
        <v>162</v>
      </c>
      <c r="L17">
        <v>6102</v>
      </c>
      <c r="M17" s="9">
        <f>L17/60</f>
        <v>101.7</v>
      </c>
      <c r="N17" s="9">
        <f>M17/J17</f>
        <v>10.146951979892975</v>
      </c>
      <c r="O17">
        <v>16137.400390625</v>
      </c>
      <c r="P17">
        <v>4.8000001907348597</v>
      </c>
      <c r="R17">
        <v>34.759998321533203</v>
      </c>
      <c r="T17">
        <v>8.3999996185302699</v>
      </c>
      <c r="U17">
        <v>43.599998474121001</v>
      </c>
      <c r="V17">
        <v>15.1000003814697</v>
      </c>
      <c r="W17">
        <v>-8.9233696460723794E-2</v>
      </c>
      <c r="X17">
        <v>149.93600463867099</v>
      </c>
      <c r="Y17">
        <v>1887.30834960937</v>
      </c>
    </row>
    <row r="18" spans="1:25" x14ac:dyDescent="0.2">
      <c r="A18" t="s">
        <v>134</v>
      </c>
      <c r="B18" t="str">
        <f>RIGHT(A18,2)</f>
        <v>AM</v>
      </c>
      <c r="C18" s="2">
        <f>DATEVALUE(MID(A18,5,2)&amp;"-"&amp;MID(A18,1,4)&amp;"-"&amp;MID(A18,9,4))</f>
        <v>42015</v>
      </c>
      <c r="D18" s="2" t="str">
        <f>TEXT(C18,"DDDD")</f>
        <v>Sunday</v>
      </c>
      <c r="E18" t="s">
        <v>135</v>
      </c>
      <c r="F18" t="s">
        <v>75</v>
      </c>
      <c r="H18">
        <v>6029</v>
      </c>
      <c r="I18">
        <v>16.11</v>
      </c>
      <c r="J18">
        <f>I18*0.621371</f>
        <v>10.01028681</v>
      </c>
      <c r="K18">
        <v>302</v>
      </c>
      <c r="L18">
        <v>6009</v>
      </c>
      <c r="M18" s="9">
        <f>L18/60</f>
        <v>100.15</v>
      </c>
      <c r="N18" s="9">
        <f>M18/J18</f>
        <v>10.004708346613297</v>
      </c>
      <c r="O18">
        <v>16115.099609375</v>
      </c>
      <c r="P18">
        <v>6.5</v>
      </c>
      <c r="R18">
        <v>40.273799896240199</v>
      </c>
      <c r="T18">
        <v>8</v>
      </c>
      <c r="U18">
        <v>38.200000762939403</v>
      </c>
      <c r="V18">
        <v>10.6000003814697</v>
      </c>
      <c r="W18">
        <v>8.6874999105930294E-3</v>
      </c>
      <c r="X18">
        <v>162.41799926757801</v>
      </c>
    </row>
    <row r="19" spans="1:25" x14ac:dyDescent="0.2">
      <c r="A19" t="s">
        <v>158</v>
      </c>
      <c r="B19" t="str">
        <f>RIGHT(A19,2)</f>
        <v>PM</v>
      </c>
      <c r="C19" s="2">
        <f>DATEVALUE(MID(A19,5,1)&amp;"-"&amp;MID(A19,1,4)&amp;"-"&amp;MID(A19,8,4))</f>
        <v>42036</v>
      </c>
      <c r="D19" s="2" t="str">
        <f>TEXT(C19,"DDDD")</f>
        <v>Sunday</v>
      </c>
      <c r="E19" t="s">
        <v>159</v>
      </c>
      <c r="F19" t="s">
        <v>75</v>
      </c>
      <c r="H19">
        <v>5924</v>
      </c>
      <c r="I19">
        <v>16.07</v>
      </c>
      <c r="J19">
        <f>I19*0.621371</f>
        <v>9.9854319700000005</v>
      </c>
      <c r="K19">
        <v>180</v>
      </c>
      <c r="L19">
        <v>5892</v>
      </c>
      <c r="M19" s="9">
        <f>L19/60</f>
        <v>98.2</v>
      </c>
      <c r="N19" s="9">
        <f>M19/J19</f>
        <v>9.8343266766054587</v>
      </c>
      <c r="O19">
        <v>16076.900390625</v>
      </c>
      <c r="P19">
        <v>4.8000001907348597</v>
      </c>
      <c r="R19">
        <v>43.584800720214801</v>
      </c>
      <c r="T19">
        <v>11.399999618530201</v>
      </c>
      <c r="U19">
        <v>42.400001525878899</v>
      </c>
      <c r="V19">
        <v>15.1000003814697</v>
      </c>
      <c r="W19">
        <v>6.2200997490435795E-4</v>
      </c>
      <c r="X19">
        <v>153.01100158691401</v>
      </c>
    </row>
    <row r="20" spans="1:25" x14ac:dyDescent="0.2">
      <c r="A20" t="s">
        <v>200</v>
      </c>
      <c r="B20" t="str">
        <f>RIGHT(A20,2)</f>
        <v>AM</v>
      </c>
      <c r="C20" s="2">
        <f>DATEVALUE(MID(A20,5,2)&amp;"-"&amp;MID(A20,1,4)&amp;"-"&amp;MID(A20,9,4))</f>
        <v>42267</v>
      </c>
      <c r="D20" s="2" t="str">
        <f>TEXT(C20,"DDDD")</f>
        <v>Sunday</v>
      </c>
      <c r="E20" t="s">
        <v>193</v>
      </c>
      <c r="F20" t="s">
        <v>75</v>
      </c>
      <c r="H20">
        <v>5391</v>
      </c>
      <c r="I20">
        <v>16.04</v>
      </c>
      <c r="J20">
        <f>I20*0.621371</f>
        <v>9.9667908399999998</v>
      </c>
      <c r="K20">
        <v>327</v>
      </c>
      <c r="L20">
        <v>5391</v>
      </c>
      <c r="M20" s="9">
        <f>L20/60</f>
        <v>89.85</v>
      </c>
      <c r="N20" s="9">
        <f>M20/J20</f>
        <v>9.0149378513495524</v>
      </c>
      <c r="O20">
        <v>16045.7001953125</v>
      </c>
      <c r="P20">
        <v>4.8000001907348597</v>
      </c>
      <c r="R20">
        <v>64.099998474121094</v>
      </c>
      <c r="T20">
        <v>14</v>
      </c>
      <c r="U20">
        <v>43.599998474121001</v>
      </c>
      <c r="V20">
        <v>19.299999237060501</v>
      </c>
      <c r="W20">
        <v>-5.7959500700235297E-2</v>
      </c>
      <c r="X20">
        <v>164.66000366210901</v>
      </c>
    </row>
    <row r="21" spans="1:25" x14ac:dyDescent="0.2">
      <c r="A21" t="s">
        <v>308</v>
      </c>
      <c r="B21" t="str">
        <f>RIGHT(A21,2)</f>
        <v>AM</v>
      </c>
      <c r="C21" s="2">
        <f>DATEVALUE(MID(A21,5,2)&amp;"-"&amp;MID(A21,1,4)&amp;"-"&amp;MID(A21,9,4))</f>
        <v>42386</v>
      </c>
      <c r="D21" s="2" t="str">
        <f>TEXT(C21,"DDDD")</f>
        <v>Sunday</v>
      </c>
      <c r="E21" t="s">
        <v>225</v>
      </c>
      <c r="F21" t="s">
        <v>75</v>
      </c>
      <c r="H21">
        <v>5831</v>
      </c>
      <c r="I21">
        <v>15.32</v>
      </c>
      <c r="J21">
        <f>I21*0.621371</f>
        <v>9.5194037199999997</v>
      </c>
      <c r="K21">
        <v>161</v>
      </c>
      <c r="L21">
        <v>5778</v>
      </c>
      <c r="M21" s="9">
        <f>L21/60</f>
        <v>96.3</v>
      </c>
      <c r="N21" s="9">
        <f>M21/J21</f>
        <v>10.116179839886021</v>
      </c>
      <c r="O21">
        <v>15327.7001953125</v>
      </c>
      <c r="P21">
        <v>5.5999999046325604</v>
      </c>
      <c r="R21">
        <v>15.0909004211425</v>
      </c>
      <c r="T21">
        <v>6</v>
      </c>
      <c r="U21">
        <v>38.099998474121001</v>
      </c>
      <c r="V21">
        <v>6.8000001907348597</v>
      </c>
      <c r="W21">
        <v>-7.76372030377388E-2</v>
      </c>
      <c r="X21">
        <v>152.17500305175699</v>
      </c>
    </row>
    <row r="22" spans="1:25" x14ac:dyDescent="0.2">
      <c r="A22" t="s">
        <v>476</v>
      </c>
      <c r="B22" t="str">
        <f>RIGHT(A22,2)</f>
        <v>AM</v>
      </c>
      <c r="C22" s="2">
        <f>DATEVALUE(MID(A22,5,1)&amp;"-"&amp;MID(A22,1,4)&amp;"-"&amp;MID(A22,8,4))</f>
        <v>42588</v>
      </c>
      <c r="D22" s="2" t="str">
        <f>TEXT(C22,"DDDD")</f>
        <v>Saturday</v>
      </c>
      <c r="E22" t="s">
        <v>193</v>
      </c>
      <c r="F22" t="s">
        <v>75</v>
      </c>
      <c r="H22">
        <v>6990</v>
      </c>
      <c r="I22">
        <v>14.25</v>
      </c>
      <c r="J22">
        <f>I22*0.621371</f>
        <v>8.8545367499999994</v>
      </c>
      <c r="K22">
        <v>175</v>
      </c>
      <c r="L22">
        <v>4936</v>
      </c>
      <c r="M22" s="9">
        <f>L22/60</f>
        <v>82.266666666666666</v>
      </c>
      <c r="N22" s="9">
        <f>M22/J22</f>
        <v>9.2909057796464243</v>
      </c>
      <c r="O22">
        <v>14254.599609375</v>
      </c>
      <c r="P22">
        <v>9.1000003814697195</v>
      </c>
      <c r="R22">
        <v>98.116233825683594</v>
      </c>
      <c r="T22">
        <v>9.6999998092651296</v>
      </c>
      <c r="U22">
        <v>61.900001525878899</v>
      </c>
      <c r="V22">
        <v>14.300000190734799</v>
      </c>
      <c r="W22">
        <v>-2.1045838948339198E-3</v>
      </c>
      <c r="X22">
        <v>158.28143310546801</v>
      </c>
      <c r="Y22">
        <v>1681.52294921875</v>
      </c>
    </row>
    <row r="23" spans="1:25" x14ac:dyDescent="0.2">
      <c r="A23" t="s">
        <v>446</v>
      </c>
      <c r="B23" t="str">
        <f>RIGHT(A23,2)</f>
        <v>AM</v>
      </c>
      <c r="C23" s="2">
        <f>DATEVALUE(MID(A23,5,2)&amp;"-"&amp;MID(A23,1,4)&amp;"-"&amp;MID(A23,9,4))</f>
        <v>42540</v>
      </c>
      <c r="D23" s="2" t="str">
        <f>TEXT(C23,"DDDD")</f>
        <v>Sunday</v>
      </c>
      <c r="E23" t="s">
        <v>225</v>
      </c>
      <c r="F23" t="s">
        <v>75</v>
      </c>
      <c r="H23">
        <v>5098</v>
      </c>
      <c r="I23">
        <v>13.73</v>
      </c>
      <c r="J23">
        <f>I23*0.621371</f>
        <v>8.5314238299999996</v>
      </c>
      <c r="K23">
        <v>144</v>
      </c>
      <c r="L23">
        <v>5030</v>
      </c>
      <c r="M23" s="9">
        <f>L23/60</f>
        <v>83.833333333333329</v>
      </c>
      <c r="N23" s="9">
        <f>M23/J23</f>
        <v>9.8264176067001632</v>
      </c>
      <c r="O23">
        <v>13729.400390625</v>
      </c>
      <c r="P23">
        <v>5.5999999046325604</v>
      </c>
      <c r="R23">
        <v>15.9428997039794</v>
      </c>
      <c r="T23">
        <v>8.1999998092651296</v>
      </c>
      <c r="U23">
        <v>38</v>
      </c>
      <c r="V23">
        <v>6.6999998092651296</v>
      </c>
      <c r="W23">
        <v>-6.3367702066898304E-2</v>
      </c>
      <c r="X23">
        <v>151.85299682617099</v>
      </c>
      <c r="Y23">
        <v>1603.27075195312</v>
      </c>
    </row>
    <row r="24" spans="1:25" x14ac:dyDescent="0.2">
      <c r="A24" t="s">
        <v>422</v>
      </c>
      <c r="B24" t="str">
        <f>RIGHT(A24,2)</f>
        <v>PM</v>
      </c>
      <c r="C24" s="2">
        <f>DATEVALUE(MID(A24,5,2)&amp;"-"&amp;MID(A24,1,4)&amp;"-"&amp;MID(A24,9,4))</f>
        <v>42512</v>
      </c>
      <c r="D24" s="2" t="str">
        <f>TEXT(C24,"DDDD")</f>
        <v>Sunday</v>
      </c>
      <c r="E24" t="s">
        <v>212</v>
      </c>
      <c r="F24" t="s">
        <v>75</v>
      </c>
      <c r="H24">
        <v>5252</v>
      </c>
      <c r="I24">
        <v>13.62</v>
      </c>
      <c r="J24">
        <f>I24*0.621371</f>
        <v>8.4630730199999995</v>
      </c>
      <c r="K24">
        <v>164</v>
      </c>
      <c r="L24">
        <v>5019</v>
      </c>
      <c r="M24" s="9">
        <f>L24/60</f>
        <v>83.65</v>
      </c>
      <c r="N24" s="9">
        <f>M24/J24</f>
        <v>9.8841165380846512</v>
      </c>
      <c r="O24">
        <v>13626.2998046875</v>
      </c>
      <c r="P24">
        <v>4.5999999046325604</v>
      </c>
      <c r="R24">
        <v>107.577003479003</v>
      </c>
      <c r="T24">
        <v>19.5</v>
      </c>
      <c r="U24">
        <v>57.299999237060497</v>
      </c>
      <c r="V24">
        <v>10.699999809265099</v>
      </c>
      <c r="W24">
        <v>3.6693699657917001E-3</v>
      </c>
      <c r="X24">
        <v>154.12699890136699</v>
      </c>
      <c r="Y24">
        <v>1603.49255371093</v>
      </c>
    </row>
    <row r="25" spans="1:25" x14ac:dyDescent="0.2">
      <c r="A25" t="s">
        <v>286</v>
      </c>
      <c r="B25" t="str">
        <f>RIGHT(A25,2)</f>
        <v>PM</v>
      </c>
      <c r="C25" s="2">
        <f>DATEVALUE(MID(A25,5,2)&amp;"-"&amp;MID(A25,1,4)&amp;"-"&amp;MID(A25,9,4))</f>
        <v>42364</v>
      </c>
      <c r="D25" s="2" t="str">
        <f>TEXT(C25,"DDDD")</f>
        <v>Saturday</v>
      </c>
      <c r="E25" t="s">
        <v>225</v>
      </c>
      <c r="F25" t="s">
        <v>75</v>
      </c>
      <c r="H25">
        <v>5030</v>
      </c>
      <c r="I25">
        <v>13.13</v>
      </c>
      <c r="J25">
        <f>I25*0.621371</f>
        <v>8.1586012300000004</v>
      </c>
      <c r="K25">
        <v>140</v>
      </c>
      <c r="L25">
        <v>4540</v>
      </c>
      <c r="M25" s="9">
        <f>L25/60</f>
        <v>75.666666666666671</v>
      </c>
      <c r="N25" s="9">
        <f>M25/J25</f>
        <v>9.2744656263420122</v>
      </c>
      <c r="O25">
        <v>13131.099609375</v>
      </c>
      <c r="P25">
        <v>7.8000001907348597</v>
      </c>
      <c r="R25">
        <v>26.477777481079102</v>
      </c>
      <c r="T25">
        <v>8.5</v>
      </c>
      <c r="U25">
        <v>38</v>
      </c>
      <c r="V25">
        <v>5.8000001907348597</v>
      </c>
      <c r="W25">
        <v>-7.61550851166248E-4</v>
      </c>
      <c r="X25">
        <v>154.20770263671801</v>
      </c>
      <c r="Y25">
        <v>1537.13464355468</v>
      </c>
    </row>
    <row r="26" spans="1:25" x14ac:dyDescent="0.2">
      <c r="A26" t="s">
        <v>434</v>
      </c>
      <c r="B26" t="str">
        <f>RIGHT(A26,2)</f>
        <v>AM</v>
      </c>
      <c r="C26" s="2">
        <f>DATEVALUE(MID(A26,5,2)&amp;"-"&amp;MID(A26,1,4)&amp;"-"&amp;MID(A26,9,4))</f>
        <v>42533</v>
      </c>
      <c r="D26" s="2" t="str">
        <f>TEXT(C26,"DDDD")</f>
        <v>Sunday</v>
      </c>
      <c r="E26" t="s">
        <v>193</v>
      </c>
      <c r="F26" t="s">
        <v>75</v>
      </c>
      <c r="H26">
        <v>5002</v>
      </c>
      <c r="I26">
        <v>13.11</v>
      </c>
      <c r="J26">
        <f>I26*0.621371</f>
        <v>8.1461738100000005</v>
      </c>
      <c r="K26">
        <v>258</v>
      </c>
      <c r="L26">
        <v>4488</v>
      </c>
      <c r="M26" s="9">
        <f>L26/60</f>
        <v>74.8</v>
      </c>
      <c r="N26" s="9">
        <f>M26/J26</f>
        <v>9.1822249002565766</v>
      </c>
      <c r="O26">
        <v>13115.400390625</v>
      </c>
      <c r="P26">
        <v>5</v>
      </c>
      <c r="R26">
        <v>13.663499832153301</v>
      </c>
      <c r="T26">
        <v>37</v>
      </c>
      <c r="U26">
        <v>51.099998474121001</v>
      </c>
      <c r="V26">
        <v>5.3000001907348597</v>
      </c>
      <c r="W26">
        <v>7.6246197568252596E-4</v>
      </c>
      <c r="X26">
        <v>163.259994506835</v>
      </c>
      <c r="Y26">
        <v>1535.03356933593</v>
      </c>
    </row>
    <row r="27" spans="1:25" x14ac:dyDescent="0.2">
      <c r="A27" t="s">
        <v>155</v>
      </c>
      <c r="B27" t="str">
        <f>RIGHT(A27,2)</f>
        <v>AM</v>
      </c>
      <c r="C27" s="2">
        <f>DATEVALUE(MID(A27,5,2)&amp;"-"&amp;MID(A27,1,4)&amp;"-"&amp;MID(A27,9,4))</f>
        <v>42029</v>
      </c>
      <c r="D27" s="2" t="str">
        <f>TEXT(C27,"DDDD")</f>
        <v>Sunday</v>
      </c>
      <c r="E27" t="s">
        <v>156</v>
      </c>
      <c r="F27" t="s">
        <v>75</v>
      </c>
      <c r="H27">
        <v>4279</v>
      </c>
      <c r="I27">
        <v>12.76</v>
      </c>
      <c r="J27">
        <f>I27*0.621371</f>
        <v>7.9286939600000004</v>
      </c>
      <c r="K27">
        <v>259</v>
      </c>
      <c r="L27">
        <v>4279</v>
      </c>
      <c r="M27" s="9">
        <f>L27/60</f>
        <v>71.316666666666663</v>
      </c>
      <c r="N27" s="9">
        <f>M27/J27</f>
        <v>8.9947558862098713</v>
      </c>
      <c r="O27">
        <v>12764.2998046875</v>
      </c>
      <c r="P27">
        <v>4.3000001907348597</v>
      </c>
      <c r="R27">
        <v>0</v>
      </c>
      <c r="T27">
        <v>4</v>
      </c>
      <c r="U27">
        <v>10.699999809265099</v>
      </c>
      <c r="V27">
        <v>4.5999999046325604</v>
      </c>
      <c r="W27">
        <v>2.3503100965172E-3</v>
      </c>
      <c r="X27">
        <v>166.13999938964801</v>
      </c>
    </row>
    <row r="28" spans="1:25" x14ac:dyDescent="0.2">
      <c r="A28" t="s">
        <v>325</v>
      </c>
      <c r="B28" t="str">
        <f>RIGHT(A28,2)</f>
        <v>AM</v>
      </c>
      <c r="C28" s="2">
        <f>DATEVALUE(MID(A28,5,2)&amp;"-"&amp;MID(A28,1,4)&amp;"-"&amp;MID(A28,9,4))</f>
        <v>42400</v>
      </c>
      <c r="D28" s="2" t="str">
        <f>TEXT(C28,"DDDD")</f>
        <v>Sunday</v>
      </c>
      <c r="E28" t="s">
        <v>326</v>
      </c>
      <c r="F28" t="s">
        <v>75</v>
      </c>
      <c r="G28" t="s">
        <v>327</v>
      </c>
      <c r="H28">
        <v>4279</v>
      </c>
      <c r="I28">
        <v>12.76</v>
      </c>
      <c r="J28">
        <f>I28*0.621371</f>
        <v>7.9286939600000004</v>
      </c>
      <c r="K28">
        <v>232</v>
      </c>
      <c r="L28">
        <v>4279</v>
      </c>
      <c r="M28" s="9">
        <f>L28/60</f>
        <v>71.316666666666663</v>
      </c>
      <c r="N28" s="9">
        <f>M28/J28</f>
        <v>8.9947558862098713</v>
      </c>
      <c r="O28">
        <v>12760.599609375</v>
      </c>
      <c r="P28">
        <v>5.0999999046325604</v>
      </c>
      <c r="R28">
        <v>0</v>
      </c>
      <c r="T28">
        <v>4</v>
      </c>
      <c r="U28">
        <v>10.800000190734799</v>
      </c>
      <c r="V28">
        <v>5.1999998092651296</v>
      </c>
      <c r="W28">
        <v>3.1346487812697801E-3</v>
      </c>
      <c r="X28">
        <v>166.89401245117099</v>
      </c>
    </row>
    <row r="29" spans="1:25" x14ac:dyDescent="0.2">
      <c r="A29" t="s">
        <v>332</v>
      </c>
      <c r="B29" t="str">
        <f>RIGHT(A29,2)</f>
        <v>AM</v>
      </c>
      <c r="C29" s="2">
        <f>DATEVALUE(MID(A29,5,1)&amp;"-"&amp;MID(A29,1,4)&amp;"-"&amp;MID(A29,8,4))</f>
        <v>42407</v>
      </c>
      <c r="D29" s="2" t="str">
        <f>TEXT(C29,"DDDD")</f>
        <v>Sunday</v>
      </c>
      <c r="E29" t="s">
        <v>193</v>
      </c>
      <c r="F29" t="s">
        <v>75</v>
      </c>
      <c r="H29">
        <v>4766</v>
      </c>
      <c r="I29">
        <v>12.16</v>
      </c>
      <c r="J29">
        <f>I29*0.621371</f>
        <v>7.5558713600000003</v>
      </c>
      <c r="K29">
        <v>114</v>
      </c>
      <c r="L29">
        <v>4427</v>
      </c>
      <c r="M29" s="9">
        <f>L29/60</f>
        <v>73.783333333333331</v>
      </c>
      <c r="N29" s="9">
        <f>M29/J29</f>
        <v>9.7650330210668557</v>
      </c>
      <c r="O29">
        <v>12167</v>
      </c>
      <c r="P29">
        <v>6.8000001907348597</v>
      </c>
      <c r="R29">
        <v>52.994899749755803</v>
      </c>
      <c r="T29">
        <v>1.6000000238418499</v>
      </c>
      <c r="U29">
        <v>31.399999618530199</v>
      </c>
      <c r="V29">
        <v>48.200000762939403</v>
      </c>
      <c r="W29">
        <v>-3.8629099726676899E-2</v>
      </c>
      <c r="X29">
        <v>150.39799499511699</v>
      </c>
    </row>
    <row r="30" spans="1:25" x14ac:dyDescent="0.2">
      <c r="A30" t="s">
        <v>110</v>
      </c>
      <c r="B30" t="str">
        <f>RIGHT(A30,2)</f>
        <v>PM</v>
      </c>
      <c r="C30" s="2">
        <f>DATEVALUE(MID(A30,5,2)&amp;"-"&amp;MID(A30,1,4)&amp;"-"&amp;MID(A30,9,4))</f>
        <v>41994</v>
      </c>
      <c r="D30" s="2" t="str">
        <f>TEXT(C30,"DDDD")</f>
        <v>Sunday</v>
      </c>
      <c r="E30" t="s">
        <v>111</v>
      </c>
      <c r="F30" t="s">
        <v>75</v>
      </c>
      <c r="H30">
        <v>4372</v>
      </c>
      <c r="I30">
        <v>12.12</v>
      </c>
      <c r="J30">
        <f>I30*0.621371</f>
        <v>7.5310165199999997</v>
      </c>
      <c r="K30">
        <v>207</v>
      </c>
      <c r="L30">
        <v>4358</v>
      </c>
      <c r="M30" s="9">
        <f>L30/60</f>
        <v>72.63333333333334</v>
      </c>
      <c r="N30" s="9">
        <f>M30/J30</f>
        <v>9.6445590233990544</v>
      </c>
      <c r="O30">
        <v>12124.7998046875</v>
      </c>
      <c r="P30">
        <v>5.3000001907348597</v>
      </c>
      <c r="R30">
        <v>21.687400817871001</v>
      </c>
      <c r="T30">
        <v>11.300000190734799</v>
      </c>
      <c r="U30">
        <v>38.099998474121001</v>
      </c>
      <c r="V30">
        <v>10</v>
      </c>
      <c r="W30">
        <v>0</v>
      </c>
      <c r="X30">
        <v>161.43600463867099</v>
      </c>
    </row>
    <row r="31" spans="1:25" x14ac:dyDescent="0.2">
      <c r="A31" t="s">
        <v>101</v>
      </c>
      <c r="B31" t="str">
        <f>RIGHT(A31,2)</f>
        <v>PM</v>
      </c>
      <c r="C31" s="2">
        <f>DATEVALUE(MID(A31,5,2)&amp;"-"&amp;MID(A31,1,4)&amp;"-"&amp;MID(A31,9,4))</f>
        <v>41987</v>
      </c>
      <c r="D31" s="2" t="str">
        <f>TEXT(C31,"DDDD")</f>
        <v>Sunday</v>
      </c>
      <c r="E31" t="s">
        <v>102</v>
      </c>
      <c r="F31" t="s">
        <v>75</v>
      </c>
      <c r="H31">
        <v>4477</v>
      </c>
      <c r="I31">
        <v>12.09</v>
      </c>
      <c r="J31">
        <f>I31*0.621371</f>
        <v>7.5123753899999999</v>
      </c>
      <c r="K31">
        <v>237</v>
      </c>
      <c r="L31">
        <v>4477</v>
      </c>
      <c r="M31" s="9">
        <f>L31/60</f>
        <v>74.61666666666666</v>
      </c>
      <c r="N31" s="9">
        <f>M31/J31</f>
        <v>9.9324997478150063</v>
      </c>
      <c r="O31">
        <v>12091.099609375</v>
      </c>
      <c r="P31">
        <v>3.9000000953674299</v>
      </c>
      <c r="R31">
        <v>21.871200561523398</v>
      </c>
      <c r="T31">
        <v>11.300000190734799</v>
      </c>
      <c r="U31">
        <v>38</v>
      </c>
      <c r="V31">
        <v>9.3000001907348597</v>
      </c>
      <c r="W31">
        <v>-8.2705501699820096E-4</v>
      </c>
      <c r="X31">
        <v>162.56399536132801</v>
      </c>
    </row>
    <row r="32" spans="1:25" x14ac:dyDescent="0.2">
      <c r="A32" t="s">
        <v>277</v>
      </c>
      <c r="B32" t="str">
        <f>RIGHT(A32,2)</f>
        <v>AM</v>
      </c>
      <c r="C32" s="2">
        <f>DATEVALUE(MID(A32,5,2)&amp;"-"&amp;MID(A32,1,4)&amp;"-"&amp;MID(A32,9,4))</f>
        <v>42358</v>
      </c>
      <c r="D32" s="2" t="str">
        <f>TEXT(C32,"DDDD")</f>
        <v>Sunday</v>
      </c>
      <c r="E32" t="s">
        <v>193</v>
      </c>
      <c r="F32" t="s">
        <v>75</v>
      </c>
      <c r="G32" t="s">
        <v>278</v>
      </c>
      <c r="H32">
        <v>4393</v>
      </c>
      <c r="I32">
        <v>12.08</v>
      </c>
      <c r="J32">
        <f>I32*0.621371</f>
        <v>7.5061616799999999</v>
      </c>
      <c r="K32">
        <v>198</v>
      </c>
      <c r="L32">
        <v>4393</v>
      </c>
      <c r="M32" s="9">
        <f>L32/60</f>
        <v>73.216666666666669</v>
      </c>
      <c r="N32" s="9">
        <f>M32/J32</f>
        <v>9.754208580631941</v>
      </c>
      <c r="O32">
        <v>12081.7998046875</v>
      </c>
      <c r="P32">
        <v>5.5</v>
      </c>
      <c r="R32">
        <v>26.571178436279201</v>
      </c>
      <c r="T32">
        <v>11.300000190734799</v>
      </c>
      <c r="U32">
        <v>38.099998474121001</v>
      </c>
      <c r="V32">
        <v>10</v>
      </c>
      <c r="W32">
        <v>-3.3107649069279402E-3</v>
      </c>
      <c r="X32">
        <v>162.42463684082</v>
      </c>
      <c r="Y32">
        <v>1414.6904296875</v>
      </c>
    </row>
    <row r="33" spans="1:25" x14ac:dyDescent="0.2">
      <c r="A33" t="s">
        <v>170</v>
      </c>
      <c r="B33" t="str">
        <f>RIGHT(A33,2)</f>
        <v>PM</v>
      </c>
      <c r="C33" s="2">
        <f>DATEVALUE(MID(A33,5,2)&amp;"-"&amp;MID(A33,1,4)&amp;"-"&amp;MID(A33,9,4))</f>
        <v>42045</v>
      </c>
      <c r="D33" s="2" t="str">
        <f>TEXT(C33,"DDDD")</f>
        <v>Tuesday</v>
      </c>
      <c r="E33" t="s">
        <v>171</v>
      </c>
      <c r="F33" t="s">
        <v>75</v>
      </c>
      <c r="H33">
        <v>4121</v>
      </c>
      <c r="I33">
        <v>11.99</v>
      </c>
      <c r="J33">
        <f>I33*0.621371</f>
        <v>7.4502382900000006</v>
      </c>
      <c r="K33">
        <v>205</v>
      </c>
      <c r="L33">
        <v>4121</v>
      </c>
      <c r="M33" s="9">
        <f>L33/60</f>
        <v>68.683333333333337</v>
      </c>
      <c r="N33" s="9">
        <f>M33/J33</f>
        <v>9.2189445034963207</v>
      </c>
      <c r="O33">
        <v>11991.5</v>
      </c>
      <c r="P33">
        <v>4.1999998092651296</v>
      </c>
      <c r="R33">
        <v>0</v>
      </c>
      <c r="T33">
        <v>3.9000000953674299</v>
      </c>
      <c r="U33">
        <v>7.4000000953674299</v>
      </c>
      <c r="V33">
        <v>3.5999999046325599</v>
      </c>
      <c r="W33">
        <v>2.5017699226737001E-3</v>
      </c>
      <c r="X33">
        <v>159.48199462890599</v>
      </c>
      <c r="Y33">
        <v>1401.20874023437</v>
      </c>
    </row>
    <row r="34" spans="1:25" x14ac:dyDescent="0.2">
      <c r="A34" t="s">
        <v>256</v>
      </c>
      <c r="B34" t="str">
        <f>RIGHT(A34,2)</f>
        <v>PM</v>
      </c>
      <c r="C34" s="2">
        <f>DATEVALUE(MID(A34,5,2)&amp;"-"&amp;MID(A34,1,4)&amp;"-"&amp;MID(A34,9,4))</f>
        <v>42337</v>
      </c>
      <c r="D34" s="2" t="str">
        <f>TEXT(C34,"DDDD")</f>
        <v>Sunday</v>
      </c>
      <c r="E34" t="s">
        <v>212</v>
      </c>
      <c r="F34" t="s">
        <v>75</v>
      </c>
      <c r="H34">
        <v>4264</v>
      </c>
      <c r="I34">
        <v>11.91</v>
      </c>
      <c r="J34">
        <f>I34*0.621371</f>
        <v>7.4005286100000003</v>
      </c>
      <c r="K34">
        <v>185</v>
      </c>
      <c r="L34">
        <v>4264</v>
      </c>
      <c r="M34" s="9">
        <f>L34/60</f>
        <v>71.066666666666663</v>
      </c>
      <c r="N34" s="9">
        <f>M34/J34</f>
        <v>9.6029176308618656</v>
      </c>
      <c r="O34">
        <v>11911.099609375</v>
      </c>
      <c r="P34">
        <v>4.1999998092651296</v>
      </c>
      <c r="R34">
        <v>26.497299194335898</v>
      </c>
      <c r="T34">
        <v>11.399999618530201</v>
      </c>
      <c r="U34">
        <v>38.099998474121001</v>
      </c>
      <c r="V34">
        <v>10</v>
      </c>
      <c r="W34">
        <v>0</v>
      </c>
      <c r="X34">
        <v>159.919998168945</v>
      </c>
      <c r="Y34">
        <v>1394.92895507812</v>
      </c>
    </row>
    <row r="35" spans="1:25" x14ac:dyDescent="0.2">
      <c r="A35" t="s">
        <v>354</v>
      </c>
      <c r="B35" t="str">
        <f>RIGHT(A35,2)</f>
        <v>PM</v>
      </c>
      <c r="C35" s="2">
        <f>DATEVALUE(MID(A35,5,2)&amp;"-"&amp;MID(A35,1,4)&amp;"-"&amp;MID(A35,9,4))</f>
        <v>42424</v>
      </c>
      <c r="D35" s="2" t="str">
        <f>TEXT(C35,"DDDD")</f>
        <v>Wednesday</v>
      </c>
      <c r="E35" t="s">
        <v>196</v>
      </c>
      <c r="F35" t="s">
        <v>75</v>
      </c>
      <c r="H35">
        <v>4198</v>
      </c>
      <c r="I35">
        <v>11.73</v>
      </c>
      <c r="J35">
        <f>I35*0.621371</f>
        <v>7.2886818300000007</v>
      </c>
      <c r="K35">
        <v>175</v>
      </c>
      <c r="L35">
        <v>4154</v>
      </c>
      <c r="M35" s="9">
        <f>L35/60</f>
        <v>69.233333333333334</v>
      </c>
      <c r="N35" s="9">
        <f>M35/J35</f>
        <v>9.4987454450777324</v>
      </c>
      <c r="O35">
        <v>11734.2998046875</v>
      </c>
      <c r="P35">
        <v>4</v>
      </c>
      <c r="R35">
        <v>45.4953002929687</v>
      </c>
      <c r="T35">
        <v>8.8000001907348597</v>
      </c>
      <c r="U35">
        <v>37.299999237060497</v>
      </c>
      <c r="V35">
        <v>9.6999998092651296</v>
      </c>
      <c r="W35">
        <v>0</v>
      </c>
      <c r="X35">
        <v>157.69599914550699</v>
      </c>
      <c r="Y35">
        <v>1376.21801757812</v>
      </c>
    </row>
    <row r="36" spans="1:25" x14ac:dyDescent="0.2">
      <c r="A36" t="s">
        <v>364</v>
      </c>
      <c r="B36" t="str">
        <f>RIGHT(A36,2)</f>
        <v>PM</v>
      </c>
      <c r="C36" s="2">
        <f>DATEVALUE(MID(A36,5,1)&amp;"-"&amp;MID(A36,1,4)&amp;"-"&amp;MID(A36,8,4))</f>
        <v>42438</v>
      </c>
      <c r="D36" s="2" t="str">
        <f>TEXT(C36,"DDDD")</f>
        <v>Wednesday</v>
      </c>
      <c r="E36" t="s">
        <v>196</v>
      </c>
      <c r="F36" t="s">
        <v>75</v>
      </c>
      <c r="H36">
        <v>4460</v>
      </c>
      <c r="I36">
        <v>11.72</v>
      </c>
      <c r="J36">
        <f>I36*0.621371</f>
        <v>7.2824681200000008</v>
      </c>
      <c r="K36">
        <v>108</v>
      </c>
      <c r="L36">
        <v>4460</v>
      </c>
      <c r="M36" s="9">
        <f>L36/60</f>
        <v>74.333333333333329</v>
      </c>
      <c r="N36" s="9">
        <f>M36/J36</f>
        <v>10.207162202219612</v>
      </c>
    </row>
    <row r="37" spans="1:25" x14ac:dyDescent="0.2">
      <c r="A37" t="s">
        <v>348</v>
      </c>
      <c r="B37" t="str">
        <f>RIGHT(A37,2)</f>
        <v>PM</v>
      </c>
      <c r="C37" s="2">
        <f>DATEVALUE(MID(A37,5,2)&amp;"-"&amp;MID(A37,1,4)&amp;"-"&amp;MID(A37,9,4))</f>
        <v>42419</v>
      </c>
      <c r="D37" s="2" t="str">
        <f>TEXT(C37,"DDDD")</f>
        <v>Friday</v>
      </c>
      <c r="E37" t="s">
        <v>196</v>
      </c>
      <c r="F37" t="s">
        <v>75</v>
      </c>
      <c r="H37">
        <v>4240</v>
      </c>
      <c r="I37">
        <v>11.7</v>
      </c>
      <c r="J37">
        <f>I37*0.621371</f>
        <v>7.2700407</v>
      </c>
      <c r="K37">
        <v>163</v>
      </c>
      <c r="L37">
        <v>4161</v>
      </c>
      <c r="M37" s="9">
        <f>L37/60</f>
        <v>69.349999999999994</v>
      </c>
      <c r="N37" s="9">
        <f>M37/J37</f>
        <v>9.5391487973375444</v>
      </c>
      <c r="O37">
        <v>11707.2998046875</v>
      </c>
      <c r="P37">
        <v>5.5999999046325604</v>
      </c>
      <c r="R37">
        <v>45.558689117431598</v>
      </c>
      <c r="T37">
        <v>8.6999998092651296</v>
      </c>
      <c r="U37">
        <v>37.400001525878899</v>
      </c>
      <c r="V37">
        <v>10</v>
      </c>
      <c r="W37">
        <v>-8.5416791262105096E-4</v>
      </c>
      <c r="X37">
        <v>158.834060668945</v>
      </c>
      <c r="Y37">
        <v>1372.85632324218</v>
      </c>
    </row>
    <row r="38" spans="1:25" x14ac:dyDescent="0.2">
      <c r="A38" t="s">
        <v>294</v>
      </c>
      <c r="B38" t="str">
        <f>RIGHT(A38,2)</f>
        <v>AM</v>
      </c>
      <c r="C38" s="2">
        <f>DATEVALUE(MID(A38,5,1)&amp;"-"&amp;MID(A38,1,4)&amp;"-"&amp;MID(A38,8,4))</f>
        <v>42372</v>
      </c>
      <c r="D38" s="2" t="str">
        <f>TEXT(C38,"DDDD")</f>
        <v>Sunday</v>
      </c>
      <c r="E38" t="s">
        <v>193</v>
      </c>
      <c r="F38" t="s">
        <v>75</v>
      </c>
      <c r="H38">
        <v>4469</v>
      </c>
      <c r="I38">
        <v>11.69</v>
      </c>
      <c r="J38">
        <f>I38*0.621371</f>
        <v>7.2638269900000001</v>
      </c>
      <c r="K38">
        <v>116</v>
      </c>
      <c r="L38">
        <v>4286</v>
      </c>
      <c r="M38" s="9">
        <f>L38/60</f>
        <v>71.433333333333337</v>
      </c>
      <c r="N38" s="9">
        <f>M38/J38</f>
        <v>9.8341182178037165</v>
      </c>
      <c r="O38">
        <v>11689.2001953125</v>
      </c>
      <c r="P38">
        <v>6.1999998092651296</v>
      </c>
      <c r="R38">
        <v>45.499973297119098</v>
      </c>
      <c r="T38">
        <v>8.8000001907348597</v>
      </c>
      <c r="U38">
        <v>37.400001525878899</v>
      </c>
      <c r="V38">
        <v>9.3000001907348597</v>
      </c>
      <c r="W38">
        <v>-8.5549056529998703E-4</v>
      </c>
      <c r="X38">
        <v>149.76084899902301</v>
      </c>
    </row>
    <row r="39" spans="1:25" x14ac:dyDescent="0.2">
      <c r="A39" t="s">
        <v>189</v>
      </c>
      <c r="B39" t="str">
        <f>RIGHT(A39,2)</f>
        <v>PM</v>
      </c>
      <c r="C39" s="2">
        <f>DATEVALUE(MID(A39,5,2)&amp;"-"&amp;MID(A39,1,4)&amp;"-"&amp;MID(A39,9,4))</f>
        <v>42053</v>
      </c>
      <c r="D39" s="2" t="str">
        <f>TEXT(C39,"DDDD")</f>
        <v>Wednesday</v>
      </c>
      <c r="E39" t="s">
        <v>190</v>
      </c>
      <c r="F39" t="s">
        <v>75</v>
      </c>
      <c r="H39">
        <v>3993</v>
      </c>
      <c r="I39">
        <v>11.55</v>
      </c>
      <c r="J39">
        <f>I39*0.621371</f>
        <v>7.1768350500000002</v>
      </c>
      <c r="K39">
        <v>165</v>
      </c>
      <c r="L39">
        <v>3984</v>
      </c>
      <c r="M39" s="9">
        <f>L39/60</f>
        <v>66.400000000000006</v>
      </c>
      <c r="N39" s="9">
        <f>M39/J39</f>
        <v>9.2519891480576817</v>
      </c>
      <c r="O39">
        <v>11558.400390625</v>
      </c>
      <c r="P39">
        <v>4.4000000953674299</v>
      </c>
      <c r="R39">
        <v>52.945499420166001</v>
      </c>
      <c r="T39">
        <v>35</v>
      </c>
      <c r="U39">
        <v>65.199996948242102</v>
      </c>
      <c r="V39">
        <v>5.8000001907348597</v>
      </c>
      <c r="W39">
        <v>-0.104685999453067</v>
      </c>
      <c r="X39">
        <v>159.13900756835901</v>
      </c>
    </row>
    <row r="40" spans="1:25" x14ac:dyDescent="0.2">
      <c r="A40" t="s">
        <v>1420</v>
      </c>
      <c r="B40" t="str">
        <f>RIGHT(A40,2)</f>
        <v>AM</v>
      </c>
      <c r="C40" s="2">
        <f>DATEVALUE(MID(A40,5,2)&amp;"-"&amp;MID(A40,1,4)&amp;"-"&amp;MID(A40,9,4))</f>
        <v>44038</v>
      </c>
      <c r="D40" s="2" t="str">
        <f>TEXT(C40,"DDDD")</f>
        <v>Sunday</v>
      </c>
      <c r="E40" t="s">
        <v>1421</v>
      </c>
      <c r="F40" t="s">
        <v>75</v>
      </c>
      <c r="H40">
        <v>5036</v>
      </c>
      <c r="I40">
        <v>11.47</v>
      </c>
      <c r="J40">
        <f>I40*0.621371</f>
        <v>7.1271253700000008</v>
      </c>
      <c r="K40">
        <v>120</v>
      </c>
      <c r="L40">
        <v>4186</v>
      </c>
      <c r="M40" s="9">
        <f>L40/60</f>
        <v>69.766666666666666</v>
      </c>
      <c r="N40" s="9">
        <f>M40/J40</f>
        <v>9.7888928627989973</v>
      </c>
      <c r="O40">
        <v>11473.7001953125</v>
      </c>
      <c r="P40">
        <v>4.0999999046325604</v>
      </c>
      <c r="Q40">
        <v>2.7409698963165199</v>
      </c>
      <c r="R40">
        <v>38</v>
      </c>
      <c r="S40">
        <v>71</v>
      </c>
      <c r="T40">
        <v>-1.6000000238418499</v>
      </c>
      <c r="U40">
        <v>44</v>
      </c>
      <c r="V40">
        <v>43.5</v>
      </c>
      <c r="W40">
        <v>-0.16210986673831901</v>
      </c>
      <c r="X40">
        <v>151.44886779785099</v>
      </c>
      <c r="Y40">
        <v>1068</v>
      </c>
    </row>
    <row r="41" spans="1:25" x14ac:dyDescent="0.2">
      <c r="A41" t="s">
        <v>173</v>
      </c>
      <c r="B41" t="str">
        <f>RIGHT(A41,2)</f>
        <v>PM</v>
      </c>
      <c r="C41" s="2">
        <f>DATEVALUE(MID(A41,5,1)&amp;"-"&amp;MID(A41,1,4)&amp;"-"&amp;MID(A41,8,4))</f>
        <v>42039</v>
      </c>
      <c r="D41" s="2" t="str">
        <f>TEXT(C41,"DDDD")</f>
        <v>Wednesday</v>
      </c>
      <c r="E41" t="s">
        <v>174</v>
      </c>
      <c r="F41" t="s">
        <v>75</v>
      </c>
      <c r="H41">
        <v>4054</v>
      </c>
      <c r="I41">
        <v>11.29</v>
      </c>
      <c r="J41">
        <f>I41*0.621371</f>
        <v>7.0152785899999994</v>
      </c>
      <c r="K41">
        <v>188</v>
      </c>
      <c r="L41">
        <v>4054</v>
      </c>
      <c r="M41" s="9">
        <f>L41/60</f>
        <v>67.566666666666663</v>
      </c>
      <c r="N41" s="9">
        <f>M41/J41</f>
        <v>9.6313590115979508</v>
      </c>
      <c r="O41">
        <v>11291.599609375</v>
      </c>
      <c r="P41">
        <v>5.8000001907348597</v>
      </c>
      <c r="R41">
        <v>52.989498138427699</v>
      </c>
      <c r="T41">
        <v>35.099998474121001</v>
      </c>
      <c r="U41">
        <v>65.199996948242102</v>
      </c>
      <c r="V41">
        <v>5.5999999046325604</v>
      </c>
      <c r="W41">
        <v>-0.14966900646686501</v>
      </c>
      <c r="X41">
        <v>160.48599243164</v>
      </c>
      <c r="Y41">
        <v>1317.12036132812</v>
      </c>
    </row>
    <row r="42" spans="1:25" x14ac:dyDescent="0.2">
      <c r="A42" t="s">
        <v>164</v>
      </c>
      <c r="B42" t="str">
        <f>RIGHT(A42,2)</f>
        <v>AM</v>
      </c>
      <c r="C42" s="2">
        <f>DATEVALUE(MID(A42,5,1)&amp;"-"&amp;MID(A42,1,4)&amp;"-"&amp;MID(A42,8,4))</f>
        <v>42043</v>
      </c>
      <c r="D42" s="2" t="str">
        <f>TEXT(C42,"DDDD")</f>
        <v>Sunday</v>
      </c>
      <c r="E42" t="s">
        <v>165</v>
      </c>
      <c r="F42" t="s">
        <v>75</v>
      </c>
      <c r="H42">
        <v>4143</v>
      </c>
      <c r="I42">
        <v>10.92</v>
      </c>
      <c r="J42">
        <f>I42*0.621371</f>
        <v>6.7853713200000003</v>
      </c>
      <c r="K42">
        <v>119</v>
      </c>
      <c r="L42">
        <v>4014</v>
      </c>
      <c r="M42" s="9">
        <f>L42/60</f>
        <v>66.900000000000006</v>
      </c>
      <c r="N42" s="9">
        <f>M42/J42</f>
        <v>9.859445687638507</v>
      </c>
      <c r="O42">
        <v>10928.599609375</v>
      </c>
      <c r="P42">
        <v>5.5</v>
      </c>
      <c r="R42">
        <v>0</v>
      </c>
      <c r="T42">
        <v>8.1000003814697195</v>
      </c>
      <c r="U42">
        <v>38</v>
      </c>
      <c r="V42">
        <v>6.3000001907348597</v>
      </c>
      <c r="W42">
        <v>-0.16653600335121099</v>
      </c>
      <c r="X42">
        <v>154.74000549316401</v>
      </c>
      <c r="Y42">
        <v>1270.85070800781</v>
      </c>
    </row>
    <row r="43" spans="1:25" x14ac:dyDescent="0.2">
      <c r="A43" t="s">
        <v>470</v>
      </c>
      <c r="B43" t="str">
        <f>RIGHT(A43,2)</f>
        <v>AM</v>
      </c>
      <c r="C43" s="2">
        <f>DATEVALUE(MID(A43,5,2)&amp;"-"&amp;MID(A43,1,4)&amp;"-"&amp;MID(A43,9,4))</f>
        <v>42581</v>
      </c>
      <c r="D43" s="2" t="str">
        <f>TEXT(C43,"DDDD")</f>
        <v>Saturday</v>
      </c>
      <c r="E43" t="s">
        <v>193</v>
      </c>
      <c r="F43" t="s">
        <v>75</v>
      </c>
      <c r="H43">
        <v>5027</v>
      </c>
      <c r="I43">
        <v>10.53</v>
      </c>
      <c r="J43">
        <f>I43*0.621371</f>
        <v>6.5430366299999996</v>
      </c>
      <c r="K43">
        <v>189</v>
      </c>
      <c r="L43">
        <v>3953</v>
      </c>
      <c r="M43" s="9">
        <f>L43/60</f>
        <v>65.88333333333334</v>
      </c>
      <c r="N43" s="9">
        <f>M43/J43</f>
        <v>10.069228870163508</v>
      </c>
      <c r="O43">
        <v>10531</v>
      </c>
      <c r="P43">
        <v>6.5</v>
      </c>
      <c r="R43">
        <v>70.942565917968693</v>
      </c>
      <c r="T43">
        <v>14.199999809265099</v>
      </c>
      <c r="U43">
        <v>62</v>
      </c>
      <c r="V43">
        <v>35.400001525878899</v>
      </c>
      <c r="W43">
        <v>0.30671352148056003</v>
      </c>
      <c r="X43">
        <v>163.33514404296801</v>
      </c>
      <c r="Y43">
        <v>1256.49365234375</v>
      </c>
    </row>
    <row r="44" spans="1:25" x14ac:dyDescent="0.2">
      <c r="A44" t="s">
        <v>430</v>
      </c>
      <c r="B44" t="str">
        <f>RIGHT(A44,2)</f>
        <v>AM</v>
      </c>
      <c r="C44" s="2">
        <f>DATEVALUE(MID(A44,5,2)&amp;"-"&amp;MID(A44,1,4)&amp;"-"&amp;MID(A44,9,4))</f>
        <v>42519</v>
      </c>
      <c r="D44" s="2" t="str">
        <f>TEXT(C44,"DDDD")</f>
        <v>Sunday</v>
      </c>
      <c r="E44" t="s">
        <v>193</v>
      </c>
      <c r="F44" t="s">
        <v>75</v>
      </c>
      <c r="H44">
        <v>6148</v>
      </c>
      <c r="I44">
        <v>10.27</v>
      </c>
      <c r="J44">
        <f>I44*0.621371</f>
        <v>6.3814801699999997</v>
      </c>
      <c r="K44">
        <v>93</v>
      </c>
      <c r="L44">
        <v>4235</v>
      </c>
      <c r="M44" s="9">
        <f>L44/60</f>
        <v>70.583333333333329</v>
      </c>
      <c r="N44" s="9">
        <f>M44/J44</f>
        <v>11.060652302134057</v>
      </c>
      <c r="O44">
        <v>10273.7998046875</v>
      </c>
      <c r="P44">
        <v>4.3000001907348597</v>
      </c>
      <c r="R44">
        <v>346.63000488281199</v>
      </c>
      <c r="T44">
        <v>45.400001525878899</v>
      </c>
      <c r="U44">
        <v>360.5</v>
      </c>
      <c r="V44">
        <v>49.200000762939403</v>
      </c>
      <c r="W44">
        <v>0</v>
      </c>
      <c r="X44">
        <v>139.86999511718699</v>
      </c>
    </row>
    <row r="45" spans="1:25" x14ac:dyDescent="0.2">
      <c r="A45" t="s">
        <v>376</v>
      </c>
      <c r="B45" t="str">
        <f>RIGHT(A45,2)</f>
        <v>PM</v>
      </c>
      <c r="C45" s="2">
        <f>DATEVALUE(MID(A45,5,2)&amp;"-"&amp;MID(A45,1,4)&amp;"-"&amp;MID(A45,9,4))</f>
        <v>42458</v>
      </c>
      <c r="D45" s="2" t="str">
        <f>TEXT(C45,"DDDD")</f>
        <v>Tuesday</v>
      </c>
      <c r="E45" t="s">
        <v>196</v>
      </c>
      <c r="F45" t="s">
        <v>75</v>
      </c>
      <c r="H45">
        <v>4101</v>
      </c>
      <c r="I45">
        <v>10.17</v>
      </c>
      <c r="J45">
        <f>I45*0.621371</f>
        <v>6.3193430700000004</v>
      </c>
      <c r="K45">
        <v>136</v>
      </c>
      <c r="L45">
        <v>3386</v>
      </c>
      <c r="M45" s="9">
        <f>L45/60</f>
        <v>56.43333333333333</v>
      </c>
      <c r="N45" s="9">
        <f>M45/J45</f>
        <v>8.9302531462868231</v>
      </c>
      <c r="O45">
        <v>10170.599609375</v>
      </c>
      <c r="P45">
        <v>4.1999998092651296</v>
      </c>
      <c r="R45">
        <v>53.481033325195298</v>
      </c>
      <c r="T45">
        <v>18.100000381469702</v>
      </c>
      <c r="U45">
        <v>61.900001525878899</v>
      </c>
      <c r="V45">
        <v>14.300000190734799</v>
      </c>
      <c r="W45">
        <v>5.7027116417884799E-2</v>
      </c>
      <c r="X45">
        <v>161.155349731445</v>
      </c>
      <c r="Y45">
        <v>1202.78869628906</v>
      </c>
    </row>
    <row r="46" spans="1:25" x14ac:dyDescent="0.2">
      <c r="A46" t="s">
        <v>390</v>
      </c>
      <c r="B46" t="str">
        <f>RIGHT(A46,2)</f>
        <v>AM</v>
      </c>
      <c r="C46" s="2">
        <f>DATEVALUE(MID(A46,5,2)&amp;"-"&amp;MID(A46,1,4)&amp;"-"&amp;MID(A46,9,4))</f>
        <v>42477</v>
      </c>
      <c r="D46" s="2" t="str">
        <f>TEXT(C46,"DDDD")</f>
        <v>Sunday</v>
      </c>
      <c r="E46" t="s">
        <v>391</v>
      </c>
      <c r="F46" t="s">
        <v>75</v>
      </c>
      <c r="G46" t="s">
        <v>392</v>
      </c>
      <c r="H46">
        <v>4090</v>
      </c>
      <c r="I46">
        <v>10.119999999999999</v>
      </c>
      <c r="J46">
        <f>I46*0.621371</f>
        <v>6.2882745199999999</v>
      </c>
      <c r="K46">
        <v>95</v>
      </c>
      <c r="L46">
        <v>3676</v>
      </c>
      <c r="M46" s="9">
        <f>L46/60</f>
        <v>61.266666666666666</v>
      </c>
      <c r="N46" s="9">
        <f>M46/J46</f>
        <v>9.7430012751203279</v>
      </c>
      <c r="O46">
        <v>10119.7998046875</v>
      </c>
      <c r="P46">
        <v>5.3000001907348597</v>
      </c>
      <c r="R46">
        <v>24.5101013183593</v>
      </c>
      <c r="T46">
        <v>13.199999809265099</v>
      </c>
      <c r="U46">
        <v>38</v>
      </c>
      <c r="V46">
        <v>9.1999998092651296</v>
      </c>
      <c r="W46">
        <v>-1.9763235468417402E-3</v>
      </c>
      <c r="X46">
        <v>149.19073486328099</v>
      </c>
      <c r="Y46">
        <v>1185.15161132812</v>
      </c>
    </row>
    <row r="47" spans="1:25" x14ac:dyDescent="0.2">
      <c r="A47" t="s">
        <v>1360</v>
      </c>
      <c r="B47" t="str">
        <f>RIGHT(A47,2)</f>
        <v>AM</v>
      </c>
      <c r="C47" s="2">
        <f>DATEVALUE(MID(A47,5,2)&amp;"-"&amp;MID(A47,1,4)&amp;"-"&amp;MID(A47,9,4))</f>
        <v>43996</v>
      </c>
      <c r="D47" s="2" t="str">
        <f>TEXT(C47,"DDDD")</f>
        <v>Sunday</v>
      </c>
      <c r="E47" t="s">
        <v>1361</v>
      </c>
      <c r="F47" t="s">
        <v>75</v>
      </c>
      <c r="H47">
        <v>3981</v>
      </c>
      <c r="I47">
        <v>10.11</v>
      </c>
      <c r="J47">
        <f>I47*0.621371</f>
        <v>6.2820608099999999</v>
      </c>
      <c r="K47">
        <v>124</v>
      </c>
      <c r="L47">
        <v>3601</v>
      </c>
      <c r="M47" s="9">
        <f>L47/60</f>
        <v>60.016666666666666</v>
      </c>
      <c r="N47" s="9">
        <f>M47/J47</f>
        <v>9.5536589794116722</v>
      </c>
      <c r="O47">
        <v>10114.2998046875</v>
      </c>
      <c r="P47">
        <v>4.5999999046325604</v>
      </c>
      <c r="Q47">
        <v>2.8087475299835201</v>
      </c>
      <c r="R47">
        <v>48</v>
      </c>
      <c r="S47">
        <v>74</v>
      </c>
      <c r="T47">
        <v>-9.6000003814697195</v>
      </c>
      <c r="U47">
        <v>37.400001525878899</v>
      </c>
      <c r="V47">
        <v>22.7000007629394</v>
      </c>
      <c r="W47">
        <v>-0.28276795148849398</v>
      </c>
      <c r="X47">
        <v>156.344970703125</v>
      </c>
      <c r="Y47">
        <v>1192.50903320312</v>
      </c>
    </row>
    <row r="48" spans="1:25" x14ac:dyDescent="0.2">
      <c r="A48" t="s">
        <v>599</v>
      </c>
      <c r="B48" t="str">
        <f>RIGHT(A48,2)</f>
        <v>AM</v>
      </c>
      <c r="C48" s="2">
        <f>DATEVALUE(MID(A48,5,2)&amp;"-"&amp;MID(A48,1,4)&amp;"-"&amp;MID(A48,9,4))</f>
        <v>42904</v>
      </c>
      <c r="D48" s="2" t="str">
        <f>TEXT(C48,"DDDD")</f>
        <v>Sunday</v>
      </c>
      <c r="E48" t="s">
        <v>193</v>
      </c>
      <c r="F48" t="s">
        <v>75</v>
      </c>
      <c r="H48">
        <v>3988</v>
      </c>
      <c r="I48">
        <v>9.93</v>
      </c>
      <c r="J48">
        <f>I48*0.621371</f>
        <v>6.1702140299999995</v>
      </c>
      <c r="K48">
        <v>163</v>
      </c>
      <c r="L48">
        <v>3988</v>
      </c>
      <c r="M48" s="9">
        <f>L48/60</f>
        <v>66.466666666666669</v>
      </c>
      <c r="N48" s="9">
        <f>M48/J48</f>
        <v>10.772181701234548</v>
      </c>
      <c r="O48">
        <v>9937.2001953125</v>
      </c>
      <c r="P48">
        <v>4.3000001907348597</v>
      </c>
      <c r="R48">
        <v>87.001701354980398</v>
      </c>
      <c r="T48">
        <v>67</v>
      </c>
      <c r="U48">
        <v>109</v>
      </c>
      <c r="V48">
        <v>18.299999237060501</v>
      </c>
      <c r="W48">
        <v>-4.02528000995516E-3</v>
      </c>
      <c r="X48">
        <v>158.48300170898401</v>
      </c>
      <c r="Y48">
        <v>1171.12329101562</v>
      </c>
    </row>
    <row r="49" spans="1:25" x14ac:dyDescent="0.2">
      <c r="A49" t="s">
        <v>231</v>
      </c>
      <c r="B49" t="str">
        <f>RIGHT(A49,2)</f>
        <v>AM</v>
      </c>
      <c r="C49" s="2">
        <f>DATEVALUE(MID(A49,5,1)&amp;"-"&amp;MID(A49,1,4)&amp;"-"&amp;MID(A49,8,4))</f>
        <v>42309</v>
      </c>
      <c r="D49" s="2" t="str">
        <f>TEXT(C49,"DDDD")</f>
        <v>Sunday</v>
      </c>
      <c r="E49" t="s">
        <v>225</v>
      </c>
      <c r="F49" t="s">
        <v>75</v>
      </c>
      <c r="H49">
        <v>3462</v>
      </c>
      <c r="I49">
        <v>9.92</v>
      </c>
      <c r="J49">
        <f>I49*0.621371</f>
        <v>6.1640003200000004</v>
      </c>
      <c r="K49">
        <v>175</v>
      </c>
      <c r="L49">
        <v>3456</v>
      </c>
      <c r="M49" s="9">
        <f>L49/60</f>
        <v>57.6</v>
      </c>
      <c r="N49" s="9">
        <f>M49/J49</f>
        <v>9.3445809555052062</v>
      </c>
      <c r="O49">
        <v>9926.7001953125</v>
      </c>
      <c r="P49">
        <v>4.8000001907348597</v>
      </c>
      <c r="R49">
        <v>150.19055175781199</v>
      </c>
      <c r="T49">
        <v>30.299999237060501</v>
      </c>
      <c r="U49">
        <v>101.59999847412099</v>
      </c>
      <c r="V49">
        <v>36.299999237060497</v>
      </c>
      <c r="W49">
        <v>-4.02953661978244E-3</v>
      </c>
      <c r="X49">
        <v>165.59669494628901</v>
      </c>
      <c r="Y49">
        <v>1204.02587890625</v>
      </c>
    </row>
    <row r="50" spans="1:25" x14ac:dyDescent="0.2">
      <c r="A50" t="s">
        <v>413</v>
      </c>
      <c r="B50" t="str">
        <f>RIGHT(A50,2)</f>
        <v>PM</v>
      </c>
      <c r="C50" s="2">
        <f>DATEVALUE(MID(A50,5,2)&amp;"-"&amp;MID(A50,1,4)&amp;"-"&amp;MID(A50,9,4))</f>
        <v>42505</v>
      </c>
      <c r="D50" s="2" t="str">
        <f>TEXT(C50,"DDDD")</f>
        <v>Sunday</v>
      </c>
      <c r="E50" t="s">
        <v>212</v>
      </c>
      <c r="F50" t="s">
        <v>75</v>
      </c>
      <c r="H50">
        <v>3805</v>
      </c>
      <c r="I50">
        <v>9.9</v>
      </c>
      <c r="J50">
        <f>I50*0.621371</f>
        <v>6.1515729000000006</v>
      </c>
      <c r="K50">
        <v>117</v>
      </c>
      <c r="L50">
        <v>3604</v>
      </c>
      <c r="M50" s="9">
        <f>L50/60</f>
        <v>60.06666666666667</v>
      </c>
      <c r="N50" s="9">
        <f>M50/J50</f>
        <v>9.7644403542168323</v>
      </c>
      <c r="O50">
        <v>9899.5</v>
      </c>
      <c r="P50">
        <v>6.1999998092651296</v>
      </c>
      <c r="R50">
        <v>114.294998168945</v>
      </c>
      <c r="T50">
        <v>22.5</v>
      </c>
      <c r="U50">
        <v>109.09999847412099</v>
      </c>
      <c r="V50">
        <v>28.2000007629394</v>
      </c>
      <c r="W50">
        <v>1.41420997679233E-2</v>
      </c>
      <c r="X50">
        <v>153.76600646972599</v>
      </c>
      <c r="Y50">
        <v>1186.27209472656</v>
      </c>
    </row>
    <row r="51" spans="1:25" x14ac:dyDescent="0.2">
      <c r="A51" t="s">
        <v>192</v>
      </c>
      <c r="B51" t="str">
        <f>RIGHT(A51,2)</f>
        <v>AM</v>
      </c>
      <c r="C51" s="2">
        <f>DATEVALUE(MID(A51,5,2)&amp;"-"&amp;MID(A51,1,4)&amp;"-"&amp;MID(A51,9,4))</f>
        <v>42260</v>
      </c>
      <c r="D51" s="2" t="str">
        <f>TEXT(C51,"DDDD")</f>
        <v>Sunday</v>
      </c>
      <c r="E51" t="s">
        <v>193</v>
      </c>
      <c r="F51" t="s">
        <v>75</v>
      </c>
      <c r="H51">
        <v>3439</v>
      </c>
      <c r="I51">
        <v>9.7200000000000006</v>
      </c>
      <c r="J51">
        <f>I51*0.621371</f>
        <v>6.0397261200000001</v>
      </c>
      <c r="K51">
        <v>105</v>
      </c>
      <c r="L51">
        <v>3328</v>
      </c>
      <c r="M51" s="9">
        <f>L51/60</f>
        <v>55.466666666666669</v>
      </c>
      <c r="N51" s="9">
        <f>M51/J51</f>
        <v>9.1836393844074955</v>
      </c>
      <c r="O51">
        <v>9722.7001953125</v>
      </c>
      <c r="P51">
        <v>5.1999998092651296</v>
      </c>
      <c r="R51">
        <v>81.673500061035099</v>
      </c>
      <c r="T51">
        <v>0.89999997615814198</v>
      </c>
      <c r="U51">
        <v>33.200000762939403</v>
      </c>
      <c r="V51">
        <v>38.099998474121001</v>
      </c>
      <c r="W51">
        <v>4.11408022046089E-3</v>
      </c>
      <c r="X51">
        <v>154.57800292968699</v>
      </c>
    </row>
    <row r="52" spans="1:25" x14ac:dyDescent="0.2">
      <c r="A52" t="s">
        <v>198</v>
      </c>
      <c r="B52" t="str">
        <f>RIGHT(A52,2)</f>
        <v>PM</v>
      </c>
      <c r="C52" s="2">
        <f>DATEVALUE(MID(A52,5,2)&amp;"-"&amp;MID(A52,1,4)&amp;"-"&amp;MID(A52,9,4))</f>
        <v>42263</v>
      </c>
      <c r="D52" s="2" t="str">
        <f>TEXT(C52,"DDDD")</f>
        <v>Wednesday</v>
      </c>
      <c r="E52" t="s">
        <v>196</v>
      </c>
      <c r="F52" t="s">
        <v>75</v>
      </c>
      <c r="H52">
        <v>3203</v>
      </c>
      <c r="I52">
        <v>9.66</v>
      </c>
      <c r="J52">
        <f>I52*0.621371</f>
        <v>6.0024438600000005</v>
      </c>
      <c r="K52">
        <v>156</v>
      </c>
      <c r="L52">
        <v>3203</v>
      </c>
      <c r="M52" s="9">
        <f>L52/60</f>
        <v>53.383333333333333</v>
      </c>
      <c r="N52" s="9">
        <f>M52/J52</f>
        <v>8.8935997700998612</v>
      </c>
      <c r="O52">
        <v>9665.400390625</v>
      </c>
      <c r="P52">
        <v>5.1999998092651296</v>
      </c>
      <c r="R52">
        <v>37.487701416015597</v>
      </c>
      <c r="T52">
        <v>35.099998474121001</v>
      </c>
      <c r="U52">
        <v>65.199996948242102</v>
      </c>
      <c r="V52">
        <v>7.6999998092651296</v>
      </c>
      <c r="W52">
        <v>-0.14898499846458399</v>
      </c>
      <c r="X52">
        <v>162.27999877929599</v>
      </c>
    </row>
    <row r="53" spans="1:25" x14ac:dyDescent="0.2">
      <c r="A53" t="s">
        <v>1237</v>
      </c>
      <c r="B53" t="str">
        <f>RIGHT(A53,2)</f>
        <v>AM</v>
      </c>
      <c r="C53" s="2">
        <f>DATEVALUE(MID(A53,5,2)&amp;"-"&amp;MID(A53,1,4)&amp;"-"&amp;MID(A53,9,4))</f>
        <v>43919</v>
      </c>
      <c r="D53" s="2" t="str">
        <f>TEXT(C53,"DDDD")</f>
        <v>Sunday</v>
      </c>
      <c r="E53" t="s">
        <v>1238</v>
      </c>
      <c r="F53" t="s">
        <v>75</v>
      </c>
      <c r="H53">
        <v>3746</v>
      </c>
      <c r="I53">
        <v>9.66</v>
      </c>
      <c r="J53">
        <f>I53*0.621371</f>
        <v>6.0024438600000005</v>
      </c>
      <c r="K53">
        <v>121</v>
      </c>
      <c r="L53">
        <v>3560</v>
      </c>
      <c r="M53" s="9">
        <f>L53/60</f>
        <v>59.333333333333336</v>
      </c>
      <c r="N53" s="9">
        <f>M53/J53</f>
        <v>9.8848626854684696</v>
      </c>
      <c r="O53">
        <v>9664.099609375</v>
      </c>
      <c r="P53">
        <v>5.5999999046325604</v>
      </c>
      <c r="Q53">
        <v>2.7139999866485498</v>
      </c>
      <c r="R53">
        <v>13</v>
      </c>
      <c r="S53">
        <v>42</v>
      </c>
      <c r="T53">
        <v>-9.3999996185302699</v>
      </c>
      <c r="U53">
        <v>34.799999237060497</v>
      </c>
      <c r="V53">
        <v>21.2000007629394</v>
      </c>
      <c r="W53">
        <v>-0.28766259551048201</v>
      </c>
      <c r="X53">
        <v>155</v>
      </c>
      <c r="Y53">
        <v>952</v>
      </c>
    </row>
    <row r="54" spans="1:25" x14ac:dyDescent="0.2">
      <c r="A54" t="s">
        <v>206</v>
      </c>
      <c r="B54" t="str">
        <f>RIGHT(A54,2)</f>
        <v>AM</v>
      </c>
      <c r="C54" s="2">
        <f>DATEVALUE(MID(A54,5,2)&amp;"-"&amp;MID(A54,1,4)&amp;"-"&amp;MID(A54,9,4))</f>
        <v>42274</v>
      </c>
      <c r="D54" s="2" t="str">
        <f>TEXT(C54,"DDDD")</f>
        <v>Sunday</v>
      </c>
      <c r="E54" t="s">
        <v>207</v>
      </c>
      <c r="F54" t="s">
        <v>75</v>
      </c>
      <c r="H54">
        <v>3170</v>
      </c>
      <c r="I54">
        <v>9.65</v>
      </c>
      <c r="J54">
        <f>I54*0.621371</f>
        <v>5.9962301500000006</v>
      </c>
      <c r="K54">
        <v>126</v>
      </c>
      <c r="L54">
        <v>3170</v>
      </c>
      <c r="M54" s="9">
        <f>L54/60</f>
        <v>52.833333333333336</v>
      </c>
      <c r="N54" s="9">
        <f>M54/J54</f>
        <v>8.811091637857384</v>
      </c>
      <c r="O54">
        <v>9651.400390625</v>
      </c>
      <c r="P54">
        <v>8.3000001907348597</v>
      </c>
      <c r="R54">
        <v>24.773857116699201</v>
      </c>
      <c r="T54">
        <v>14</v>
      </c>
      <c r="U54">
        <v>38.099998474121001</v>
      </c>
      <c r="V54">
        <v>9.6000003814697195</v>
      </c>
      <c r="W54">
        <v>3.1083573121577501E-3</v>
      </c>
      <c r="X54">
        <v>158.038482666015</v>
      </c>
      <c r="Y54">
        <v>1130.65283203125</v>
      </c>
    </row>
    <row r="55" spans="1:25" x14ac:dyDescent="0.2">
      <c r="A55" t="s">
        <v>878</v>
      </c>
      <c r="B55" t="str">
        <f>RIGHT(A55,2)</f>
        <v>AM</v>
      </c>
      <c r="C55" s="2">
        <f>DATEVALUE(MID(A55,5,1)&amp;"-"&amp;MID(A55,1,4)&amp;"-"&amp;MID(A55,8,4))</f>
        <v>43380</v>
      </c>
      <c r="D55" s="2" t="str">
        <f>TEXT(C55,"DDDD")</f>
        <v>Sunday</v>
      </c>
      <c r="E55" t="s">
        <v>879</v>
      </c>
      <c r="F55" t="s">
        <v>75</v>
      </c>
      <c r="G55" t="s">
        <v>857</v>
      </c>
      <c r="H55">
        <v>4226</v>
      </c>
      <c r="I55">
        <v>9.65</v>
      </c>
      <c r="J55">
        <f>I55*0.621371</f>
        <v>5.9962301500000006</v>
      </c>
      <c r="K55">
        <v>117</v>
      </c>
      <c r="L55">
        <v>3828</v>
      </c>
      <c r="M55" s="9">
        <f>L55/60</f>
        <v>63.8</v>
      </c>
      <c r="N55" s="9">
        <f>M55/J55</f>
        <v>10.640018545652387</v>
      </c>
      <c r="O55">
        <v>9650.7001953125</v>
      </c>
      <c r="P55">
        <v>4.5999999046325604</v>
      </c>
      <c r="R55">
        <v>61</v>
      </c>
      <c r="S55">
        <v>125</v>
      </c>
      <c r="T55">
        <v>-19.399999618530199</v>
      </c>
      <c r="U55">
        <v>62.599998474121001</v>
      </c>
      <c r="V55">
        <v>38.200000762939403</v>
      </c>
      <c r="W55">
        <v>-0.39582622051239003</v>
      </c>
      <c r="X55">
        <v>153.11575317382801</v>
      </c>
      <c r="Y55">
        <v>977</v>
      </c>
    </row>
    <row r="56" spans="1:25" x14ac:dyDescent="0.2">
      <c r="A56" t="s">
        <v>1369</v>
      </c>
      <c r="B56" t="str">
        <f>RIGHT(A56,2)</f>
        <v>AM</v>
      </c>
      <c r="C56" s="2">
        <f>DATEVALUE(MID(A56,5,2)&amp;"-"&amp;MID(A56,1,4)&amp;"-"&amp;MID(A56,9,4))</f>
        <v>44003</v>
      </c>
      <c r="D56" s="2" t="str">
        <f>TEXT(C56,"DDDD")</f>
        <v>Sunday</v>
      </c>
      <c r="E56" t="s">
        <v>1370</v>
      </c>
      <c r="F56" t="s">
        <v>75</v>
      </c>
      <c r="H56">
        <v>4096</v>
      </c>
      <c r="I56">
        <v>9.57</v>
      </c>
      <c r="J56">
        <f>I56*0.621371</f>
        <v>5.9465204700000003</v>
      </c>
      <c r="L56">
        <v>3513</v>
      </c>
      <c r="M56" s="9">
        <f>L56/60</f>
        <v>58.55</v>
      </c>
      <c r="N56" s="9">
        <f>M56/J56</f>
        <v>9.8460940806279602</v>
      </c>
      <c r="O56">
        <v>9577.400390625</v>
      </c>
      <c r="P56">
        <v>6</v>
      </c>
      <c r="Q56">
        <v>2.7262737751007</v>
      </c>
      <c r="R56">
        <v>99.617843627929602</v>
      </c>
      <c r="S56">
        <v>99.517799377441406</v>
      </c>
      <c r="T56">
        <v>20</v>
      </c>
      <c r="U56">
        <v>100.300003051757</v>
      </c>
      <c r="V56">
        <v>22.399999618530199</v>
      </c>
      <c r="W56">
        <v>1.0441247140988701E-3</v>
      </c>
      <c r="Y56">
        <v>1139.88342285156</v>
      </c>
    </row>
    <row r="57" spans="1:25" x14ac:dyDescent="0.2">
      <c r="A57" t="s">
        <v>1338</v>
      </c>
      <c r="B57" t="str">
        <f>RIGHT(A57,2)</f>
        <v>AM</v>
      </c>
      <c r="C57" s="2">
        <f>DATEVALUE(MID(A57,5,2)&amp;"-"&amp;MID(A57,1,4)&amp;"-"&amp;MID(A57,9,4))</f>
        <v>43982</v>
      </c>
      <c r="D57" s="2" t="str">
        <f>TEXT(C57,"DDDD")</f>
        <v>Sunday</v>
      </c>
      <c r="E57" t="s">
        <v>1339</v>
      </c>
      <c r="F57" t="s">
        <v>75</v>
      </c>
      <c r="H57">
        <v>4305</v>
      </c>
      <c r="I57">
        <v>9.5399999999999991</v>
      </c>
      <c r="J57">
        <f>I57*0.621371</f>
        <v>5.9278793399999996</v>
      </c>
      <c r="K57">
        <v>94</v>
      </c>
      <c r="L57">
        <v>3669</v>
      </c>
      <c r="M57" s="9">
        <f>L57/60</f>
        <v>61.15</v>
      </c>
      <c r="N57" s="9">
        <f>M57/J57</f>
        <v>10.315662059342793</v>
      </c>
      <c r="O57">
        <v>9542.900390625</v>
      </c>
      <c r="P57">
        <v>4.8000001907348597</v>
      </c>
      <c r="Q57">
        <v>2.6009540557861301</v>
      </c>
      <c r="R57">
        <v>73</v>
      </c>
      <c r="S57">
        <v>116</v>
      </c>
      <c r="T57">
        <v>3.5999999046325599</v>
      </c>
      <c r="U57">
        <v>87.599998474121094</v>
      </c>
      <c r="V57">
        <v>28.899999618530199</v>
      </c>
      <c r="W57">
        <v>-0.21586729586124401</v>
      </c>
      <c r="X57">
        <v>148.23937988281199</v>
      </c>
      <c r="Y57">
        <v>930</v>
      </c>
    </row>
    <row r="58" spans="1:25" x14ac:dyDescent="0.2">
      <c r="A58" t="s">
        <v>1335</v>
      </c>
      <c r="B58" t="str">
        <f>RIGHT(A58,2)</f>
        <v>PM</v>
      </c>
      <c r="C58" s="2">
        <f>DATEVALUE(MID(A58,5,2)&amp;"-"&amp;MID(A58,1,4)&amp;"-"&amp;MID(A58,9,4))</f>
        <v>43980</v>
      </c>
      <c r="D58" s="2" t="str">
        <f>TEXT(C58,"DDDD")</f>
        <v>Friday</v>
      </c>
      <c r="E58" t="s">
        <v>1336</v>
      </c>
      <c r="F58" t="s">
        <v>75</v>
      </c>
      <c r="H58">
        <v>1968</v>
      </c>
      <c r="I58">
        <v>4.99</v>
      </c>
      <c r="J58">
        <f>I58*0.621371</f>
        <v>3.10064129</v>
      </c>
      <c r="K58">
        <v>55</v>
      </c>
      <c r="L58">
        <v>1848</v>
      </c>
      <c r="M58">
        <f>L58/60</f>
        <v>30.8</v>
      </c>
      <c r="N58" s="9">
        <f>M58/J58</f>
        <v>9.9334289649480869</v>
      </c>
      <c r="O58">
        <v>4994.89990234375</v>
      </c>
      <c r="P58">
        <v>4.1999998092651296</v>
      </c>
      <c r="Q58">
        <v>2.7028679847717201</v>
      </c>
      <c r="R58">
        <v>11</v>
      </c>
      <c r="S58">
        <v>30</v>
      </c>
      <c r="T58">
        <v>0.20000000298023199</v>
      </c>
      <c r="U58">
        <v>27.2000007629394</v>
      </c>
      <c r="V58">
        <v>18.899999618530199</v>
      </c>
      <c r="W58">
        <v>-0.27227771282196001</v>
      </c>
      <c r="X58">
        <v>152.02438354492099</v>
      </c>
      <c r="Y58">
        <v>501</v>
      </c>
    </row>
    <row r="59" spans="1:25" x14ac:dyDescent="0.2">
      <c r="A59" t="s">
        <v>1381</v>
      </c>
      <c r="B59" t="str">
        <f>RIGHT(A59,2)</f>
        <v>AM</v>
      </c>
      <c r="C59" s="2">
        <f>DATEVALUE(MID(A59,5,2)&amp;"-"&amp;MID(A59,1,4)&amp;"-"&amp;MID(A59,9,4))</f>
        <v>44010</v>
      </c>
      <c r="D59" s="2" t="str">
        <f>TEXT(C59,"DDDD")</f>
        <v>Sunday</v>
      </c>
      <c r="E59" t="s">
        <v>1382</v>
      </c>
      <c r="F59" t="s">
        <v>75</v>
      </c>
      <c r="H59">
        <v>3908</v>
      </c>
      <c r="I59">
        <v>9.1</v>
      </c>
      <c r="J59">
        <f>I59*0.621371</f>
        <v>5.6544761000000001</v>
      </c>
      <c r="K59">
        <v>98</v>
      </c>
      <c r="L59">
        <v>3411</v>
      </c>
      <c r="M59" s="9">
        <f>L59/60</f>
        <v>56.85</v>
      </c>
      <c r="N59" s="9">
        <f>M59/J59</f>
        <v>10.05398183573541</v>
      </c>
      <c r="O59">
        <v>9104.599609375</v>
      </c>
      <c r="P59">
        <v>5</v>
      </c>
      <c r="Q59">
        <v>2.6691880226135201</v>
      </c>
      <c r="R59">
        <v>33</v>
      </c>
      <c r="S59">
        <v>54</v>
      </c>
      <c r="T59">
        <v>7.1999998092651296</v>
      </c>
      <c r="U59">
        <v>43.599998474121001</v>
      </c>
      <c r="V59">
        <v>24.100000381469702</v>
      </c>
      <c r="W59">
        <v>-0.15596511960029599</v>
      </c>
      <c r="X59">
        <v>151.18597412109301</v>
      </c>
      <c r="Y59">
        <v>900</v>
      </c>
    </row>
    <row r="60" spans="1:25" x14ac:dyDescent="0.2">
      <c r="A60" t="s">
        <v>405</v>
      </c>
      <c r="B60" t="str">
        <f>RIGHT(A60,2)</f>
        <v>PM</v>
      </c>
      <c r="C60" s="2">
        <f>DATEVALUE(MID(A60,5,1)&amp;"-"&amp;MID(A60,1,4)&amp;"-"&amp;MID(A60,8,4))</f>
        <v>42493</v>
      </c>
      <c r="D60" s="2" t="str">
        <f>TEXT(C60,"DDDD")</f>
        <v>Tuesday</v>
      </c>
      <c r="E60" t="s">
        <v>196</v>
      </c>
      <c r="F60" t="s">
        <v>75</v>
      </c>
      <c r="H60">
        <v>4022</v>
      </c>
      <c r="I60">
        <v>9.01</v>
      </c>
      <c r="J60">
        <f>I60*0.621371</f>
        <v>5.5985527099999999</v>
      </c>
      <c r="K60">
        <v>137</v>
      </c>
      <c r="L60">
        <v>3162</v>
      </c>
      <c r="M60" s="9">
        <f>L60/60</f>
        <v>52.7</v>
      </c>
      <c r="N60" s="9">
        <f>M60/J60</f>
        <v>9.4131470631451819</v>
      </c>
      <c r="O60">
        <v>9016.2998046875</v>
      </c>
      <c r="P60">
        <v>6.1999998092651296</v>
      </c>
      <c r="R60">
        <v>71.271400451660099</v>
      </c>
      <c r="T60">
        <v>17.899999618530199</v>
      </c>
      <c r="U60">
        <v>61.799999237060497</v>
      </c>
      <c r="V60">
        <v>14.5</v>
      </c>
      <c r="W60">
        <v>0.102036997675895</v>
      </c>
      <c r="X60">
        <v>155.47999572753901</v>
      </c>
    </row>
    <row r="61" spans="1:25" x14ac:dyDescent="0.2">
      <c r="A61" t="s">
        <v>1329</v>
      </c>
      <c r="B61" t="str">
        <f>RIGHT(A61,2)</f>
        <v>AM</v>
      </c>
      <c r="C61" s="2">
        <f>DATEVALUE(MID(A61,5,2)&amp;"-"&amp;MID(A61,1,4)&amp;"-"&amp;MID(A61,9,4))</f>
        <v>43977</v>
      </c>
      <c r="D61" s="2" t="str">
        <f>TEXT(C61,"DDDD")</f>
        <v>Tuesday</v>
      </c>
      <c r="E61" t="s">
        <v>1330</v>
      </c>
      <c r="F61" t="s">
        <v>75</v>
      </c>
      <c r="H61">
        <v>2414</v>
      </c>
      <c r="I61">
        <v>6.43</v>
      </c>
      <c r="J61">
        <f>I61*0.621371</f>
        <v>3.9954155299999998</v>
      </c>
      <c r="K61">
        <v>71</v>
      </c>
      <c r="L61">
        <v>2285</v>
      </c>
      <c r="M61" s="9">
        <f>L61/60</f>
        <v>38.083333333333336</v>
      </c>
      <c r="N61" s="9">
        <f>M61/J61</f>
        <v>9.5317578478084695</v>
      </c>
      <c r="O61">
        <v>6437.7998046875</v>
      </c>
      <c r="P61">
        <v>5.0999999046325604</v>
      </c>
      <c r="Q61">
        <v>2.8174178600311199</v>
      </c>
      <c r="R61">
        <v>149</v>
      </c>
      <c r="S61">
        <v>173</v>
      </c>
      <c r="T61">
        <v>-22.2000007629394</v>
      </c>
      <c r="U61">
        <v>28.2000007629394</v>
      </c>
      <c r="V61">
        <v>48</v>
      </c>
      <c r="W61">
        <v>-0.298238515853881</v>
      </c>
      <c r="X61">
        <v>153.54461669921801</v>
      </c>
      <c r="Y61">
        <v>618</v>
      </c>
    </row>
    <row r="62" spans="1:25" x14ac:dyDescent="0.2">
      <c r="A62" t="s">
        <v>627</v>
      </c>
      <c r="B62" t="str">
        <f>RIGHT(A62,2)</f>
        <v>PM</v>
      </c>
      <c r="C62" s="2">
        <f>DATEVALUE(MID(A62,5,2)&amp;"-"&amp;MID(A62,1,4)&amp;"-"&amp;MID(A62,9,4))</f>
        <v>42934</v>
      </c>
      <c r="D62" s="2" t="str">
        <f>TEXT(C62,"DDDD")</f>
        <v>Tuesday</v>
      </c>
      <c r="E62" t="s">
        <v>196</v>
      </c>
      <c r="F62" t="s">
        <v>75</v>
      </c>
      <c r="H62">
        <v>4719</v>
      </c>
      <c r="I62">
        <v>8.81</v>
      </c>
      <c r="J62">
        <f>I62*0.621371</f>
        <v>5.4742785100000004</v>
      </c>
      <c r="K62">
        <v>116</v>
      </c>
      <c r="L62">
        <v>3349</v>
      </c>
      <c r="M62" s="9">
        <f>L62/60</f>
        <v>55.81666666666667</v>
      </c>
      <c r="N62" s="9">
        <f>M62/J62</f>
        <v>10.196168602804001</v>
      </c>
      <c r="O62">
        <v>8815.900390625</v>
      </c>
      <c r="P62">
        <v>8.1000003814697195</v>
      </c>
      <c r="R62">
        <v>213.11174011230401</v>
      </c>
      <c r="T62">
        <v>37</v>
      </c>
      <c r="U62">
        <v>169.69999694824199</v>
      </c>
      <c r="V62">
        <v>48.599998474121001</v>
      </c>
      <c r="W62">
        <v>-6.8058846518397297E-3</v>
      </c>
      <c r="X62">
        <v>155.23924255371</v>
      </c>
      <c r="Y62">
        <v>1088.34106445312</v>
      </c>
    </row>
    <row r="63" spans="1:25" x14ac:dyDescent="0.2">
      <c r="A63" t="s">
        <v>669</v>
      </c>
      <c r="B63" t="str">
        <f>RIGHT(A63,2)</f>
        <v>PM</v>
      </c>
      <c r="C63" s="2">
        <f>DATEVALUE(MID(A63,5,2)&amp;"-"&amp;MID(A63,1,4)&amp;"-"&amp;MID(A63,9,4))</f>
        <v>43022</v>
      </c>
      <c r="D63" s="2" t="str">
        <f>TEXT(C63,"DDDD")</f>
        <v>Saturday</v>
      </c>
      <c r="E63" t="s">
        <v>212</v>
      </c>
      <c r="F63" t="s">
        <v>75</v>
      </c>
      <c r="H63">
        <v>5065</v>
      </c>
      <c r="I63">
        <v>8.7200000000000006</v>
      </c>
      <c r="J63">
        <f>I63*0.621371</f>
        <v>5.4183551200000002</v>
      </c>
      <c r="K63">
        <v>105</v>
      </c>
      <c r="L63">
        <v>3405</v>
      </c>
      <c r="M63" s="9">
        <f>L63/60</f>
        <v>56.75</v>
      </c>
      <c r="N63" s="9">
        <f>M63/J63</f>
        <v>10.473658286170066</v>
      </c>
      <c r="O63">
        <v>8727.2998046875</v>
      </c>
      <c r="P63">
        <v>9.3999996185302699</v>
      </c>
      <c r="R63">
        <v>131.80000305175699</v>
      </c>
      <c r="T63">
        <v>26.7000007629394</v>
      </c>
      <c r="U63">
        <v>116</v>
      </c>
      <c r="V63">
        <v>30.2000007629394</v>
      </c>
      <c r="W63">
        <v>1.14582979585975E-3</v>
      </c>
      <c r="X63">
        <v>151.94351196289</v>
      </c>
      <c r="Y63">
        <v>1061.59729003906</v>
      </c>
    </row>
    <row r="64" spans="1:25" x14ac:dyDescent="0.2">
      <c r="A64" t="s">
        <v>1398</v>
      </c>
      <c r="B64" t="str">
        <f>RIGHT(A64,2)</f>
        <v>PM</v>
      </c>
      <c r="C64" s="2">
        <f>DATEVALUE(MID(A64,5,2)&amp;"-"&amp;MID(A64,1,4)&amp;"-"&amp;MID(A64,9,4))</f>
        <v>44027</v>
      </c>
      <c r="D64" s="2" t="str">
        <f>TEXT(C64,"DDDD")</f>
        <v>Wednesday</v>
      </c>
      <c r="E64" t="s">
        <v>212</v>
      </c>
      <c r="F64" t="s">
        <v>75</v>
      </c>
      <c r="G64" t="s">
        <v>1399</v>
      </c>
      <c r="H64">
        <v>3040</v>
      </c>
      <c r="I64">
        <v>8.7100000000000009</v>
      </c>
      <c r="J64">
        <f>I64*0.621371</f>
        <v>5.4121414100000003</v>
      </c>
      <c r="K64">
        <v>103</v>
      </c>
      <c r="L64">
        <v>2932</v>
      </c>
      <c r="M64" s="9">
        <f>L64/60</f>
        <v>48.866666666666667</v>
      </c>
      <c r="N64" s="9">
        <f>M64/J64</f>
        <v>9.0290816452755376</v>
      </c>
      <c r="O64">
        <v>8712.400390625</v>
      </c>
      <c r="P64">
        <v>9.1000003814697195</v>
      </c>
      <c r="Q64">
        <v>2.9714870452880802</v>
      </c>
      <c r="R64">
        <v>51</v>
      </c>
      <c r="S64">
        <v>68</v>
      </c>
      <c r="T64">
        <v>90</v>
      </c>
      <c r="U64">
        <v>146.19999694824199</v>
      </c>
      <c r="V64">
        <v>39.599998474121001</v>
      </c>
      <c r="W64">
        <v>-0.26858270168304399</v>
      </c>
      <c r="X64">
        <v>156.61146545410099</v>
      </c>
      <c r="Y64">
        <v>817</v>
      </c>
    </row>
    <row r="65" spans="1:25" x14ac:dyDescent="0.2">
      <c r="A65" t="s">
        <v>1435</v>
      </c>
      <c r="B65" t="str">
        <f>RIGHT(A65,2)</f>
        <v>PM</v>
      </c>
      <c r="C65" s="2">
        <f>DATEVALUE(MID(A65,5,1)&amp;"-"&amp;MID(A65,1,4)&amp;"-"&amp;MID(A65,8,4))</f>
        <v>44046</v>
      </c>
      <c r="D65" s="2" t="str">
        <f>TEXT(C65,"DDDD")</f>
        <v>Monday</v>
      </c>
      <c r="E65" t="s">
        <v>212</v>
      </c>
      <c r="F65" t="s">
        <v>75</v>
      </c>
      <c r="H65">
        <v>3620</v>
      </c>
      <c r="I65">
        <v>8.61</v>
      </c>
      <c r="J65">
        <f>I65*0.621371</f>
        <v>5.3500043100000001</v>
      </c>
      <c r="K65">
        <v>85</v>
      </c>
      <c r="L65">
        <v>3120</v>
      </c>
      <c r="M65" s="9">
        <f>L65/60</f>
        <v>52</v>
      </c>
      <c r="N65" s="9">
        <f>M65/J65</f>
        <v>9.7196183380270949</v>
      </c>
      <c r="O65">
        <v>8617</v>
      </c>
      <c r="P65">
        <v>4.5999999046325604</v>
      </c>
      <c r="Q65">
        <v>2.7618589401245099</v>
      </c>
      <c r="R65">
        <v>34</v>
      </c>
      <c r="S65">
        <v>113</v>
      </c>
      <c r="T65">
        <v>4.8000001907348597</v>
      </c>
      <c r="U65">
        <v>88.199996948242102</v>
      </c>
      <c r="V65">
        <v>36.900001525878899</v>
      </c>
      <c r="W65">
        <v>-0.345828026533126</v>
      </c>
      <c r="X65">
        <v>149.51382446289</v>
      </c>
      <c r="Y65">
        <v>787</v>
      </c>
    </row>
    <row r="66" spans="1:25" x14ac:dyDescent="0.2">
      <c r="A66" t="s">
        <v>1395</v>
      </c>
      <c r="B66" t="str">
        <f>RIGHT(A66,2)</f>
        <v>PM</v>
      </c>
      <c r="C66" s="2">
        <f>DATEVALUE(MID(A66,5,2)&amp;"-"&amp;MID(A66,1,4)&amp;"-"&amp;MID(A66,9,4))</f>
        <v>44024</v>
      </c>
      <c r="D66" s="2" t="str">
        <f>TEXT(C66,"DDDD")</f>
        <v>Sunday</v>
      </c>
      <c r="E66" t="s">
        <v>196</v>
      </c>
      <c r="F66" t="s">
        <v>75</v>
      </c>
      <c r="G66" t="s">
        <v>1396</v>
      </c>
      <c r="H66">
        <v>3764</v>
      </c>
      <c r="I66">
        <v>8.57</v>
      </c>
      <c r="J66">
        <f>I66*0.621371</f>
        <v>5.3251494700000004</v>
      </c>
      <c r="K66">
        <v>90</v>
      </c>
      <c r="L66">
        <v>3284</v>
      </c>
      <c r="M66" s="9">
        <f>L66/60</f>
        <v>54.733333333333334</v>
      </c>
      <c r="N66" s="9">
        <f>M66/J66</f>
        <v>10.278271744611391</v>
      </c>
      <c r="O66">
        <v>8575.7998046875</v>
      </c>
      <c r="P66">
        <v>5.9000000953674299</v>
      </c>
      <c r="Q66">
        <v>2.61138844490051</v>
      </c>
      <c r="R66">
        <v>58</v>
      </c>
      <c r="S66">
        <v>102</v>
      </c>
      <c r="T66">
        <v>16.600000381469702</v>
      </c>
      <c r="U66">
        <v>100</v>
      </c>
      <c r="V66">
        <v>30</v>
      </c>
      <c r="W66">
        <v>-0.21222509443759899</v>
      </c>
      <c r="X66">
        <v>149.97453308105401</v>
      </c>
      <c r="Y66">
        <v>862</v>
      </c>
    </row>
    <row r="67" spans="1:25" x14ac:dyDescent="0.2">
      <c r="A67" t="s">
        <v>585</v>
      </c>
      <c r="B67" t="str">
        <f>RIGHT(A67,2)</f>
        <v>PM</v>
      </c>
      <c r="C67" s="2">
        <f>DATEVALUE(MID(A67,5,2)&amp;"-"&amp;MID(A67,1,4)&amp;"-"&amp;MID(A67,9,4))</f>
        <v>42885</v>
      </c>
      <c r="D67" s="2" t="str">
        <f>TEXT(C67,"DDDD")</f>
        <v>Tuesday</v>
      </c>
      <c r="E67" t="s">
        <v>586</v>
      </c>
      <c r="F67" t="s">
        <v>75</v>
      </c>
      <c r="G67" t="s">
        <v>587</v>
      </c>
      <c r="H67">
        <v>4376</v>
      </c>
      <c r="I67">
        <v>8.5500000000000007</v>
      </c>
      <c r="J67">
        <f>I67*0.621371</f>
        <v>5.3127220500000005</v>
      </c>
      <c r="K67">
        <v>83</v>
      </c>
      <c r="L67">
        <v>3448</v>
      </c>
      <c r="M67" s="9">
        <f>L67/60</f>
        <v>57.466666666666669</v>
      </c>
      <c r="N67" s="9">
        <f>M67/J67</f>
        <v>10.816802785055669</v>
      </c>
      <c r="O67">
        <v>8552.7998046875</v>
      </c>
      <c r="P67">
        <v>5.1999998092651296</v>
      </c>
      <c r="R67">
        <v>175.86024475097599</v>
      </c>
      <c r="T67">
        <v>37</v>
      </c>
      <c r="U67">
        <v>159.69999694824199</v>
      </c>
      <c r="V67">
        <v>44</v>
      </c>
      <c r="W67">
        <v>0</v>
      </c>
      <c r="X67">
        <v>148.15118408203099</v>
      </c>
      <c r="Y67">
        <v>1053.12927246093</v>
      </c>
    </row>
    <row r="68" spans="1:25" x14ac:dyDescent="0.2">
      <c r="A68" t="s">
        <v>1348</v>
      </c>
      <c r="B68" t="str">
        <f>RIGHT(A68,2)</f>
        <v>PM</v>
      </c>
      <c r="C68" s="2">
        <f>DATEVALUE(MID(A68,5,1)&amp;"-"&amp;MID(A68,1,4)&amp;"-"&amp;MID(A68,8,4))</f>
        <v>43989</v>
      </c>
      <c r="D68" s="2" t="str">
        <f>TEXT(C68,"DDDD")</f>
        <v>Sunday</v>
      </c>
      <c r="E68" t="s">
        <v>1349</v>
      </c>
      <c r="F68" t="s">
        <v>75</v>
      </c>
      <c r="H68">
        <v>3431</v>
      </c>
      <c r="I68">
        <v>8.4499999999999993</v>
      </c>
      <c r="J68">
        <f>I68*0.621371</f>
        <v>5.2505849499999995</v>
      </c>
      <c r="K68">
        <v>79</v>
      </c>
      <c r="L68">
        <v>2956</v>
      </c>
      <c r="M68" s="9">
        <f>L68/60</f>
        <v>49.266666666666666</v>
      </c>
      <c r="N68" s="9">
        <f>M68/J68</f>
        <v>9.383081530119167</v>
      </c>
      <c r="O68">
        <v>8455.099609375</v>
      </c>
      <c r="P68">
        <v>4.8000001907348597</v>
      </c>
      <c r="Q68">
        <v>2.86031794548034</v>
      </c>
      <c r="R68">
        <v>74</v>
      </c>
      <c r="S68">
        <v>36</v>
      </c>
      <c r="T68">
        <v>2.20000004768371</v>
      </c>
      <c r="U68">
        <v>40.799999237060497</v>
      </c>
      <c r="V68">
        <v>6.5</v>
      </c>
      <c r="W68">
        <v>-0.30514127016067499</v>
      </c>
      <c r="X68">
        <v>150.50601196289</v>
      </c>
      <c r="Y68">
        <v>787</v>
      </c>
    </row>
    <row r="69" spans="1:25" x14ac:dyDescent="0.2">
      <c r="A69" t="s">
        <v>424</v>
      </c>
      <c r="B69" t="str">
        <f>RIGHT(A69,2)</f>
        <v>PM</v>
      </c>
      <c r="C69" s="2">
        <f>DATEVALUE(MID(A69,5,2)&amp;"-"&amp;MID(A69,1,4)&amp;"-"&amp;MID(A69,9,4))</f>
        <v>42514</v>
      </c>
      <c r="D69" s="2" t="str">
        <f>TEXT(C69,"DDDD")</f>
        <v>Tuesday</v>
      </c>
      <c r="E69" t="s">
        <v>196</v>
      </c>
      <c r="F69" t="s">
        <v>75</v>
      </c>
      <c r="H69">
        <v>3538</v>
      </c>
      <c r="I69">
        <v>8.3699999999999992</v>
      </c>
      <c r="J69">
        <f>I69*0.621371</f>
        <v>5.2008752699999992</v>
      </c>
      <c r="K69">
        <v>84</v>
      </c>
      <c r="L69">
        <v>2911</v>
      </c>
      <c r="M69" s="9">
        <f>L69/60</f>
        <v>48.516666666666666</v>
      </c>
      <c r="N69" s="9">
        <f>M69/J69</f>
        <v>9.3285580114799931</v>
      </c>
      <c r="O69">
        <v>8374.599609375</v>
      </c>
      <c r="P69">
        <v>4.5999999046325604</v>
      </c>
      <c r="R69">
        <v>77.474266052246094</v>
      </c>
      <c r="T69">
        <v>20.799999237060501</v>
      </c>
      <c r="U69">
        <v>61.900001525878899</v>
      </c>
      <c r="V69">
        <v>14.399999618530201</v>
      </c>
      <c r="W69">
        <v>0</v>
      </c>
      <c r="X69">
        <v>152.263580322265</v>
      </c>
    </row>
    <row r="70" spans="1:25" x14ac:dyDescent="0.2">
      <c r="A70" t="s">
        <v>1217</v>
      </c>
      <c r="B70" t="str">
        <f>RIGHT(A70,2)</f>
        <v>AM</v>
      </c>
      <c r="C70" s="2">
        <f>DATEVALUE(MID(A70,5,1)&amp;"-"&amp;MID(A70,1,4)&amp;"-"&amp;MID(A70,8,4))</f>
        <v>43898</v>
      </c>
      <c r="D70" s="2" t="str">
        <f>TEXT(C70,"DDDD")</f>
        <v>Sunday</v>
      </c>
      <c r="E70" t="s">
        <v>1218</v>
      </c>
      <c r="F70" t="s">
        <v>75</v>
      </c>
      <c r="H70">
        <v>3236</v>
      </c>
      <c r="I70">
        <v>8.2899999999999991</v>
      </c>
      <c r="J70">
        <f>I70*0.621371</f>
        <v>5.1511655899999997</v>
      </c>
      <c r="K70">
        <v>100</v>
      </c>
      <c r="L70">
        <v>3109</v>
      </c>
      <c r="M70" s="9">
        <f>L70/60</f>
        <v>51.81666666666667</v>
      </c>
      <c r="N70" s="9">
        <f>M70/J70</f>
        <v>10.059211990245235</v>
      </c>
      <c r="O70">
        <v>8297.2001953125</v>
      </c>
      <c r="P70">
        <v>4.6999998092651296</v>
      </c>
      <c r="Q70">
        <v>2.6679999828338601</v>
      </c>
      <c r="R70">
        <v>6</v>
      </c>
      <c r="S70">
        <v>48</v>
      </c>
      <c r="T70">
        <v>-23.799999237060501</v>
      </c>
      <c r="U70">
        <v>21.600000381469702</v>
      </c>
      <c r="V70">
        <v>23.5</v>
      </c>
      <c r="W70">
        <v>-0.47967988252639698</v>
      </c>
      <c r="X70">
        <v>154</v>
      </c>
      <c r="Y70">
        <v>808</v>
      </c>
    </row>
    <row r="71" spans="1:25" x14ac:dyDescent="0.2">
      <c r="A71" t="s">
        <v>409</v>
      </c>
      <c r="B71" t="str">
        <f>RIGHT(A71,2)</f>
        <v>PM</v>
      </c>
      <c r="C71" s="2">
        <f>DATEVALUE(MID(A71,5,2)&amp;"-"&amp;MID(A71,1,4)&amp;"-"&amp;MID(A71,9,4))</f>
        <v>42500</v>
      </c>
      <c r="D71" s="2" t="str">
        <f>TEXT(C71,"DDDD")</f>
        <v>Tuesday</v>
      </c>
      <c r="E71" t="s">
        <v>196</v>
      </c>
      <c r="F71" t="s">
        <v>75</v>
      </c>
      <c r="H71">
        <v>3680</v>
      </c>
      <c r="I71">
        <v>8.25</v>
      </c>
      <c r="J71">
        <f>I71*0.621371</f>
        <v>5.12631075</v>
      </c>
      <c r="K71">
        <v>147</v>
      </c>
      <c r="L71">
        <v>2843</v>
      </c>
      <c r="M71" s="9">
        <f>L71/60</f>
        <v>47.383333333333333</v>
      </c>
      <c r="N71" s="9">
        <f>M71/J71</f>
        <v>9.2431644596132472</v>
      </c>
      <c r="O71">
        <v>8249.7998046875</v>
      </c>
      <c r="P71">
        <v>4.5999999046325604</v>
      </c>
      <c r="R71">
        <v>43.995800018310497</v>
      </c>
      <c r="T71">
        <v>17.5</v>
      </c>
      <c r="U71">
        <v>61.900001525878899</v>
      </c>
      <c r="V71">
        <v>14.699999809265099</v>
      </c>
      <c r="W71">
        <v>1.2121500447392399E-2</v>
      </c>
      <c r="X71">
        <v>160.58299255371</v>
      </c>
      <c r="Y71">
        <v>973.728271484375</v>
      </c>
    </row>
    <row r="72" spans="1:25" x14ac:dyDescent="0.2">
      <c r="A72" t="s">
        <v>618</v>
      </c>
      <c r="B72" t="str">
        <f>RIGHT(A72,2)</f>
        <v>PM</v>
      </c>
      <c r="C72" s="2">
        <f>DATEVALUE(MID(A72,5,2)&amp;"-"&amp;MID(A72,1,4)&amp;"-"&amp;MID(A72,9,4))</f>
        <v>42927</v>
      </c>
      <c r="D72" s="2" t="str">
        <f>TEXT(C72,"DDDD")</f>
        <v>Tuesday</v>
      </c>
      <c r="E72" t="s">
        <v>196</v>
      </c>
      <c r="F72" t="s">
        <v>75</v>
      </c>
      <c r="H72">
        <v>3348</v>
      </c>
      <c r="I72">
        <v>8.17</v>
      </c>
      <c r="J72">
        <f>I72*0.621371</f>
        <v>5.0766010699999997</v>
      </c>
      <c r="K72">
        <v>91</v>
      </c>
      <c r="L72">
        <v>2791</v>
      </c>
      <c r="M72" s="9">
        <f>L72/60</f>
        <v>46.516666666666666</v>
      </c>
      <c r="N72" s="9">
        <f>M72/J72</f>
        <v>9.1629549033417881</v>
      </c>
      <c r="O72">
        <v>8173.7998046875</v>
      </c>
      <c r="P72">
        <v>8.8000001907348597</v>
      </c>
      <c r="R72">
        <v>58.392219543457003</v>
      </c>
      <c r="T72">
        <v>19.100000381469702</v>
      </c>
      <c r="U72">
        <v>62.099998474121001</v>
      </c>
      <c r="V72">
        <v>45.900001525878899</v>
      </c>
      <c r="W72">
        <v>-0.110107906162738</v>
      </c>
      <c r="X72">
        <v>154.449295043945</v>
      </c>
      <c r="Y72">
        <v>963.83581542968705</v>
      </c>
    </row>
    <row r="73" spans="1:25" x14ac:dyDescent="0.2">
      <c r="A73" t="s">
        <v>116</v>
      </c>
      <c r="B73" t="str">
        <f>RIGHT(A73,2)</f>
        <v>PM</v>
      </c>
      <c r="C73" s="2">
        <f>DATEVALUE(MID(A73,5,2)&amp;"-"&amp;MID(A73,1,4)&amp;"-"&amp;MID(A73,9,4))</f>
        <v>41999</v>
      </c>
      <c r="D73" s="2" t="str">
        <f>TEXT(C73,"DDDD")</f>
        <v>Friday</v>
      </c>
      <c r="E73" t="s">
        <v>117</v>
      </c>
      <c r="F73" t="s">
        <v>75</v>
      </c>
      <c r="H73">
        <v>3130</v>
      </c>
      <c r="I73">
        <v>8.1300000000000008</v>
      </c>
      <c r="J73">
        <f>I73*0.621371</f>
        <v>5.0517462300000009</v>
      </c>
      <c r="K73">
        <v>116</v>
      </c>
      <c r="L73">
        <v>2800</v>
      </c>
      <c r="M73" s="9">
        <f>L73/60</f>
        <v>46.666666666666664</v>
      </c>
      <c r="N73" s="9">
        <f>M73/J73</f>
        <v>9.2377297952012629</v>
      </c>
      <c r="O73">
        <v>8131.60009765625</v>
      </c>
      <c r="P73">
        <v>6.1999998092651296</v>
      </c>
      <c r="R73">
        <v>24.792400360107401</v>
      </c>
      <c r="T73">
        <v>14</v>
      </c>
      <c r="U73">
        <v>38</v>
      </c>
      <c r="V73">
        <v>23.2000007629394</v>
      </c>
      <c r="W73">
        <v>7.3786200955510096E-3</v>
      </c>
      <c r="X73">
        <v>155.07899475097599</v>
      </c>
      <c r="Y73">
        <v>955.08734130859295</v>
      </c>
    </row>
    <row r="74" spans="1:25" x14ac:dyDescent="0.2">
      <c r="A74" t="s">
        <v>275</v>
      </c>
      <c r="B74" t="str">
        <f>RIGHT(A74,2)</f>
        <v>AM</v>
      </c>
      <c r="C74" s="2">
        <f>DATEVALUE(MID(A74,5,2)&amp;"-"&amp;MID(A74,1,4)&amp;"-"&amp;MID(A74,9,4))</f>
        <v>42354</v>
      </c>
      <c r="D74" s="2" t="str">
        <f>TEXT(C74,"DDDD")</f>
        <v>Wednesday</v>
      </c>
      <c r="E74" t="s">
        <v>225</v>
      </c>
      <c r="F74" t="s">
        <v>75</v>
      </c>
      <c r="H74">
        <v>2711</v>
      </c>
      <c r="I74">
        <v>8.1199999999999992</v>
      </c>
      <c r="J74">
        <f>I74*0.621371</f>
        <v>5.0455325199999992</v>
      </c>
      <c r="K74">
        <v>138</v>
      </c>
      <c r="L74">
        <v>2711</v>
      </c>
      <c r="M74" s="9">
        <f>L74/60</f>
        <v>45.18333333333333</v>
      </c>
      <c r="N74" s="9">
        <f>M74/J74</f>
        <v>8.9551168591681858</v>
      </c>
      <c r="O74">
        <v>8127.5</v>
      </c>
      <c r="P74">
        <v>5.0999999046325604</v>
      </c>
      <c r="R74">
        <v>11.75</v>
      </c>
      <c r="T74">
        <v>14</v>
      </c>
      <c r="U74">
        <v>38</v>
      </c>
      <c r="V74">
        <v>6.3000001907348597</v>
      </c>
      <c r="W74">
        <v>-9.9661640822887407E-2</v>
      </c>
      <c r="X74">
        <v>166.97674560546801</v>
      </c>
      <c r="Y74">
        <v>948.04888916015602</v>
      </c>
    </row>
    <row r="75" spans="1:25" x14ac:dyDescent="0.2">
      <c r="A75" t="s">
        <v>269</v>
      </c>
      <c r="B75" t="str">
        <f>RIGHT(A75,2)</f>
        <v>PM</v>
      </c>
      <c r="C75" s="2">
        <f>DATEVALUE(MID(A75,5,2)&amp;"-"&amp;MID(A75,1,4)&amp;"-"&amp;MID(A75,9,4))</f>
        <v>42351</v>
      </c>
      <c r="D75" s="2" t="str">
        <f>TEXT(C75,"DDDD")</f>
        <v>Sunday</v>
      </c>
      <c r="E75" t="s">
        <v>225</v>
      </c>
      <c r="F75" t="s">
        <v>75</v>
      </c>
      <c r="H75">
        <v>2766</v>
      </c>
      <c r="I75">
        <v>8.1199999999999992</v>
      </c>
      <c r="J75">
        <f>I75*0.621371</f>
        <v>5.0455325199999992</v>
      </c>
      <c r="K75">
        <v>113</v>
      </c>
      <c r="L75">
        <v>2766</v>
      </c>
      <c r="M75" s="9">
        <f>L75/60</f>
        <v>46.1</v>
      </c>
      <c r="N75" s="9">
        <f>M75/J75</f>
        <v>9.1367957331092597</v>
      </c>
      <c r="O75">
        <v>8120.60009765625</v>
      </c>
      <c r="P75">
        <v>4.6999998092651296</v>
      </c>
      <c r="R75">
        <v>11.8832998275756</v>
      </c>
      <c r="T75">
        <v>14</v>
      </c>
      <c r="U75">
        <v>38</v>
      </c>
      <c r="V75">
        <v>6.0999999046325604</v>
      </c>
      <c r="W75">
        <v>-0.10467199981212599</v>
      </c>
      <c r="X75">
        <v>158.23300170898401</v>
      </c>
      <c r="Y75">
        <v>947.068359375</v>
      </c>
    </row>
    <row r="76" spans="1:25" x14ac:dyDescent="0.2">
      <c r="A76" t="s">
        <v>113</v>
      </c>
      <c r="B76" t="str">
        <f>RIGHT(A76,2)</f>
        <v>PM</v>
      </c>
      <c r="C76" s="2">
        <f>DATEVALUE(MID(A76,5,2)&amp;"-"&amp;MID(A76,1,4)&amp;"-"&amp;MID(A76,9,4))</f>
        <v>41997</v>
      </c>
      <c r="D76" s="2" t="str">
        <f>TEXT(C76,"DDDD")</f>
        <v>Wednesday</v>
      </c>
      <c r="E76" t="s">
        <v>114</v>
      </c>
      <c r="F76" t="s">
        <v>75</v>
      </c>
      <c r="H76">
        <v>2794</v>
      </c>
      <c r="I76">
        <v>8.07</v>
      </c>
      <c r="J76">
        <f>I76*0.621371</f>
        <v>5.0144639700000004</v>
      </c>
      <c r="K76">
        <v>115</v>
      </c>
      <c r="L76">
        <v>2768</v>
      </c>
      <c r="M76" s="9">
        <f>L76/60</f>
        <v>46.133333333333333</v>
      </c>
      <c r="N76" s="9">
        <f>M76/J76</f>
        <v>9.200052809100816</v>
      </c>
      <c r="O76">
        <v>8071</v>
      </c>
      <c r="P76">
        <v>4.0999999046325604</v>
      </c>
      <c r="R76">
        <v>24.995700836181602</v>
      </c>
      <c r="T76">
        <v>14</v>
      </c>
      <c r="U76">
        <v>38.099998474121001</v>
      </c>
      <c r="V76">
        <v>9.6000003814697195</v>
      </c>
      <c r="W76">
        <v>0</v>
      </c>
      <c r="X76">
        <v>154.00700378417901</v>
      </c>
    </row>
    <row r="77" spans="1:25" x14ac:dyDescent="0.2">
      <c r="A77" t="s">
        <v>418</v>
      </c>
      <c r="B77" t="str">
        <f>RIGHT(A77,2)</f>
        <v>PM</v>
      </c>
      <c r="C77" s="2">
        <f>DATEVALUE(MID(A77,5,2)&amp;"-"&amp;MID(A77,1,4)&amp;"-"&amp;MID(A77,9,4))</f>
        <v>42508</v>
      </c>
      <c r="D77" s="2" t="str">
        <f>TEXT(C77,"DDDD")</f>
        <v>Wednesday</v>
      </c>
      <c r="E77" t="s">
        <v>196</v>
      </c>
      <c r="F77" t="s">
        <v>75</v>
      </c>
      <c r="H77">
        <v>2790</v>
      </c>
      <c r="I77">
        <v>8.07</v>
      </c>
      <c r="J77">
        <f>I77*0.621371</f>
        <v>5.0144639700000004</v>
      </c>
      <c r="K77">
        <v>144</v>
      </c>
      <c r="L77">
        <v>2790</v>
      </c>
      <c r="M77" s="9">
        <f>L77/60</f>
        <v>46.5</v>
      </c>
      <c r="N77" s="9">
        <f>M77/J77</f>
        <v>9.2731746161095643</v>
      </c>
      <c r="O77">
        <v>8075.5</v>
      </c>
      <c r="P77">
        <v>4.4000000953674299</v>
      </c>
      <c r="R77">
        <v>11.6942996978759</v>
      </c>
      <c r="T77">
        <v>14</v>
      </c>
      <c r="U77">
        <v>38.099998474121001</v>
      </c>
      <c r="V77">
        <v>6.5999999046325604</v>
      </c>
      <c r="W77">
        <v>-0.12754599750041901</v>
      </c>
      <c r="X77">
        <v>162.363998413085</v>
      </c>
    </row>
    <row r="78" spans="1:25" x14ac:dyDescent="0.2">
      <c r="A78" t="s">
        <v>98</v>
      </c>
      <c r="B78" t="str">
        <f>RIGHT(A78,2)</f>
        <v>AM</v>
      </c>
      <c r="C78" s="2">
        <f>DATEVALUE(MID(A78,5,1)&amp;"-"&amp;MID(A78,1,4)&amp;"-"&amp;MID(A78,8,4))</f>
        <v>41980</v>
      </c>
      <c r="D78" s="2" t="str">
        <f>TEXT(C78,"DDDD")</f>
        <v>Sunday</v>
      </c>
      <c r="E78" t="s">
        <v>99</v>
      </c>
      <c r="F78" t="s">
        <v>75</v>
      </c>
      <c r="H78">
        <v>2929</v>
      </c>
      <c r="I78">
        <v>8.07</v>
      </c>
      <c r="J78">
        <f>I78*0.621371</f>
        <v>5.0144639700000004</v>
      </c>
      <c r="K78">
        <v>201</v>
      </c>
      <c r="L78">
        <v>2929</v>
      </c>
      <c r="M78" s="9">
        <f>L78/60</f>
        <v>48.81666666666667</v>
      </c>
      <c r="N78" s="9">
        <f>M78/J78</f>
        <v>9.7351714876648447</v>
      </c>
      <c r="O78">
        <v>8077.89990234375</v>
      </c>
      <c r="P78">
        <v>4.1999998092651296</v>
      </c>
      <c r="R78">
        <v>24.901899337768501</v>
      </c>
      <c r="T78">
        <v>14</v>
      </c>
      <c r="U78">
        <v>38</v>
      </c>
      <c r="V78">
        <v>9.6999998092651296</v>
      </c>
      <c r="W78">
        <v>-1.23795005492866E-3</v>
      </c>
      <c r="X78">
        <v>173.447998046875</v>
      </c>
    </row>
    <row r="79" spans="1:25" x14ac:dyDescent="0.2">
      <c r="A79" t="s">
        <v>125</v>
      </c>
      <c r="B79" t="str">
        <f>RIGHT(A79,2)</f>
        <v>PM</v>
      </c>
      <c r="C79" s="2">
        <f>DATEVALUE(MID(A79,5,1)&amp;"-"&amp;MID(A79,1,4)&amp;"-"&amp;MID(A79,8,4))</f>
        <v>42008</v>
      </c>
      <c r="D79" s="2" t="str">
        <f>TEXT(C79,"DDDD")</f>
        <v>Sunday</v>
      </c>
      <c r="E79" t="s">
        <v>126</v>
      </c>
      <c r="F79" t="s">
        <v>75</v>
      </c>
      <c r="H79">
        <v>2833</v>
      </c>
      <c r="I79">
        <v>8.06</v>
      </c>
      <c r="J79">
        <f>I79*0.621371</f>
        <v>5.0082502600000005</v>
      </c>
      <c r="K79">
        <v>155</v>
      </c>
      <c r="L79">
        <v>2833</v>
      </c>
      <c r="M79" s="9">
        <f>L79/60</f>
        <v>47.216666666666669</v>
      </c>
      <c r="N79" s="9">
        <f>M79/J79</f>
        <v>9.4277770110207442</v>
      </c>
      <c r="O79">
        <v>8060.10009765625</v>
      </c>
      <c r="P79">
        <v>6</v>
      </c>
      <c r="R79">
        <v>24.9321994781494</v>
      </c>
      <c r="T79">
        <v>14</v>
      </c>
      <c r="U79">
        <v>38.099998474121001</v>
      </c>
      <c r="V79">
        <v>9.6000003814697195</v>
      </c>
      <c r="W79">
        <v>0</v>
      </c>
      <c r="X79">
        <v>163.57400512695301</v>
      </c>
      <c r="Y79">
        <v>944.60546875</v>
      </c>
    </row>
    <row r="80" spans="1:25" x14ac:dyDescent="0.2">
      <c r="A80" t="s">
        <v>1437</v>
      </c>
      <c r="B80" t="str">
        <f>RIGHT(A80,2)</f>
        <v>AM</v>
      </c>
      <c r="C80" s="2">
        <f>DATEVALUE(MID(A80,5,1)&amp;"-"&amp;MID(A80,1,4)&amp;"-"&amp;MID(A80,8,4))</f>
        <v>44052</v>
      </c>
      <c r="D80" s="2" t="str">
        <f>TEXT(C80,"DDDD")</f>
        <v>Sunday</v>
      </c>
      <c r="E80" t="s">
        <v>193</v>
      </c>
      <c r="F80" t="s">
        <v>75</v>
      </c>
      <c r="H80">
        <v>3343</v>
      </c>
      <c r="I80">
        <v>8.06</v>
      </c>
      <c r="J80">
        <f>I80*0.621371</f>
        <v>5.0082502600000005</v>
      </c>
      <c r="K80">
        <v>102</v>
      </c>
      <c r="L80">
        <v>2944</v>
      </c>
      <c r="M80" s="9">
        <f>L80/60</f>
        <v>49.06666666666667</v>
      </c>
      <c r="N80" s="9">
        <f>M80/J80</f>
        <v>9.7971674975097329</v>
      </c>
      <c r="O80">
        <v>8062.60009765625</v>
      </c>
      <c r="P80">
        <v>4.3000001907348597</v>
      </c>
      <c r="Q80">
        <v>2.7386548519134499</v>
      </c>
      <c r="R80">
        <v>8</v>
      </c>
      <c r="S80">
        <v>55</v>
      </c>
      <c r="T80">
        <v>-20.600000381469702</v>
      </c>
      <c r="U80">
        <v>38.200000762939403</v>
      </c>
      <c r="V80">
        <v>8</v>
      </c>
      <c r="W80">
        <v>-0.59038025140762296</v>
      </c>
      <c r="X80">
        <v>155.05740356445301</v>
      </c>
      <c r="Y80">
        <v>804</v>
      </c>
    </row>
    <row r="81" spans="1:25" x14ac:dyDescent="0.2">
      <c r="A81" t="s">
        <v>305</v>
      </c>
      <c r="B81" t="str">
        <f>RIGHT(A81,2)</f>
        <v>PM</v>
      </c>
      <c r="C81" s="2">
        <f>DATEVALUE(MID(A81,5,2)&amp;"-"&amp;MID(A81,1,4)&amp;"-"&amp;MID(A81,9,4))</f>
        <v>42385</v>
      </c>
      <c r="D81" s="2" t="str">
        <f>TEXT(C81,"DDDD")</f>
        <v>Saturday</v>
      </c>
      <c r="E81" t="s">
        <v>212</v>
      </c>
      <c r="F81" t="s">
        <v>75</v>
      </c>
      <c r="G81" t="s">
        <v>306</v>
      </c>
      <c r="H81">
        <v>2864</v>
      </c>
      <c r="I81">
        <v>8.0500000000000007</v>
      </c>
      <c r="J81">
        <f>I81*0.621371</f>
        <v>5.0020365500000006</v>
      </c>
      <c r="K81">
        <v>117</v>
      </c>
      <c r="L81">
        <v>2684</v>
      </c>
      <c r="M81" s="9">
        <f>L81/60</f>
        <v>44.733333333333334</v>
      </c>
      <c r="N81" s="9">
        <f>M81/J81</f>
        <v>8.9430240835272041</v>
      </c>
      <c r="O81">
        <v>8050.2998046875</v>
      </c>
      <c r="P81">
        <v>5.9000000953674299</v>
      </c>
      <c r="R81">
        <v>0</v>
      </c>
      <c r="T81">
        <v>12.800000190734799</v>
      </c>
      <c r="U81">
        <v>38</v>
      </c>
      <c r="V81">
        <v>6.3000001907348597</v>
      </c>
      <c r="W81">
        <v>-0.16024246811866699</v>
      </c>
      <c r="X81">
        <v>158.73919677734301</v>
      </c>
      <c r="Y81">
        <v>936.52813720703102</v>
      </c>
    </row>
    <row r="82" spans="1:25" x14ac:dyDescent="0.2">
      <c r="A82" t="s">
        <v>1208</v>
      </c>
      <c r="B82" t="str">
        <f>RIGHT(A82,2)</f>
        <v>AM</v>
      </c>
      <c r="C82" s="2">
        <f>DATEVALUE(MID(A82,5,1)&amp;"-"&amp;MID(A82,1,4)&amp;"-"&amp;MID(A82,8,4))</f>
        <v>43891</v>
      </c>
      <c r="D82" s="2" t="str">
        <f>TEXT(C82,"DDDD")</f>
        <v>Sunday</v>
      </c>
      <c r="E82" t="s">
        <v>193</v>
      </c>
      <c r="F82" t="s">
        <v>75</v>
      </c>
      <c r="G82" t="s">
        <v>1209</v>
      </c>
      <c r="H82">
        <v>3125</v>
      </c>
      <c r="I82">
        <v>8.0500000000000007</v>
      </c>
      <c r="J82">
        <f>I82*0.621371</f>
        <v>5.0020365500000006</v>
      </c>
      <c r="K82">
        <v>107</v>
      </c>
      <c r="L82">
        <v>3018</v>
      </c>
      <c r="M82" s="9">
        <f>L82/60</f>
        <v>50.3</v>
      </c>
      <c r="N82" s="9">
        <f>M82/J82</f>
        <v>10.055904129688935</v>
      </c>
      <c r="O82">
        <v>8053</v>
      </c>
      <c r="P82">
        <v>5.4000000953674299</v>
      </c>
      <c r="Q82">
        <v>2.6679999828338601</v>
      </c>
      <c r="R82">
        <v>11</v>
      </c>
      <c r="S82">
        <v>47</v>
      </c>
      <c r="T82">
        <v>-26.799999237060501</v>
      </c>
      <c r="U82">
        <v>24.799999237060501</v>
      </c>
      <c r="V82">
        <v>7</v>
      </c>
      <c r="W82">
        <v>-0.48180803656577997</v>
      </c>
      <c r="X82">
        <v>156</v>
      </c>
      <c r="Y82">
        <v>779</v>
      </c>
    </row>
    <row r="83" spans="1:25" x14ac:dyDescent="0.2">
      <c r="A83" t="s">
        <v>241</v>
      </c>
      <c r="B83" t="str">
        <f>RIGHT(A83,2)</f>
        <v>AM</v>
      </c>
      <c r="C83" s="2">
        <f>DATEVALUE(MID(A83,5,2)&amp;"-"&amp;MID(A83,1,4)&amp;"-"&amp;MID(A83,9,4))</f>
        <v>42323</v>
      </c>
      <c r="D83" s="2" t="str">
        <f>TEXT(C83,"DDDD")</f>
        <v>Sunday</v>
      </c>
      <c r="E83" t="s">
        <v>225</v>
      </c>
      <c r="F83" t="s">
        <v>75</v>
      </c>
      <c r="H83">
        <v>2735</v>
      </c>
      <c r="I83">
        <v>8.0399999999999991</v>
      </c>
      <c r="J83">
        <f>I83*0.621371</f>
        <v>4.9958228399999998</v>
      </c>
      <c r="L83">
        <v>2735</v>
      </c>
      <c r="M83" s="9">
        <f>L83/60</f>
        <v>45.583333333333336</v>
      </c>
      <c r="N83" s="9">
        <f>M83/J83</f>
        <v>9.1242893900003335</v>
      </c>
      <c r="O83">
        <v>8046.7001953125</v>
      </c>
      <c r="W83">
        <v>0</v>
      </c>
    </row>
    <row r="84" spans="1:25" x14ac:dyDescent="0.2">
      <c r="A84" t="s">
        <v>288</v>
      </c>
      <c r="B84" t="str">
        <f>RIGHT(A84,2)</f>
        <v>PM</v>
      </c>
      <c r="C84" s="2">
        <f>DATEVALUE(MID(A84,5,2)&amp;"-"&amp;MID(A84,1,4)&amp;"-"&amp;MID(A84,9,4))</f>
        <v>42366</v>
      </c>
      <c r="D84" s="2" t="str">
        <f>TEXT(C84,"DDDD")</f>
        <v>Monday</v>
      </c>
      <c r="E84" t="s">
        <v>212</v>
      </c>
      <c r="F84" t="s">
        <v>75</v>
      </c>
      <c r="H84">
        <v>2809</v>
      </c>
      <c r="I84">
        <v>8.0399999999999991</v>
      </c>
      <c r="J84">
        <f>I84*0.621371</f>
        <v>4.9958228399999998</v>
      </c>
      <c r="K84">
        <v>102</v>
      </c>
      <c r="L84">
        <v>2804</v>
      </c>
      <c r="M84" s="9">
        <f>L84/60</f>
        <v>46.733333333333334</v>
      </c>
      <c r="N84" s="9">
        <f>M84/J84</f>
        <v>9.35448170002228</v>
      </c>
      <c r="O84">
        <v>8040.89990234375</v>
      </c>
      <c r="P84">
        <v>5.0999999046325604</v>
      </c>
      <c r="R84">
        <v>11.8063488006591</v>
      </c>
      <c r="T84">
        <v>14</v>
      </c>
      <c r="U84">
        <v>38</v>
      </c>
      <c r="V84">
        <v>6.1999998092651296</v>
      </c>
      <c r="W84">
        <v>-0.13306967914104401</v>
      </c>
      <c r="X84">
        <v>157.32987976074199</v>
      </c>
    </row>
    <row r="85" spans="1:25" x14ac:dyDescent="0.2">
      <c r="A85" t="s">
        <v>1224</v>
      </c>
      <c r="B85" t="str">
        <f>RIGHT(A85,2)</f>
        <v>PM</v>
      </c>
      <c r="C85" s="2">
        <f>DATEVALUE(MID(A85,5,2)&amp;"-"&amp;MID(A85,1,4)&amp;"-"&amp;MID(A85,9,4))</f>
        <v>43905</v>
      </c>
      <c r="D85" s="2" t="str">
        <f>TEXT(C85,"DDDD")</f>
        <v>Sunday</v>
      </c>
      <c r="E85" t="s">
        <v>225</v>
      </c>
      <c r="F85" t="s">
        <v>75</v>
      </c>
      <c r="H85">
        <v>3260</v>
      </c>
      <c r="I85">
        <v>8.0399999999999991</v>
      </c>
      <c r="J85">
        <f>I85*0.621371</f>
        <v>4.9958228399999998</v>
      </c>
      <c r="K85">
        <v>85</v>
      </c>
      <c r="L85">
        <v>3020</v>
      </c>
      <c r="M85" s="9">
        <f>L85/60</f>
        <v>50.333333333333336</v>
      </c>
      <c r="N85" s="9">
        <f>M85/J85</f>
        <v>10.075083714004025</v>
      </c>
      <c r="O85">
        <v>8043.2998046875</v>
      </c>
      <c r="P85">
        <v>4.6999998092651296</v>
      </c>
      <c r="Q85">
        <v>2.6630001068115199</v>
      </c>
      <c r="R85">
        <v>8</v>
      </c>
      <c r="S85">
        <v>37</v>
      </c>
      <c r="T85">
        <v>-6.8000001907348597</v>
      </c>
      <c r="U85">
        <v>34</v>
      </c>
      <c r="V85">
        <v>5.6999998092651296</v>
      </c>
      <c r="W85">
        <v>-0.34314274787902799</v>
      </c>
      <c r="X85">
        <v>150</v>
      </c>
      <c r="Y85">
        <v>776</v>
      </c>
    </row>
    <row r="86" spans="1:25" x14ac:dyDescent="0.2">
      <c r="A86" t="s">
        <v>143</v>
      </c>
      <c r="B86" t="str">
        <f>RIGHT(A86,2)</f>
        <v>PM</v>
      </c>
      <c r="C86" s="2">
        <f>DATEVALUE(MID(A86,5,2)&amp;"-"&amp;MID(A86,1,4)&amp;"-"&amp;MID(A86,9,4))</f>
        <v>42020</v>
      </c>
      <c r="D86" s="2" t="str">
        <f>TEXT(C86,"DDDD")</f>
        <v>Friday</v>
      </c>
      <c r="E86" t="s">
        <v>144</v>
      </c>
      <c r="F86" t="s">
        <v>75</v>
      </c>
      <c r="H86">
        <v>2923</v>
      </c>
      <c r="I86">
        <v>8.0299999999999994</v>
      </c>
      <c r="J86">
        <f>I86*0.621371</f>
        <v>4.9896091299999998</v>
      </c>
      <c r="K86">
        <v>142</v>
      </c>
      <c r="L86">
        <v>2714</v>
      </c>
      <c r="M86" s="9">
        <f>L86/60</f>
        <v>45.233333333333334</v>
      </c>
      <c r="N86" s="9">
        <f>M86/J86</f>
        <v>9.065506366293933</v>
      </c>
      <c r="O86">
        <v>8033.2001953125</v>
      </c>
      <c r="P86">
        <v>4.8000001907348597</v>
      </c>
      <c r="R86">
        <v>24.951499938964801</v>
      </c>
      <c r="T86">
        <v>14</v>
      </c>
      <c r="U86">
        <v>38</v>
      </c>
      <c r="V86">
        <v>9.5</v>
      </c>
      <c r="W86">
        <v>-1.2448299676179799E-3</v>
      </c>
      <c r="X86">
        <v>163.26400756835901</v>
      </c>
    </row>
    <row r="87" spans="1:25" x14ac:dyDescent="0.2">
      <c r="A87" t="s">
        <v>152</v>
      </c>
      <c r="B87" t="str">
        <f>RIGHT(A87,2)</f>
        <v>PM</v>
      </c>
      <c r="C87" s="2">
        <f>DATEVALUE(MID(A87,5,2)&amp;"-"&amp;MID(A87,1,4)&amp;"-"&amp;MID(A87,9,4))</f>
        <v>42027</v>
      </c>
      <c r="D87" s="2" t="str">
        <f>TEXT(C87,"DDDD")</f>
        <v>Friday</v>
      </c>
      <c r="E87" t="s">
        <v>153</v>
      </c>
      <c r="F87" t="s">
        <v>75</v>
      </c>
      <c r="H87">
        <v>2786</v>
      </c>
      <c r="I87">
        <v>8.0299999999999994</v>
      </c>
      <c r="J87">
        <f>I87*0.621371</f>
        <v>4.9896091299999998</v>
      </c>
      <c r="K87">
        <v>128</v>
      </c>
      <c r="L87">
        <v>2786</v>
      </c>
      <c r="M87" s="9">
        <f>L87/60</f>
        <v>46.43333333333333</v>
      </c>
      <c r="N87" s="9">
        <f>M87/J87</f>
        <v>9.3060061667261955</v>
      </c>
      <c r="O87">
        <v>8034.60009765625</v>
      </c>
      <c r="P87">
        <v>5.0999999046325604</v>
      </c>
      <c r="R87">
        <v>10.3111000061035</v>
      </c>
      <c r="T87">
        <v>14</v>
      </c>
      <c r="U87">
        <v>38</v>
      </c>
      <c r="V87">
        <v>6.6999998092651296</v>
      </c>
      <c r="W87">
        <v>-0.13441899418830799</v>
      </c>
      <c r="X87">
        <v>159.97599792480401</v>
      </c>
      <c r="Y87">
        <v>935.97955322265602</v>
      </c>
    </row>
    <row r="88" spans="1:25" x14ac:dyDescent="0.2">
      <c r="A88" t="s">
        <v>107</v>
      </c>
      <c r="B88" t="str">
        <f>RIGHT(A88,2)</f>
        <v>PM</v>
      </c>
      <c r="C88" s="2">
        <f>DATEVALUE(MID(A88,5,2)&amp;"-"&amp;MID(A88,1,4)&amp;"-"&amp;MID(A88,9,4))</f>
        <v>41992</v>
      </c>
      <c r="D88" s="2" t="str">
        <f>TEXT(C88,"DDDD")</f>
        <v>Friday</v>
      </c>
      <c r="E88" t="s">
        <v>108</v>
      </c>
      <c r="F88" t="s">
        <v>75</v>
      </c>
      <c r="H88">
        <v>2830</v>
      </c>
      <c r="I88">
        <v>8.02</v>
      </c>
      <c r="J88">
        <f>I88*0.621371</f>
        <v>4.9833954199999999</v>
      </c>
      <c r="K88">
        <v>150</v>
      </c>
      <c r="L88">
        <v>2817</v>
      </c>
      <c r="M88" s="9">
        <f>L88/60</f>
        <v>46.95</v>
      </c>
      <c r="N88" s="9">
        <f>M88/J88</f>
        <v>9.4212873037476133</v>
      </c>
      <c r="O88">
        <v>8019.10009765625</v>
      </c>
      <c r="P88">
        <v>6.3000001907348597</v>
      </c>
      <c r="R88">
        <v>24.739900588989201</v>
      </c>
      <c r="T88">
        <v>14</v>
      </c>
      <c r="U88">
        <v>38</v>
      </c>
      <c r="V88">
        <v>11.300000190734799</v>
      </c>
      <c r="W88">
        <v>-1.2470199726521899E-3</v>
      </c>
      <c r="X88">
        <v>165.38600158691401</v>
      </c>
    </row>
    <row r="89" spans="1:25" x14ac:dyDescent="0.2">
      <c r="A89" t="s">
        <v>128</v>
      </c>
      <c r="B89" t="str">
        <f>RIGHT(A89,2)</f>
        <v>PM</v>
      </c>
      <c r="C89" s="2">
        <f>DATEVALUE(MID(A89,5,1)&amp;"-"&amp;MID(A89,1,4)&amp;"-"&amp;MID(A89,8,4))</f>
        <v>42011</v>
      </c>
      <c r="D89" s="2" t="str">
        <f>TEXT(C89,"DDDD")</f>
        <v>Wednesday</v>
      </c>
      <c r="E89" t="s">
        <v>129</v>
      </c>
      <c r="F89" t="s">
        <v>75</v>
      </c>
      <c r="H89">
        <v>2825</v>
      </c>
      <c r="I89">
        <v>8.02</v>
      </c>
      <c r="J89">
        <f>I89*0.621371</f>
        <v>4.9833954199999999</v>
      </c>
      <c r="K89">
        <v>158</v>
      </c>
      <c r="L89">
        <v>2825</v>
      </c>
      <c r="M89" s="9">
        <f>L89/60</f>
        <v>47.083333333333336</v>
      </c>
      <c r="N89" s="9">
        <f>M89/J89</f>
        <v>9.4480428232470732</v>
      </c>
      <c r="O89">
        <v>8027.89990234375</v>
      </c>
      <c r="P89">
        <v>3.9000000953674299</v>
      </c>
      <c r="R89">
        <v>45.574501037597599</v>
      </c>
      <c r="T89">
        <v>35</v>
      </c>
      <c r="U89">
        <v>65.099998474121094</v>
      </c>
      <c r="V89">
        <v>5.8000001907348597</v>
      </c>
      <c r="W89">
        <v>-0.25286799669265703</v>
      </c>
      <c r="X89">
        <v>164.90800476074199</v>
      </c>
      <c r="Y89">
        <v>933.42327880859295</v>
      </c>
    </row>
    <row r="90" spans="1:25" x14ac:dyDescent="0.2">
      <c r="A90" t="s">
        <v>137</v>
      </c>
      <c r="B90" t="str">
        <f>RIGHT(A90,2)</f>
        <v>PM</v>
      </c>
      <c r="C90" s="2">
        <f>DATEVALUE(MID(A90,5,2)&amp;"-"&amp;MID(A90,1,4)&amp;"-"&amp;MID(A90,9,4))</f>
        <v>42017</v>
      </c>
      <c r="D90" s="2" t="str">
        <f>TEXT(C90,"DDDD")</f>
        <v>Tuesday</v>
      </c>
      <c r="E90" t="s">
        <v>138</v>
      </c>
      <c r="F90" t="s">
        <v>75</v>
      </c>
      <c r="H90">
        <v>2800</v>
      </c>
      <c r="I90">
        <v>8.01</v>
      </c>
      <c r="J90">
        <f>I90*0.621371</f>
        <v>4.97718171</v>
      </c>
      <c r="K90">
        <v>122</v>
      </c>
      <c r="L90">
        <v>2784</v>
      </c>
      <c r="M90" s="9">
        <f>L90/60</f>
        <v>46.4</v>
      </c>
      <c r="N90" s="9">
        <f>M90/J90</f>
        <v>9.3225449066435626</v>
      </c>
      <c r="O90">
        <v>8013.7998046875</v>
      </c>
      <c r="P90">
        <v>4.1999998092651296</v>
      </c>
      <c r="R90">
        <v>12.219200134277299</v>
      </c>
      <c r="T90">
        <v>49.700000762939403</v>
      </c>
      <c r="U90">
        <v>66.5</v>
      </c>
      <c r="V90">
        <v>5</v>
      </c>
      <c r="W90">
        <v>-8.6101502180099404E-2</v>
      </c>
      <c r="X90">
        <v>158.54800415039</v>
      </c>
      <c r="Y90">
        <v>935.39593505859295</v>
      </c>
    </row>
    <row r="91" spans="1:25" x14ac:dyDescent="0.2">
      <c r="A91" t="s">
        <v>1326</v>
      </c>
      <c r="B91" t="str">
        <f>RIGHT(A91,2)</f>
        <v>AM</v>
      </c>
      <c r="C91" s="2">
        <f>DATEVALUE(MID(A91,5,2)&amp;"-"&amp;MID(A91,1,4)&amp;"-"&amp;MID(A91,9,4))</f>
        <v>43975</v>
      </c>
      <c r="D91" s="2" t="str">
        <f>TEXT(C91,"DDDD")</f>
        <v>Sunday</v>
      </c>
      <c r="E91" t="s">
        <v>1327</v>
      </c>
      <c r="F91" t="s">
        <v>75</v>
      </c>
      <c r="H91">
        <v>3809</v>
      </c>
      <c r="I91">
        <v>10.08</v>
      </c>
      <c r="J91">
        <f>I91*0.621371</f>
        <v>6.2634196800000002</v>
      </c>
      <c r="K91">
        <v>132</v>
      </c>
      <c r="L91">
        <v>3625</v>
      </c>
      <c r="M91" s="9">
        <f>L91/60</f>
        <v>60.416666666666664</v>
      </c>
      <c r="N91" s="9">
        <f>M91/J91</f>
        <v>9.6459553651794678</v>
      </c>
      <c r="O91">
        <v>10086.400390625</v>
      </c>
      <c r="P91">
        <v>5.5</v>
      </c>
      <c r="Q91">
        <v>2.78245520591735</v>
      </c>
      <c r="R91">
        <v>33</v>
      </c>
      <c r="S91">
        <v>47</v>
      </c>
      <c r="T91">
        <v>-6.8000001907348597</v>
      </c>
      <c r="U91">
        <v>39.400001525878899</v>
      </c>
      <c r="V91">
        <v>17.2000007629394</v>
      </c>
      <c r="W91">
        <v>-0.15664657950401301</v>
      </c>
      <c r="X91">
        <v>157.06291198730401</v>
      </c>
      <c r="Y91">
        <v>1011</v>
      </c>
    </row>
    <row r="92" spans="1:25" x14ac:dyDescent="0.2">
      <c r="A92" t="s">
        <v>131</v>
      </c>
      <c r="B92" t="str">
        <f>RIGHT(A92,2)</f>
        <v>PM</v>
      </c>
      <c r="C92" s="2">
        <f>DATEVALUE(MID(A92,5,1)&amp;"-"&amp;MID(A92,1,4)&amp;"-"&amp;MID(A92,8,4))</f>
        <v>42013</v>
      </c>
      <c r="D92" s="2" t="str">
        <f>TEXT(C92,"DDDD")</f>
        <v>Friday</v>
      </c>
      <c r="E92" t="s">
        <v>132</v>
      </c>
      <c r="F92" t="s">
        <v>75</v>
      </c>
      <c r="H92">
        <v>2850</v>
      </c>
      <c r="I92">
        <v>7.97</v>
      </c>
      <c r="J92">
        <f>I92*0.621371</f>
        <v>4.9523268700000003</v>
      </c>
      <c r="K92">
        <v>152</v>
      </c>
      <c r="L92">
        <v>2766</v>
      </c>
      <c r="M92" s="9">
        <f>L92/60</f>
        <v>46.1</v>
      </c>
      <c r="N92" s="9">
        <f>M92/J92</f>
        <v>9.3087555022392934</v>
      </c>
      <c r="O92">
        <v>7978.10009765625</v>
      </c>
      <c r="P92">
        <v>5.9000000953674299</v>
      </c>
      <c r="R92">
        <v>37.585800170898402</v>
      </c>
      <c r="T92">
        <v>22.5</v>
      </c>
      <c r="U92">
        <v>43.200000762939403</v>
      </c>
      <c r="V92">
        <v>14</v>
      </c>
      <c r="W92">
        <v>-1.2534300331026301E-3</v>
      </c>
      <c r="X92">
        <v>162.95199584960901</v>
      </c>
      <c r="Y92">
        <v>940.76525878906205</v>
      </c>
    </row>
    <row r="93" spans="1:25" x14ac:dyDescent="0.2">
      <c r="A93" t="s">
        <v>489</v>
      </c>
      <c r="B93" t="str">
        <f>RIGHT(A93,2)</f>
        <v>AM</v>
      </c>
      <c r="C93" s="2">
        <f>DATEVALUE(MID(A93,5,2)&amp;"-"&amp;MID(A93,1,4)&amp;"-"&amp;MID(A93,9,4))</f>
        <v>42605</v>
      </c>
      <c r="D93" s="2" t="str">
        <f>TEXT(C93,"DDDD")</f>
        <v>Tuesday</v>
      </c>
      <c r="E93" t="s">
        <v>193</v>
      </c>
      <c r="F93" t="s">
        <v>75</v>
      </c>
      <c r="H93">
        <v>3541</v>
      </c>
      <c r="I93">
        <v>7.96</v>
      </c>
      <c r="J93">
        <f>I93*0.621371</f>
        <v>4.9461131600000003</v>
      </c>
      <c r="K93">
        <v>142</v>
      </c>
      <c r="L93">
        <v>3078</v>
      </c>
      <c r="M93" s="9">
        <f>L93/60</f>
        <v>51.3</v>
      </c>
      <c r="N93" s="9">
        <f>M93/J93</f>
        <v>10.371780495212121</v>
      </c>
      <c r="O93">
        <v>7968.7998046875</v>
      </c>
      <c r="P93">
        <v>5.6999998092651296</v>
      </c>
      <c r="R93">
        <v>156.98764038085901</v>
      </c>
      <c r="T93">
        <v>181.19999694824199</v>
      </c>
      <c r="U93">
        <v>236</v>
      </c>
      <c r="V93">
        <v>25.799999237060501</v>
      </c>
      <c r="W93">
        <v>3.76468221656978E-3</v>
      </c>
      <c r="X93">
        <v>163.41850280761699</v>
      </c>
      <c r="Y93">
        <v>970.93853759765602</v>
      </c>
    </row>
    <row r="94" spans="1:25" x14ac:dyDescent="0.2">
      <c r="A94" t="s">
        <v>483</v>
      </c>
      <c r="B94" t="str">
        <f>RIGHT(A94,2)</f>
        <v>PM</v>
      </c>
      <c r="C94" s="2">
        <f>DATEVALUE(MID(A94,5,2)&amp;"-"&amp;MID(A94,1,4)&amp;"-"&amp;MID(A94,9,4))</f>
        <v>42603</v>
      </c>
      <c r="D94" s="2" t="str">
        <f>TEXT(C94,"DDDD")</f>
        <v>Sunday</v>
      </c>
      <c r="E94" t="s">
        <v>212</v>
      </c>
      <c r="F94" t="s">
        <v>75</v>
      </c>
      <c r="H94">
        <v>3406</v>
      </c>
      <c r="I94">
        <v>7.96</v>
      </c>
      <c r="J94">
        <f>I94*0.621371</f>
        <v>4.9461131600000003</v>
      </c>
      <c r="K94">
        <v>142</v>
      </c>
      <c r="L94">
        <v>3110</v>
      </c>
      <c r="M94" s="9">
        <f>L94/60</f>
        <v>51.833333333333336</v>
      </c>
      <c r="N94" s="9">
        <f>M94/J94</f>
        <v>10.479609272290352</v>
      </c>
      <c r="O94">
        <v>7961.39990234375</v>
      </c>
      <c r="P94">
        <v>4.1999998092651296</v>
      </c>
      <c r="R94">
        <v>155.96499633789</v>
      </c>
      <c r="T94">
        <v>181.100006103515</v>
      </c>
      <c r="U94">
        <v>235.69999694824199</v>
      </c>
      <c r="V94">
        <v>33.299999237060497</v>
      </c>
      <c r="W94">
        <v>6.2803002074360804E-3</v>
      </c>
      <c r="X94">
        <v>160.19500732421801</v>
      </c>
      <c r="Y94">
        <v>968.84918212890602</v>
      </c>
    </row>
    <row r="95" spans="1:25" x14ac:dyDescent="0.2">
      <c r="A95" t="s">
        <v>280</v>
      </c>
      <c r="B95" t="str">
        <f>RIGHT(A95,2)</f>
        <v>PM</v>
      </c>
      <c r="C95" s="2">
        <f>DATEVALUE(MID(A95,5,2)&amp;"-"&amp;MID(A95,1,4)&amp;"-"&amp;MID(A95,9,4))</f>
        <v>42360</v>
      </c>
      <c r="D95" s="2" t="str">
        <f>TEXT(C95,"DDDD")</f>
        <v>Tuesday</v>
      </c>
      <c r="E95" t="s">
        <v>212</v>
      </c>
      <c r="F95" t="s">
        <v>75</v>
      </c>
      <c r="H95">
        <v>2900</v>
      </c>
      <c r="I95">
        <v>7.87</v>
      </c>
      <c r="J95">
        <f>I95*0.621371</f>
        <v>4.8901897700000001</v>
      </c>
      <c r="K95">
        <v>75</v>
      </c>
      <c r="L95">
        <v>2712</v>
      </c>
      <c r="M95" s="9">
        <f>L95/60</f>
        <v>45.2</v>
      </c>
      <c r="N95" s="9">
        <f>M95/J95</f>
        <v>9.2429950831949004</v>
      </c>
      <c r="O95">
        <v>7875.2001953125</v>
      </c>
      <c r="P95">
        <v>4.4000000953674299</v>
      </c>
      <c r="R95">
        <v>21.2000007629394</v>
      </c>
      <c r="T95">
        <v>14</v>
      </c>
      <c r="U95">
        <v>38</v>
      </c>
      <c r="V95">
        <v>6.1999998092651296</v>
      </c>
      <c r="W95">
        <v>-1.2698100181296401E-3</v>
      </c>
      <c r="X95">
        <v>146.40100097656199</v>
      </c>
      <c r="Y95">
        <v>922.35778808593705</v>
      </c>
    </row>
    <row r="96" spans="1:25" x14ac:dyDescent="0.2">
      <c r="A96" t="s">
        <v>315</v>
      </c>
      <c r="B96" t="str">
        <f>RIGHT(A96,2)</f>
        <v>PM</v>
      </c>
      <c r="C96" s="2">
        <f>DATEVALUE(MID(A96,5,2)&amp;"-"&amp;MID(A96,1,4)&amp;"-"&amp;MID(A96,9,4))</f>
        <v>42391</v>
      </c>
      <c r="D96" s="2" t="str">
        <f>TEXT(C96,"DDDD")</f>
        <v>Friday</v>
      </c>
      <c r="E96" t="s">
        <v>316</v>
      </c>
      <c r="F96" t="s">
        <v>75</v>
      </c>
      <c r="H96">
        <v>2722</v>
      </c>
      <c r="I96">
        <v>7.82</v>
      </c>
      <c r="J96">
        <f>I96*0.621371</f>
        <v>4.8591212200000005</v>
      </c>
      <c r="K96">
        <v>99</v>
      </c>
      <c r="L96">
        <v>2671</v>
      </c>
      <c r="M96" s="9">
        <f>L96/60</f>
        <v>44.516666666666666</v>
      </c>
      <c r="N96" s="9">
        <f>M96/J96</f>
        <v>9.1614645223167859</v>
      </c>
      <c r="O96">
        <v>7823.2001953125</v>
      </c>
      <c r="P96">
        <v>4</v>
      </c>
      <c r="R96">
        <v>39.930576324462798</v>
      </c>
      <c r="T96">
        <v>14</v>
      </c>
      <c r="U96">
        <v>37.299999237060497</v>
      </c>
      <c r="V96">
        <v>9.5</v>
      </c>
      <c r="W96">
        <v>-1.27824931405484E-3</v>
      </c>
      <c r="X96">
        <v>155.373275756835</v>
      </c>
    </row>
    <row r="97" spans="1:25" x14ac:dyDescent="0.2">
      <c r="A97" t="s">
        <v>563</v>
      </c>
      <c r="B97" t="str">
        <f>RIGHT(A97,2)</f>
        <v>PM</v>
      </c>
      <c r="C97" s="2">
        <f>DATEVALUE(MID(A97,5,2)&amp;"-"&amp;MID(A97,1,4)&amp;"-"&amp;MID(A97,9,4))</f>
        <v>42869</v>
      </c>
      <c r="D97" s="2" t="str">
        <f>TEXT(C97,"DDDD")</f>
        <v>Sunday</v>
      </c>
      <c r="E97" t="s">
        <v>564</v>
      </c>
      <c r="F97" t="s">
        <v>75</v>
      </c>
      <c r="G97" t="s">
        <v>565</v>
      </c>
      <c r="H97">
        <v>4686</v>
      </c>
      <c r="I97">
        <v>7.81</v>
      </c>
      <c r="J97">
        <f>I97*0.621371</f>
        <v>4.8529075099999996</v>
      </c>
      <c r="K97">
        <v>56</v>
      </c>
      <c r="L97">
        <v>2891</v>
      </c>
      <c r="M97" s="9">
        <f>L97/60</f>
        <v>48.18333333333333</v>
      </c>
      <c r="N97" s="9">
        <f>M97/J97</f>
        <v>9.9287557477750763</v>
      </c>
      <c r="O97">
        <v>7813.7001953125</v>
      </c>
      <c r="P97">
        <v>5.8000001907348597</v>
      </c>
      <c r="R97">
        <v>30.8336372375488</v>
      </c>
      <c r="T97">
        <v>22.299999237060501</v>
      </c>
      <c r="U97">
        <v>40</v>
      </c>
      <c r="V97">
        <v>37.400001525878899</v>
      </c>
      <c r="W97">
        <v>-1.53576415032148E-2</v>
      </c>
      <c r="X97">
        <v>141.55113220214801</v>
      </c>
      <c r="Y97">
        <v>920.20245361328102</v>
      </c>
    </row>
    <row r="98" spans="1:25" x14ac:dyDescent="0.2">
      <c r="A98" t="s">
        <v>298</v>
      </c>
      <c r="B98" t="str">
        <f>RIGHT(A98,2)</f>
        <v>PM</v>
      </c>
      <c r="C98" s="2">
        <f>DATEVALUE(MID(A98,5,1)&amp;"-"&amp;MID(A98,1,4)&amp;"-"&amp;MID(A98,8,4))</f>
        <v>42377</v>
      </c>
      <c r="D98" s="2" t="str">
        <f>TEXT(C98,"DDDD")</f>
        <v>Friday</v>
      </c>
      <c r="E98" t="s">
        <v>212</v>
      </c>
      <c r="F98" t="s">
        <v>75</v>
      </c>
      <c r="H98">
        <v>2923</v>
      </c>
      <c r="I98">
        <v>7.8</v>
      </c>
      <c r="J98">
        <f>I98*0.621371</f>
        <v>4.8466937999999997</v>
      </c>
      <c r="K98">
        <v>87</v>
      </c>
      <c r="L98">
        <v>2620</v>
      </c>
      <c r="M98" s="9">
        <f>L98/60</f>
        <v>43.666666666666664</v>
      </c>
      <c r="N98" s="9">
        <f>M98/J98</f>
        <v>9.0095781719626409</v>
      </c>
      <c r="O98">
        <v>7800.89990234375</v>
      </c>
      <c r="P98">
        <v>4.3000001907348597</v>
      </c>
      <c r="R98">
        <v>28.2294006347656</v>
      </c>
      <c r="T98">
        <v>7</v>
      </c>
      <c r="U98">
        <v>35.299999237060497</v>
      </c>
      <c r="V98">
        <v>5.8000001907348597</v>
      </c>
      <c r="W98">
        <v>0.32432198524475098</v>
      </c>
      <c r="X98">
        <v>154.98800659179599</v>
      </c>
      <c r="Y98">
        <v>924.82067871093705</v>
      </c>
    </row>
    <row r="99" spans="1:25" x14ac:dyDescent="0.2">
      <c r="A99" t="s">
        <v>987</v>
      </c>
      <c r="B99" t="str">
        <f>RIGHT(A99,2)</f>
        <v>PM</v>
      </c>
      <c r="C99" s="2">
        <f>DATEVALUE(MID(A99,5,2)&amp;"-"&amp;MID(A99,1,4)&amp;"-"&amp;MID(A99,9,4))</f>
        <v>43521</v>
      </c>
      <c r="D99" s="2" t="str">
        <f>TEXT(C99,"DDDD")</f>
        <v>Monday</v>
      </c>
      <c r="E99" t="s">
        <v>196</v>
      </c>
      <c r="F99" t="s">
        <v>75</v>
      </c>
      <c r="H99">
        <v>3233</v>
      </c>
      <c r="I99">
        <v>7.53</v>
      </c>
      <c r="J99">
        <f>I99*0.621371</f>
        <v>4.6789236299999999</v>
      </c>
      <c r="K99">
        <v>102</v>
      </c>
      <c r="L99">
        <v>3007</v>
      </c>
      <c r="M99" s="9">
        <f>L99/60</f>
        <v>50.116666666666667</v>
      </c>
      <c r="N99" s="9">
        <f>M99/J99</f>
        <v>10.71115295520792</v>
      </c>
      <c r="O99">
        <v>7533.89990234375</v>
      </c>
      <c r="P99">
        <v>3.9000000953674299</v>
      </c>
      <c r="R99">
        <v>66</v>
      </c>
      <c r="S99">
        <v>65</v>
      </c>
      <c r="T99">
        <v>3.7999999523162802</v>
      </c>
      <c r="U99">
        <v>47.799999237060497</v>
      </c>
      <c r="V99">
        <v>10.899999618530201</v>
      </c>
      <c r="W99">
        <v>-3.1856011599302202E-2</v>
      </c>
      <c r="X99">
        <v>155.24325561523401</v>
      </c>
      <c r="Y99">
        <v>757</v>
      </c>
    </row>
    <row r="100" spans="1:25" x14ac:dyDescent="0.2">
      <c r="A100" t="s">
        <v>362</v>
      </c>
      <c r="B100" t="str">
        <f>RIGHT(A100,2)</f>
        <v>PM</v>
      </c>
      <c r="C100" s="2">
        <f>DATEVALUE(MID(A100,5,1)&amp;"-"&amp;MID(A100,1,4)&amp;"-"&amp;MID(A100,8,4))</f>
        <v>42437</v>
      </c>
      <c r="D100" s="2" t="str">
        <f>TEXT(C100,"DDDD")</f>
        <v>Tuesday</v>
      </c>
      <c r="E100" t="s">
        <v>196</v>
      </c>
      <c r="F100" t="s">
        <v>75</v>
      </c>
      <c r="H100">
        <v>2606</v>
      </c>
      <c r="I100">
        <v>7.48</v>
      </c>
      <c r="J100">
        <f>I100*0.621371</f>
        <v>4.6478550800000002</v>
      </c>
      <c r="K100">
        <v>88</v>
      </c>
      <c r="L100">
        <v>2543</v>
      </c>
      <c r="M100" s="9">
        <f>L100/60</f>
        <v>42.383333333333333</v>
      </c>
      <c r="N100" s="9">
        <f>M100/J100</f>
        <v>9.1189016446987257</v>
      </c>
      <c r="O100">
        <v>7480.60009765625</v>
      </c>
      <c r="P100">
        <v>4</v>
      </c>
      <c r="R100">
        <v>49.102798461913999</v>
      </c>
      <c r="T100">
        <v>17.5</v>
      </c>
      <c r="U100">
        <v>50.799999237060497</v>
      </c>
      <c r="V100">
        <v>10.5</v>
      </c>
      <c r="W100">
        <v>0</v>
      </c>
      <c r="X100">
        <v>155.09100341796801</v>
      </c>
      <c r="Y100">
        <v>881.58587646484295</v>
      </c>
    </row>
    <row r="101" spans="1:25" x14ac:dyDescent="0.2">
      <c r="A101" t="s">
        <v>1229</v>
      </c>
      <c r="B101" t="str">
        <f>RIGHT(A101,2)</f>
        <v>AM</v>
      </c>
      <c r="C101" s="2">
        <f>DATEVALUE(MID(A101,5,2)&amp;"-"&amp;MID(A101,1,4)&amp;"-"&amp;MID(A101,9,4))</f>
        <v>43912</v>
      </c>
      <c r="D101" s="2" t="str">
        <f>TEXT(C101,"DDDD")</f>
        <v>Sunday</v>
      </c>
      <c r="E101" t="s">
        <v>1230</v>
      </c>
      <c r="F101" t="s">
        <v>75</v>
      </c>
      <c r="H101">
        <v>2982</v>
      </c>
      <c r="I101">
        <v>7.48</v>
      </c>
      <c r="J101">
        <f>I101*0.621371</f>
        <v>4.6478550800000002</v>
      </c>
      <c r="K101">
        <v>78</v>
      </c>
      <c r="L101">
        <v>2914</v>
      </c>
      <c r="M101" s="9">
        <f>L101/60</f>
        <v>48.56666666666667</v>
      </c>
      <c r="N101" s="9">
        <f>M101/J101</f>
        <v>10.449264409222215</v>
      </c>
      <c r="O101">
        <v>7479.10009765625</v>
      </c>
      <c r="P101">
        <v>3.9000000953674299</v>
      </c>
      <c r="Q101">
        <v>2.56599998474121</v>
      </c>
      <c r="R101">
        <v>9</v>
      </c>
      <c r="S101">
        <v>31</v>
      </c>
      <c r="T101">
        <v>-5.5999999046325604</v>
      </c>
      <c r="U101">
        <v>25.799999237060501</v>
      </c>
      <c r="V101">
        <v>4.9000000953674299</v>
      </c>
      <c r="W101">
        <v>-0.30484950542449901</v>
      </c>
      <c r="X101">
        <v>149</v>
      </c>
      <c r="Y101">
        <v>740</v>
      </c>
    </row>
    <row r="102" spans="1:25" x14ac:dyDescent="0.2">
      <c r="A102" t="s">
        <v>358</v>
      </c>
      <c r="B102" t="str">
        <f>RIGHT(A102,2)</f>
        <v>PM</v>
      </c>
      <c r="C102" s="2">
        <f>DATEVALUE(MID(A102,5,1)&amp;"-"&amp;MID(A102,1,4)&amp;"-"&amp;MID(A102,8,4))</f>
        <v>42431</v>
      </c>
      <c r="D102" s="2" t="str">
        <f>TEXT(C102,"DDDD")</f>
        <v>Wednesday</v>
      </c>
      <c r="E102" t="s">
        <v>196</v>
      </c>
      <c r="F102" t="s">
        <v>75</v>
      </c>
      <c r="H102">
        <v>2748</v>
      </c>
      <c r="I102">
        <v>7.47</v>
      </c>
      <c r="J102">
        <f>I102*0.621371</f>
        <v>4.6416413700000003</v>
      </c>
      <c r="K102">
        <v>89</v>
      </c>
      <c r="L102">
        <v>2609</v>
      </c>
      <c r="M102" s="9">
        <f>L102/60</f>
        <v>43.483333333333334</v>
      </c>
      <c r="N102" s="9">
        <f>M102/J102</f>
        <v>9.3680941432434128</v>
      </c>
      <c r="O102">
        <v>7474.2001953125</v>
      </c>
      <c r="P102">
        <v>4.1999998092651296</v>
      </c>
      <c r="R102">
        <v>49.3445014953613</v>
      </c>
      <c r="T102">
        <v>17.399999618530199</v>
      </c>
      <c r="U102">
        <v>51.099998474121001</v>
      </c>
      <c r="V102">
        <v>11.1000003814697</v>
      </c>
      <c r="W102">
        <v>0</v>
      </c>
      <c r="X102">
        <v>155.72700500488199</v>
      </c>
    </row>
    <row r="103" spans="1:25" x14ac:dyDescent="0.2">
      <c r="A103" t="s">
        <v>870</v>
      </c>
      <c r="B103" t="str">
        <f>RIGHT(A103,2)</f>
        <v>AM</v>
      </c>
      <c r="C103" s="2">
        <f>DATEVALUE(MID(A103,5,2)&amp;"-"&amp;MID(A103,1,4)&amp;"-"&amp;MID(A103,9,4))</f>
        <v>43373</v>
      </c>
      <c r="D103" s="2" t="str">
        <f>TEXT(C103,"DDDD")</f>
        <v>Sunday</v>
      </c>
      <c r="E103" t="s">
        <v>871</v>
      </c>
      <c r="F103" t="s">
        <v>75</v>
      </c>
      <c r="G103" t="s">
        <v>872</v>
      </c>
      <c r="H103">
        <v>2884</v>
      </c>
      <c r="I103">
        <v>7.46</v>
      </c>
      <c r="J103">
        <f>I103*0.621371</f>
        <v>4.6354276600000004</v>
      </c>
      <c r="K103">
        <v>142</v>
      </c>
      <c r="L103">
        <v>2884</v>
      </c>
      <c r="M103" s="9">
        <f>L103/60</f>
        <v>48.06666666666667</v>
      </c>
      <c r="N103" s="9">
        <f>M103/J103</f>
        <v>10.369413610192478</v>
      </c>
      <c r="O103">
        <v>7462.10009765625</v>
      </c>
      <c r="P103">
        <v>4.5999999046325604</v>
      </c>
      <c r="R103">
        <v>11</v>
      </c>
      <c r="S103">
        <v>42</v>
      </c>
      <c r="T103">
        <v>-10.199999809265099</v>
      </c>
      <c r="U103">
        <v>30.399999618530199</v>
      </c>
      <c r="V103">
        <v>16.100000381469702</v>
      </c>
      <c r="W103">
        <v>-0.367188870906829</v>
      </c>
      <c r="X103">
        <v>163.93719482421801</v>
      </c>
      <c r="Y103">
        <v>795</v>
      </c>
    </row>
    <row r="104" spans="1:25" x14ac:dyDescent="0.2">
      <c r="A104" t="s">
        <v>1387</v>
      </c>
      <c r="B104" t="str">
        <f>RIGHT(A104,2)</f>
        <v>AM</v>
      </c>
      <c r="C104" s="2">
        <f>DATEVALUE(MID(A104,5,1)&amp;"-"&amp;MID(A104,1,4)&amp;"-"&amp;MID(A104,8,4))</f>
        <v>44017</v>
      </c>
      <c r="D104" s="2" t="str">
        <f>TEXT(C104,"DDDD")</f>
        <v>Sunday</v>
      </c>
      <c r="E104" t="s">
        <v>1388</v>
      </c>
      <c r="F104" t="s">
        <v>75</v>
      </c>
      <c r="H104">
        <v>2733</v>
      </c>
      <c r="I104">
        <v>7.42</v>
      </c>
      <c r="J104">
        <f>I104*0.621371</f>
        <v>4.6105728199999998</v>
      </c>
      <c r="K104">
        <v>108</v>
      </c>
      <c r="L104">
        <v>2716</v>
      </c>
      <c r="M104" s="9">
        <f>L104/60</f>
        <v>45.266666666666666</v>
      </c>
      <c r="N104" s="9">
        <f>M104/J104</f>
        <v>9.8180136034955119</v>
      </c>
      <c r="O104">
        <v>7422.5</v>
      </c>
      <c r="P104">
        <v>4.0999999046325604</v>
      </c>
      <c r="Q104">
        <v>2.7328791618347101</v>
      </c>
      <c r="R104">
        <v>32</v>
      </c>
      <c r="S104">
        <v>53</v>
      </c>
      <c r="T104">
        <v>-2.7999999523162802</v>
      </c>
      <c r="U104">
        <v>35.599998474121001</v>
      </c>
      <c r="V104">
        <v>31</v>
      </c>
      <c r="W104">
        <v>-0.26136747002601601</v>
      </c>
      <c r="X104">
        <v>159.08859252929599</v>
      </c>
      <c r="Y104">
        <v>760</v>
      </c>
    </row>
    <row r="105" spans="1:25" x14ac:dyDescent="0.2">
      <c r="A105" t="s">
        <v>322</v>
      </c>
      <c r="B105" t="str">
        <f>RIGHT(A105,2)</f>
        <v>PM</v>
      </c>
      <c r="C105" s="2">
        <f>DATEVALUE(MID(A105,5,2)&amp;"-"&amp;MID(A105,1,4)&amp;"-"&amp;MID(A105,9,4))</f>
        <v>42397</v>
      </c>
      <c r="D105" s="2" t="str">
        <f>TEXT(C105,"DDDD")</f>
        <v>Thursday</v>
      </c>
      <c r="E105" t="s">
        <v>316</v>
      </c>
      <c r="F105" t="s">
        <v>75</v>
      </c>
      <c r="G105" t="s">
        <v>323</v>
      </c>
      <c r="H105">
        <v>2539</v>
      </c>
      <c r="I105">
        <v>7.39</v>
      </c>
      <c r="J105">
        <f>I105*0.621371</f>
        <v>4.59193169</v>
      </c>
      <c r="K105">
        <v>117</v>
      </c>
      <c r="L105">
        <v>2539</v>
      </c>
      <c r="M105" s="9">
        <f>L105/60</f>
        <v>42.31666666666667</v>
      </c>
      <c r="N105" s="9">
        <f>M105/J105</f>
        <v>9.2154390621317521</v>
      </c>
      <c r="O105">
        <v>7398.7998046875</v>
      </c>
      <c r="P105">
        <v>5.1999998092651296</v>
      </c>
      <c r="R105">
        <v>40.57075881958</v>
      </c>
      <c r="T105">
        <v>14</v>
      </c>
      <c r="U105">
        <v>37.400001525878899</v>
      </c>
      <c r="V105">
        <v>9.3000001907348597</v>
      </c>
      <c r="W105">
        <v>-1.35157047770917E-3</v>
      </c>
      <c r="X105">
        <v>162.84364318847599</v>
      </c>
    </row>
    <row r="106" spans="1:25" x14ac:dyDescent="0.2">
      <c r="A106" t="s">
        <v>246</v>
      </c>
      <c r="B106" t="str">
        <f>RIGHT(A106,2)</f>
        <v>PM</v>
      </c>
      <c r="C106" s="2">
        <f>DATEVALUE(MID(A106,5,2)&amp;"-"&amp;MID(A106,1,4)&amp;"-"&amp;MID(A106,9,4))</f>
        <v>42328</v>
      </c>
      <c r="D106" s="2" t="str">
        <f>TEXT(C106,"DDDD")</f>
        <v>Friday</v>
      </c>
      <c r="E106" t="s">
        <v>196</v>
      </c>
      <c r="F106" t="s">
        <v>75</v>
      </c>
      <c r="H106">
        <v>2697</v>
      </c>
      <c r="I106">
        <v>7.38</v>
      </c>
      <c r="J106">
        <f>I106*0.621371</f>
        <v>4.5857179800000001</v>
      </c>
      <c r="K106">
        <v>104</v>
      </c>
      <c r="L106">
        <v>2634</v>
      </c>
      <c r="M106" s="9">
        <f>L106/60</f>
        <v>43.9</v>
      </c>
      <c r="N106" s="9">
        <f>M106/J106</f>
        <v>9.5732010104991225</v>
      </c>
      <c r="O106">
        <v>7382.2001953125</v>
      </c>
      <c r="P106">
        <v>4.5999999046325604</v>
      </c>
      <c r="R106">
        <v>40.524200439453097</v>
      </c>
      <c r="T106">
        <v>14</v>
      </c>
      <c r="U106">
        <v>37.400001525878899</v>
      </c>
      <c r="V106">
        <v>9.5</v>
      </c>
      <c r="W106">
        <v>0</v>
      </c>
      <c r="X106">
        <v>158.71000671386699</v>
      </c>
    </row>
    <row r="107" spans="1:25" x14ac:dyDescent="0.2">
      <c r="A107" t="s">
        <v>292</v>
      </c>
      <c r="B107" t="str">
        <f>RIGHT(A107,2)</f>
        <v>PM</v>
      </c>
      <c r="C107" s="2">
        <f>DATEVALUE(MID(A107,5,1)&amp;"-"&amp;MID(A107,1,4)&amp;"-"&amp;MID(A107,8,4))</f>
        <v>42370</v>
      </c>
      <c r="D107" s="2" t="str">
        <f>TEXT(C107,"DDDD")</f>
        <v>Friday</v>
      </c>
      <c r="E107" t="s">
        <v>212</v>
      </c>
      <c r="F107" t="s">
        <v>75</v>
      </c>
      <c r="H107">
        <v>2575</v>
      </c>
      <c r="I107">
        <v>7.37</v>
      </c>
      <c r="J107">
        <f>I107*0.621371</f>
        <v>4.5795042700000002</v>
      </c>
      <c r="K107">
        <v>89</v>
      </c>
      <c r="L107">
        <v>2569</v>
      </c>
      <c r="M107" s="9">
        <f>L107/60</f>
        <v>42.81666666666667</v>
      </c>
      <c r="N107" s="9">
        <f>M107/J107</f>
        <v>9.3496291612075879</v>
      </c>
      <c r="O107">
        <v>7370.7001953125</v>
      </c>
      <c r="P107">
        <v>5.3000001907348597</v>
      </c>
      <c r="R107">
        <v>40.590557098388601</v>
      </c>
      <c r="T107">
        <v>14</v>
      </c>
      <c r="U107">
        <v>37.400001525878899</v>
      </c>
      <c r="V107">
        <v>11.699999809265099</v>
      </c>
      <c r="W107">
        <v>0</v>
      </c>
      <c r="X107">
        <v>155.16764831542901</v>
      </c>
    </row>
    <row r="108" spans="1:25" x14ac:dyDescent="0.2">
      <c r="A108" t="s">
        <v>874</v>
      </c>
      <c r="B108" t="str">
        <f>RIGHT(A108,2)</f>
        <v>PM</v>
      </c>
      <c r="C108" s="2">
        <f>DATEVALUE(MID(A108,5,1)&amp;"-"&amp;MID(A108,1,4)&amp;"-"&amp;MID(A108,8,4))</f>
        <v>43375</v>
      </c>
      <c r="D108" s="2" t="str">
        <f>TEXT(C108,"DDDD")</f>
        <v>Tuesday</v>
      </c>
      <c r="E108" t="s">
        <v>875</v>
      </c>
      <c r="F108" t="s">
        <v>75</v>
      </c>
      <c r="G108" t="s">
        <v>876</v>
      </c>
      <c r="H108">
        <v>2820</v>
      </c>
      <c r="I108">
        <v>7.35</v>
      </c>
      <c r="J108">
        <f>I108*0.621371</f>
        <v>4.5670768499999994</v>
      </c>
      <c r="K108">
        <v>123</v>
      </c>
      <c r="L108">
        <v>2820</v>
      </c>
      <c r="M108" s="9">
        <f>L108/60</f>
        <v>47</v>
      </c>
      <c r="N108" s="9">
        <f>M108/J108</f>
        <v>10.29104644910891</v>
      </c>
      <c r="O108">
        <v>7355.60009765625</v>
      </c>
      <c r="P108">
        <v>5.1999998092651296</v>
      </c>
      <c r="R108">
        <v>8</v>
      </c>
      <c r="S108">
        <v>23</v>
      </c>
      <c r="T108">
        <v>-44</v>
      </c>
      <c r="U108">
        <v>-20</v>
      </c>
      <c r="V108">
        <v>4.6999998092651296</v>
      </c>
      <c r="W108">
        <v>-0.22567839920520699</v>
      </c>
      <c r="X108">
        <v>161.48474121093699</v>
      </c>
      <c r="Y108">
        <v>753</v>
      </c>
    </row>
    <row r="109" spans="1:25" x14ac:dyDescent="0.2">
      <c r="A109" t="s">
        <v>1323</v>
      </c>
      <c r="B109" t="str">
        <f>RIGHT(A109,2)</f>
        <v>PM</v>
      </c>
      <c r="C109" s="2">
        <f>DATEVALUE(MID(A109,5,2)&amp;"-"&amp;MID(A109,1,4)&amp;"-"&amp;MID(A109,9,4))</f>
        <v>43973</v>
      </c>
      <c r="D109" s="2" t="str">
        <f>TEXT(C109,"DDDD")</f>
        <v>Friday</v>
      </c>
      <c r="E109" t="s">
        <v>1324</v>
      </c>
      <c r="F109" t="s">
        <v>75</v>
      </c>
      <c r="H109">
        <v>1698</v>
      </c>
      <c r="I109">
        <v>5.0199999999999996</v>
      </c>
      <c r="J109">
        <f>I109*0.621371</f>
        <v>3.1192824199999998</v>
      </c>
      <c r="K109">
        <v>73</v>
      </c>
      <c r="L109">
        <v>1698</v>
      </c>
      <c r="M109">
        <f>L109/60</f>
        <v>28.3</v>
      </c>
      <c r="N109" s="9">
        <f>M109/J109</f>
        <v>9.0725994602309861</v>
      </c>
      <c r="O109">
        <v>5021.2001953125</v>
      </c>
      <c r="P109">
        <v>4.6999998092651296</v>
      </c>
      <c r="Q109">
        <v>2.9571261405944802</v>
      </c>
      <c r="R109">
        <v>9</v>
      </c>
      <c r="S109">
        <v>40</v>
      </c>
      <c r="T109">
        <v>-6.4000000953674299</v>
      </c>
      <c r="U109">
        <v>30</v>
      </c>
      <c r="V109">
        <v>10</v>
      </c>
      <c r="W109">
        <v>-0.58153426647186202</v>
      </c>
      <c r="X109">
        <v>160.76913452148401</v>
      </c>
      <c r="Y109">
        <v>485</v>
      </c>
    </row>
    <row r="110" spans="1:25" x14ac:dyDescent="0.2">
      <c r="A110" t="s">
        <v>595</v>
      </c>
      <c r="B110" t="str">
        <f>RIGHT(A110,2)</f>
        <v>PM</v>
      </c>
      <c r="C110" s="2">
        <f>DATEVALUE(MID(A110,5,2)&amp;"-"&amp;MID(A110,1,4)&amp;"-"&amp;MID(A110,9,4))</f>
        <v>42899</v>
      </c>
      <c r="D110" s="2" t="str">
        <f>TEXT(C110,"DDDD")</f>
        <v>Tuesday</v>
      </c>
      <c r="E110" t="s">
        <v>196</v>
      </c>
      <c r="F110" t="s">
        <v>75</v>
      </c>
      <c r="H110">
        <v>3492</v>
      </c>
      <c r="I110">
        <v>7.13</v>
      </c>
      <c r="J110">
        <f>I110*0.621371</f>
        <v>4.4303752300000001</v>
      </c>
      <c r="K110">
        <v>89</v>
      </c>
      <c r="L110">
        <v>2669</v>
      </c>
      <c r="M110" s="9">
        <f>L110/60</f>
        <v>44.483333333333334</v>
      </c>
      <c r="N110" s="9">
        <f>M110/J110</f>
        <v>10.040534045991706</v>
      </c>
      <c r="O110">
        <v>7129</v>
      </c>
      <c r="P110">
        <v>5.1999998092651296</v>
      </c>
      <c r="R110">
        <v>102.768058776855</v>
      </c>
      <c r="T110">
        <v>19.100000381469702</v>
      </c>
      <c r="U110">
        <v>62</v>
      </c>
      <c r="V110">
        <v>49.200000762939403</v>
      </c>
      <c r="W110">
        <v>0</v>
      </c>
      <c r="X110">
        <v>153.596099853515</v>
      </c>
      <c r="Y110">
        <v>857.22180175781205</v>
      </c>
    </row>
    <row r="111" spans="1:25" x14ac:dyDescent="0.2">
      <c r="A111" t="s">
        <v>468</v>
      </c>
      <c r="B111" t="str">
        <f>RIGHT(A111,2)</f>
        <v>AM</v>
      </c>
      <c r="C111" s="2">
        <f>DATEVALUE(MID(A111,5,2)&amp;"-"&amp;MID(A111,1,4)&amp;"-"&amp;MID(A111,9,4))</f>
        <v>42567</v>
      </c>
      <c r="D111" s="2" t="str">
        <f>TEXT(C111,"DDDD")</f>
        <v>Saturday</v>
      </c>
      <c r="E111" t="s">
        <v>225</v>
      </c>
      <c r="F111" t="s">
        <v>75</v>
      </c>
      <c r="H111">
        <v>3166</v>
      </c>
      <c r="I111">
        <v>7.11</v>
      </c>
      <c r="J111">
        <f>I111*0.621371</f>
        <v>4.4179478100000003</v>
      </c>
      <c r="K111">
        <v>70</v>
      </c>
      <c r="L111">
        <v>2766</v>
      </c>
      <c r="M111" s="9">
        <f>L111/60</f>
        <v>46.1</v>
      </c>
      <c r="N111" s="9">
        <f>M111/J111</f>
        <v>10.434709051033357</v>
      </c>
      <c r="O111">
        <v>7115.7998046875</v>
      </c>
      <c r="P111">
        <v>8.5</v>
      </c>
      <c r="R111">
        <v>61.587100982666001</v>
      </c>
      <c r="T111">
        <v>1.5</v>
      </c>
      <c r="U111">
        <v>29.899999618530199</v>
      </c>
      <c r="V111">
        <v>49.099998474121001</v>
      </c>
      <c r="W111">
        <v>-7.0266202092170701E-2</v>
      </c>
      <c r="X111">
        <v>145.78199768066401</v>
      </c>
      <c r="Y111">
        <v>869.32977294921795</v>
      </c>
    </row>
    <row r="112" spans="1:25" x14ac:dyDescent="0.2">
      <c r="A112" t="s">
        <v>1475</v>
      </c>
      <c r="B112" t="str">
        <f>RIGHT(A112,2)</f>
        <v>PM</v>
      </c>
      <c r="C112" s="2">
        <f>DATEVALUE(MID(A112,5,1)&amp;"-"&amp;MID(A112,1,4)&amp;"-"&amp;MID(A112,8,4))</f>
        <v>44080</v>
      </c>
      <c r="D112" s="2" t="str">
        <f>TEXT(C112,"DDDD")</f>
        <v>Sunday</v>
      </c>
      <c r="E112" t="s">
        <v>1476</v>
      </c>
      <c r="F112" t="s">
        <v>75</v>
      </c>
      <c r="H112">
        <v>3321</v>
      </c>
      <c r="I112">
        <v>7.09</v>
      </c>
      <c r="J112">
        <f>I112*0.621371</f>
        <v>4.4055203900000004</v>
      </c>
      <c r="K112">
        <v>89</v>
      </c>
      <c r="L112">
        <v>2672</v>
      </c>
      <c r="M112" s="9">
        <f>L112/60</f>
        <v>44.533333333333331</v>
      </c>
      <c r="N112" s="9">
        <f>M112/J112</f>
        <v>10.10852961534774</v>
      </c>
      <c r="O112">
        <v>7093.89990234375</v>
      </c>
      <c r="P112">
        <v>4.1999998092651296</v>
      </c>
      <c r="Q112">
        <v>2.65490269660949</v>
      </c>
      <c r="R112">
        <v>35</v>
      </c>
      <c r="S112">
        <v>39</v>
      </c>
      <c r="T112">
        <v>7.5999999046325604</v>
      </c>
      <c r="U112">
        <v>35</v>
      </c>
      <c r="V112">
        <v>42.299999237060497</v>
      </c>
      <c r="W112">
        <v>-8.7399035692214896E-2</v>
      </c>
      <c r="X112">
        <v>155.18019104003901</v>
      </c>
      <c r="Y112">
        <v>705</v>
      </c>
    </row>
    <row r="113" spans="1:25" x14ac:dyDescent="0.2">
      <c r="A113" t="s">
        <v>1407</v>
      </c>
      <c r="B113" t="str">
        <f>RIGHT(A113,2)</f>
        <v>AM</v>
      </c>
      <c r="C113" s="2">
        <f>DATEVALUE(MID(A113,5,2)&amp;"-"&amp;MID(A113,1,4)&amp;"-"&amp;MID(A113,9,4))</f>
        <v>44031</v>
      </c>
      <c r="D113" s="2" t="str">
        <f>TEXT(C113,"DDDD")</f>
        <v>Sunday</v>
      </c>
      <c r="E113" t="s">
        <v>225</v>
      </c>
      <c r="F113" t="s">
        <v>75</v>
      </c>
      <c r="H113">
        <v>9212</v>
      </c>
      <c r="I113">
        <v>6.92</v>
      </c>
      <c r="J113">
        <f>I113*0.621371</f>
        <v>4.2998873199999998</v>
      </c>
      <c r="L113">
        <v>4807</v>
      </c>
      <c r="M113" s="9">
        <f>L113/60</f>
        <v>80.11666666666666</v>
      </c>
      <c r="N113" s="9">
        <f>M113/J113</f>
        <v>18.632271197903545</v>
      </c>
      <c r="O113">
        <v>6921.39990234375</v>
      </c>
      <c r="P113">
        <v>3.20000004768371</v>
      </c>
      <c r="Q113">
        <v>1.43985855579376</v>
      </c>
      <c r="R113">
        <v>73.395790100097599</v>
      </c>
      <c r="S113">
        <v>87.295783996582003</v>
      </c>
      <c r="T113">
        <v>5.8000001907348597</v>
      </c>
      <c r="U113">
        <v>63.799999237060497</v>
      </c>
      <c r="V113">
        <v>40</v>
      </c>
      <c r="W113">
        <v>-0.200826421380043</v>
      </c>
      <c r="Y113">
        <v>824.89862060546795</v>
      </c>
    </row>
    <row r="114" spans="1:25" x14ac:dyDescent="0.2">
      <c r="A114" t="s">
        <v>92</v>
      </c>
      <c r="B114" t="str">
        <f>RIGHT(A114,2)</f>
        <v>AM</v>
      </c>
      <c r="C114" s="2">
        <f>DATEVALUE(MID(A114,5,2)&amp;"-"&amp;MID(A114,1,4)&amp;"-"&amp;MID(A114,9,4))</f>
        <v>41968</v>
      </c>
      <c r="D114" s="2" t="str">
        <f>TEXT(C114,"DDDD")</f>
        <v>Tuesday</v>
      </c>
      <c r="E114" t="s">
        <v>93</v>
      </c>
      <c r="F114" t="s">
        <v>75</v>
      </c>
      <c r="H114">
        <v>2598</v>
      </c>
      <c r="I114">
        <v>6.75</v>
      </c>
      <c r="J114">
        <f>I114*0.621371</f>
        <v>4.1942542500000002</v>
      </c>
      <c r="K114">
        <v>97</v>
      </c>
      <c r="L114">
        <v>2195</v>
      </c>
      <c r="M114" s="9">
        <f>L114/60</f>
        <v>36.583333333333336</v>
      </c>
      <c r="N114" s="9">
        <f>M114/J114</f>
        <v>8.7222498095658683</v>
      </c>
      <c r="O114">
        <v>6751.10009765625</v>
      </c>
      <c r="P114">
        <v>3.7999999523162802</v>
      </c>
      <c r="R114">
        <v>51.9471015930175</v>
      </c>
      <c r="T114">
        <v>7</v>
      </c>
      <c r="U114">
        <v>37.400001525878899</v>
      </c>
      <c r="V114">
        <v>9.5</v>
      </c>
      <c r="W114">
        <v>0.38512200117111201</v>
      </c>
      <c r="X114">
        <v>159.70399475097599</v>
      </c>
      <c r="Y114">
        <v>804.57098388671795</v>
      </c>
    </row>
    <row r="115" spans="1:25" x14ac:dyDescent="0.2">
      <c r="A115" t="s">
        <v>454</v>
      </c>
      <c r="B115" t="str">
        <f>RIGHT(A115,2)</f>
        <v>PM</v>
      </c>
      <c r="C115" s="2">
        <f>DATEVALUE(MID(A115,5,1)&amp;"-"&amp;MID(A115,1,4)&amp;"-"&amp;MID(A115,8,4))</f>
        <v>42554</v>
      </c>
      <c r="D115" s="2" t="str">
        <f>TEXT(C115,"DDDD")</f>
        <v>Sunday</v>
      </c>
      <c r="E115" t="s">
        <v>196</v>
      </c>
      <c r="F115" t="s">
        <v>75</v>
      </c>
      <c r="H115">
        <v>2536</v>
      </c>
      <c r="I115">
        <v>6.73</v>
      </c>
      <c r="J115">
        <f>I115*0.621371</f>
        <v>4.1818268300000003</v>
      </c>
      <c r="K115">
        <v>103</v>
      </c>
      <c r="L115">
        <v>2300</v>
      </c>
      <c r="M115" s="9">
        <f>L115/60</f>
        <v>38.333333333333336</v>
      </c>
      <c r="N115" s="9">
        <f>M115/J115</f>
        <v>9.1666477096406531</v>
      </c>
      <c r="O115">
        <v>6731.7001953125</v>
      </c>
      <c r="P115">
        <v>4.9000000953674299</v>
      </c>
      <c r="R115">
        <v>29.430391311645501</v>
      </c>
      <c r="T115">
        <v>8.3000001907348597</v>
      </c>
      <c r="U115">
        <v>38.099998474121001</v>
      </c>
      <c r="V115">
        <v>9.3999996185302699</v>
      </c>
      <c r="W115">
        <v>0.319384396076202</v>
      </c>
      <c r="X115">
        <v>161.63043212890599</v>
      </c>
      <c r="Y115">
        <v>798.407958984375</v>
      </c>
    </row>
    <row r="116" spans="1:25" x14ac:dyDescent="0.2">
      <c r="A116" t="s">
        <v>440</v>
      </c>
      <c r="B116" t="str">
        <f>RIGHT(A116,2)</f>
        <v>PM</v>
      </c>
      <c r="C116" s="2">
        <f>DATEVALUE(MID(A116,5,1)&amp;"-"&amp;MID(A116,1,4)&amp;"-"&amp;MID(A116,8,4))</f>
        <v>42527</v>
      </c>
      <c r="D116" s="2" t="str">
        <f>TEXT(C116,"DDDD")</f>
        <v>Monday</v>
      </c>
      <c r="E116" t="s">
        <v>212</v>
      </c>
      <c r="F116" t="s">
        <v>75</v>
      </c>
      <c r="H116">
        <v>2548</v>
      </c>
      <c r="I116">
        <v>6.73</v>
      </c>
      <c r="J116">
        <f>I116*0.621371</f>
        <v>4.1818268300000003</v>
      </c>
      <c r="K116">
        <v>65</v>
      </c>
      <c r="L116">
        <v>2385</v>
      </c>
      <c r="M116" s="9">
        <f>L116/60</f>
        <v>39.75</v>
      </c>
      <c r="N116" s="9">
        <f>M116/J116</f>
        <v>9.5054151249969383</v>
      </c>
      <c r="O116">
        <v>6732.7998046875</v>
      </c>
      <c r="P116">
        <v>4.1999998092651296</v>
      </c>
      <c r="R116">
        <v>19.912631988525298</v>
      </c>
      <c r="T116">
        <v>20</v>
      </c>
      <c r="U116">
        <v>43</v>
      </c>
      <c r="V116">
        <v>18.100000381469702</v>
      </c>
      <c r="W116">
        <v>-0.19605512917041701</v>
      </c>
      <c r="X116">
        <v>149.84906005859301</v>
      </c>
      <c r="Y116">
        <v>787.015625</v>
      </c>
    </row>
    <row r="117" spans="1:25" x14ac:dyDescent="0.2">
      <c r="A117" t="s">
        <v>149</v>
      </c>
      <c r="B117" t="str">
        <f>RIGHT(A117,2)</f>
        <v>PM</v>
      </c>
      <c r="C117" s="2">
        <f>DATEVALUE(MID(A117,5,2)&amp;"-"&amp;MID(A117,1,4)&amp;"-"&amp;MID(A117,9,4))</f>
        <v>42024</v>
      </c>
      <c r="D117" s="2" t="str">
        <f>TEXT(C117,"DDDD")</f>
        <v>Tuesday</v>
      </c>
      <c r="E117" t="s">
        <v>150</v>
      </c>
      <c r="F117" t="s">
        <v>75</v>
      </c>
      <c r="H117">
        <v>2546</v>
      </c>
      <c r="I117">
        <v>6.71</v>
      </c>
      <c r="J117">
        <f>I117*0.621371</f>
        <v>4.1693994099999996</v>
      </c>
      <c r="K117">
        <v>110</v>
      </c>
      <c r="L117">
        <v>2463</v>
      </c>
      <c r="M117" s="9">
        <f>L117/60</f>
        <v>41.05</v>
      </c>
      <c r="N117" s="9">
        <f>M117/J117</f>
        <v>9.8455427181057722</v>
      </c>
      <c r="O117">
        <v>6711.2998046875</v>
      </c>
      <c r="P117">
        <v>5.4000000953674299</v>
      </c>
      <c r="R117">
        <v>11.3454999923706</v>
      </c>
      <c r="T117">
        <v>46.200000762939403</v>
      </c>
      <c r="U117">
        <v>65.599998474121094</v>
      </c>
      <c r="V117">
        <v>4.8000001907348597</v>
      </c>
      <c r="W117">
        <v>-0.15198199450969599</v>
      </c>
      <c r="X117">
        <v>157.64599609375</v>
      </c>
      <c r="Y117">
        <v>781.50622558593705</v>
      </c>
    </row>
    <row r="118" spans="1:25" x14ac:dyDescent="0.2">
      <c r="A118" t="s">
        <v>1450</v>
      </c>
      <c r="B118" t="str">
        <f>RIGHT(A118,2)</f>
        <v>PM</v>
      </c>
      <c r="C118" s="2">
        <f>DATEVALUE(MID(A118,5,2)&amp;"-"&amp;MID(A118,1,4)&amp;"-"&amp;MID(A118,9,4))</f>
        <v>44062</v>
      </c>
      <c r="D118" s="2" t="str">
        <f>TEXT(C118,"DDDD")</f>
        <v>Wednesday</v>
      </c>
      <c r="E118" t="s">
        <v>1451</v>
      </c>
      <c r="F118" t="s">
        <v>75</v>
      </c>
      <c r="G118" t="s">
        <v>1452</v>
      </c>
      <c r="H118">
        <v>3189</v>
      </c>
      <c r="I118">
        <v>6.68</v>
      </c>
      <c r="J118">
        <f>I118*0.621371</f>
        <v>4.1507582799999998</v>
      </c>
      <c r="K118">
        <v>67</v>
      </c>
      <c r="L118">
        <v>2515</v>
      </c>
      <c r="M118" s="9">
        <f>L118/60</f>
        <v>41.916666666666664</v>
      </c>
      <c r="N118" s="9">
        <f>M118/J118</f>
        <v>10.098556417664163</v>
      </c>
      <c r="O118">
        <v>6680.39990234375</v>
      </c>
      <c r="P118">
        <v>3.2999999523162802</v>
      </c>
      <c r="Q118">
        <v>2.6562225818634002</v>
      </c>
      <c r="R118">
        <v>124</v>
      </c>
      <c r="S118">
        <v>157</v>
      </c>
      <c r="T118">
        <v>0.20000000298023199</v>
      </c>
      <c r="U118">
        <v>63.599998474121001</v>
      </c>
      <c r="V118">
        <v>45.799999237060497</v>
      </c>
      <c r="W118">
        <v>-0.16466079652309401</v>
      </c>
      <c r="X118">
        <v>149.968826293945</v>
      </c>
      <c r="Y118">
        <v>658</v>
      </c>
    </row>
    <row r="119" spans="1:25" x14ac:dyDescent="0.2">
      <c r="A119" t="s">
        <v>209</v>
      </c>
      <c r="B119" t="str">
        <f>RIGHT(A119,2)</f>
        <v>PM</v>
      </c>
      <c r="C119" s="2">
        <f>DATEVALUE(MID(A119,5,2)&amp;"-"&amp;MID(A119,1,4)&amp;"-"&amp;MID(A119,9,4))</f>
        <v>42276</v>
      </c>
      <c r="D119" s="2" t="str">
        <f>TEXT(C119,"DDDD")</f>
        <v>Tuesday</v>
      </c>
      <c r="E119" t="s">
        <v>196</v>
      </c>
      <c r="F119" t="s">
        <v>75</v>
      </c>
      <c r="H119">
        <v>2182</v>
      </c>
      <c r="I119">
        <v>6.61</v>
      </c>
      <c r="J119">
        <f>I119*0.621371</f>
        <v>4.1072623100000003</v>
      </c>
      <c r="K119">
        <v>86</v>
      </c>
      <c r="L119">
        <v>2168</v>
      </c>
      <c r="M119" s="9">
        <f>L119/60</f>
        <v>36.133333333333333</v>
      </c>
      <c r="N119" s="9">
        <f>M119/J119</f>
        <v>8.7974252935730632</v>
      </c>
      <c r="O119">
        <v>6609.10009765625</v>
      </c>
      <c r="P119">
        <v>6.0999999046325604</v>
      </c>
      <c r="R119">
        <v>0</v>
      </c>
      <c r="T119">
        <v>25.899999618530199</v>
      </c>
      <c r="U119">
        <v>58.400001525878899</v>
      </c>
      <c r="V119">
        <v>5.1999998092651296</v>
      </c>
      <c r="W119">
        <v>-0.38129246234893799</v>
      </c>
      <c r="X119">
        <v>158.11453247070301</v>
      </c>
    </row>
    <row r="120" spans="1:25" x14ac:dyDescent="0.2">
      <c r="A120" t="s">
        <v>1098</v>
      </c>
      <c r="B120" t="str">
        <f>RIGHT(A120,2)</f>
        <v>AM</v>
      </c>
      <c r="C120" s="2">
        <f>DATEVALUE(MID(A120,5,2)&amp;"-"&amp;MID(A120,1,4)&amp;"-"&amp;MID(A120,9,4))</f>
        <v>43703</v>
      </c>
      <c r="D120" s="2" t="str">
        <f>TEXT(C120,"DDDD")</f>
        <v>Monday</v>
      </c>
      <c r="E120" t="s">
        <v>1099</v>
      </c>
      <c r="F120" t="s">
        <v>75</v>
      </c>
      <c r="H120">
        <v>3947</v>
      </c>
      <c r="I120">
        <v>6.61</v>
      </c>
      <c r="J120">
        <f>I120*0.621371</f>
        <v>4.1072623100000003</v>
      </c>
      <c r="K120">
        <v>50</v>
      </c>
      <c r="L120">
        <v>2538</v>
      </c>
      <c r="M120" s="9">
        <f>L120/60</f>
        <v>42.3</v>
      </c>
      <c r="N120" s="9">
        <f>M120/J120</f>
        <v>10.298830901793558</v>
      </c>
      <c r="O120">
        <v>6613.7001953125</v>
      </c>
      <c r="P120">
        <v>3.5999999046325599</v>
      </c>
      <c r="R120">
        <v>56</v>
      </c>
      <c r="S120">
        <v>85</v>
      </c>
      <c r="T120">
        <v>145.80000305175699</v>
      </c>
      <c r="U120">
        <v>220.19999694824199</v>
      </c>
      <c r="V120">
        <v>44.200000762939403</v>
      </c>
      <c r="W120">
        <v>-7.8624673187732697E-2</v>
      </c>
      <c r="X120">
        <v>143</v>
      </c>
      <c r="Y120">
        <v>599</v>
      </c>
    </row>
    <row r="121" spans="1:25" x14ac:dyDescent="0.2">
      <c r="A121" t="s">
        <v>462</v>
      </c>
      <c r="B121" t="str">
        <f>RIGHT(A121,2)</f>
        <v>PM</v>
      </c>
      <c r="C121" s="2">
        <f>DATEVALUE(MID(A121,5,2)&amp;"-"&amp;MID(A121,1,4)&amp;"-"&amp;MID(A121,9,4))</f>
        <v>42563</v>
      </c>
      <c r="D121" s="2" t="str">
        <f>TEXT(C121,"DDDD")</f>
        <v>Tuesday</v>
      </c>
      <c r="E121" t="s">
        <v>196</v>
      </c>
      <c r="F121" t="s">
        <v>75</v>
      </c>
      <c r="H121">
        <v>3268</v>
      </c>
      <c r="I121">
        <v>6.58</v>
      </c>
      <c r="J121">
        <f>I121*0.621371</f>
        <v>4.0886211800000005</v>
      </c>
      <c r="K121">
        <v>72</v>
      </c>
      <c r="L121">
        <v>2274</v>
      </c>
      <c r="M121" s="9">
        <f>L121/60</f>
        <v>37.9</v>
      </c>
      <c r="N121" s="9">
        <f>M121/J121</f>
        <v>9.2696286428766168</v>
      </c>
      <c r="O121">
        <v>6586.10009765625</v>
      </c>
      <c r="P121">
        <v>5.4000000953674299</v>
      </c>
      <c r="R121">
        <v>47.522998809814403</v>
      </c>
      <c r="T121">
        <v>25.2000007629394</v>
      </c>
      <c r="U121">
        <v>61.299999237060497</v>
      </c>
      <c r="V121">
        <v>20</v>
      </c>
      <c r="W121">
        <v>2.8848599642515099E-2</v>
      </c>
      <c r="X121">
        <v>148.01199340820301</v>
      </c>
      <c r="Y121">
        <v>776.20690917968705</v>
      </c>
    </row>
    <row r="122" spans="1:25" x14ac:dyDescent="0.2">
      <c r="A122" t="s">
        <v>411</v>
      </c>
      <c r="B122" t="str">
        <f>RIGHT(A122,2)</f>
        <v>PM</v>
      </c>
      <c r="C122" s="2">
        <f>DATEVALUE(MID(A122,5,2)&amp;"-"&amp;MID(A122,1,4)&amp;"-"&amp;MID(A122,9,4))</f>
        <v>42503</v>
      </c>
      <c r="D122" s="2" t="str">
        <f>TEXT(C122,"DDDD")</f>
        <v>Friday</v>
      </c>
      <c r="E122" t="s">
        <v>212</v>
      </c>
      <c r="F122" t="s">
        <v>75</v>
      </c>
      <c r="H122">
        <v>2579</v>
      </c>
      <c r="I122">
        <v>6.55</v>
      </c>
      <c r="J122">
        <f>I122*0.621371</f>
        <v>4.0699800499999998</v>
      </c>
      <c r="K122">
        <v>66</v>
      </c>
      <c r="L122">
        <v>2139</v>
      </c>
      <c r="M122" s="9">
        <f>L122/60</f>
        <v>35.65</v>
      </c>
      <c r="N122" s="9">
        <f>M122/J122</f>
        <v>8.7592566946366244</v>
      </c>
      <c r="O122">
        <v>6556.2001953125</v>
      </c>
      <c r="P122">
        <v>14.300000190734799</v>
      </c>
      <c r="R122">
        <v>15.1555995941162</v>
      </c>
      <c r="T122">
        <v>7</v>
      </c>
      <c r="U122">
        <v>22.2000007629394</v>
      </c>
      <c r="V122">
        <v>6.4000000953674299</v>
      </c>
      <c r="W122">
        <v>0.189134001731872</v>
      </c>
      <c r="X122">
        <v>154.53900146484301</v>
      </c>
    </row>
    <row r="123" spans="1:25" x14ac:dyDescent="0.2">
      <c r="A123" t="s">
        <v>420</v>
      </c>
      <c r="B123" t="str">
        <f>RIGHT(A123,2)</f>
        <v>PM</v>
      </c>
      <c r="C123" s="2">
        <f>DATEVALUE(MID(A123,5,2)&amp;"-"&amp;MID(A123,1,4)&amp;"-"&amp;MID(A123,9,4))</f>
        <v>42510</v>
      </c>
      <c r="D123" s="2" t="str">
        <f>TEXT(C123,"DDDD")</f>
        <v>Friday</v>
      </c>
      <c r="E123" t="s">
        <v>196</v>
      </c>
      <c r="F123" t="s">
        <v>75</v>
      </c>
      <c r="H123">
        <v>2529</v>
      </c>
      <c r="I123">
        <v>6.53</v>
      </c>
      <c r="J123">
        <f>I123*0.621371</f>
        <v>4.05755263</v>
      </c>
      <c r="K123">
        <v>76</v>
      </c>
      <c r="L123">
        <v>2297</v>
      </c>
      <c r="M123" s="9">
        <f>L123/60</f>
        <v>38.283333333333331</v>
      </c>
      <c r="N123" s="9">
        <f>M123/J123</f>
        <v>9.4350799174558908</v>
      </c>
      <c r="O123">
        <v>6529.60009765625</v>
      </c>
      <c r="P123">
        <v>4.3000001907348597</v>
      </c>
      <c r="R123">
        <v>45.593948364257798</v>
      </c>
      <c r="T123">
        <v>22.5</v>
      </c>
      <c r="U123">
        <v>42.5</v>
      </c>
      <c r="V123">
        <v>20.5</v>
      </c>
      <c r="W123">
        <v>0</v>
      </c>
      <c r="X123">
        <v>154.150634765625</v>
      </c>
    </row>
    <row r="124" spans="1:25" x14ac:dyDescent="0.2">
      <c r="A124" t="s">
        <v>591</v>
      </c>
      <c r="B124" t="str">
        <f>RIGHT(A124,2)</f>
        <v>PM</v>
      </c>
      <c r="C124" s="2">
        <f>DATEVALUE(MID(A124,5,1)&amp;"-"&amp;MID(A124,1,4)&amp;"-"&amp;MID(A124,8,4))</f>
        <v>42890</v>
      </c>
      <c r="D124" s="2" t="str">
        <f>TEXT(C124,"DDDD")</f>
        <v>Sunday</v>
      </c>
      <c r="E124" t="s">
        <v>212</v>
      </c>
      <c r="F124" t="s">
        <v>75</v>
      </c>
      <c r="H124">
        <v>2919</v>
      </c>
      <c r="I124">
        <v>6.53</v>
      </c>
      <c r="J124">
        <f>I124*0.621371</f>
        <v>4.05755263</v>
      </c>
      <c r="K124">
        <v>79</v>
      </c>
      <c r="L124">
        <v>2389</v>
      </c>
      <c r="M124" s="9">
        <f>L124/60</f>
        <v>39.81666666666667</v>
      </c>
      <c r="N124" s="9">
        <f>M124/J124</f>
        <v>9.8129760221167288</v>
      </c>
      <c r="O124">
        <v>6534</v>
      </c>
      <c r="P124">
        <v>4.9000000953674299</v>
      </c>
      <c r="R124">
        <v>37.904987335205</v>
      </c>
      <c r="T124">
        <v>22.299999237060501</v>
      </c>
      <c r="U124">
        <v>39.099998474121001</v>
      </c>
      <c r="V124">
        <v>43.099998474121001</v>
      </c>
      <c r="W124">
        <v>0.110192835330963</v>
      </c>
      <c r="X124">
        <v>154.80912780761699</v>
      </c>
      <c r="Y124">
        <v>774.27648925781205</v>
      </c>
    </row>
    <row r="125" spans="1:25" x14ac:dyDescent="0.2">
      <c r="A125" t="s">
        <v>312</v>
      </c>
      <c r="B125" t="str">
        <f>RIGHT(A125,2)</f>
        <v>PM</v>
      </c>
      <c r="C125" s="2">
        <f>DATEVALUE(MID(A125,5,2)&amp;"-"&amp;MID(A125,1,4)&amp;"-"&amp;MID(A125,9,4))</f>
        <v>42388</v>
      </c>
      <c r="D125" s="2" t="str">
        <f>TEXT(C125,"DDDD")</f>
        <v>Tuesday</v>
      </c>
      <c r="E125" t="s">
        <v>196</v>
      </c>
      <c r="F125" t="s">
        <v>75</v>
      </c>
      <c r="G125" t="s">
        <v>313</v>
      </c>
      <c r="H125">
        <v>2386</v>
      </c>
      <c r="I125">
        <v>6.51</v>
      </c>
      <c r="J125">
        <f>I125*0.621371</f>
        <v>4.0451252100000001</v>
      </c>
      <c r="K125">
        <v>70</v>
      </c>
      <c r="L125">
        <v>2346</v>
      </c>
      <c r="M125" s="9">
        <f>L125/60</f>
        <v>39.1</v>
      </c>
      <c r="N125" s="9">
        <f>M125/J125</f>
        <v>9.6659554328109412</v>
      </c>
      <c r="O125">
        <v>6517.7998046875</v>
      </c>
      <c r="P125">
        <v>3.7999999523162802</v>
      </c>
      <c r="R125">
        <v>26.137632369995099</v>
      </c>
      <c r="T125">
        <v>8.8999996185302699</v>
      </c>
      <c r="U125">
        <v>35.299999237060497</v>
      </c>
      <c r="V125">
        <v>5.5999999046325604</v>
      </c>
      <c r="W125">
        <v>0.329865902662277</v>
      </c>
      <c r="X125">
        <v>151.22804260253901</v>
      </c>
      <c r="Y125">
        <v>772.90362548828102</v>
      </c>
    </row>
    <row r="126" spans="1:25" x14ac:dyDescent="0.2">
      <c r="A126" t="s">
        <v>1201</v>
      </c>
      <c r="B126" t="str">
        <f>RIGHT(A126,2)</f>
        <v>PM</v>
      </c>
      <c r="C126" s="2">
        <f>DATEVALUE(MID(A126,5,2)&amp;"-"&amp;MID(A126,1,4)&amp;"-"&amp;MID(A126,9,4))</f>
        <v>43884</v>
      </c>
      <c r="D126" s="2" t="str">
        <f>TEXT(C126,"DDDD")</f>
        <v>Sunday</v>
      </c>
      <c r="E126" t="s">
        <v>1202</v>
      </c>
      <c r="F126" t="s">
        <v>75</v>
      </c>
      <c r="H126">
        <v>2646</v>
      </c>
      <c r="I126">
        <v>6.51</v>
      </c>
      <c r="J126">
        <f>I126*0.621371</f>
        <v>4.0451252100000001</v>
      </c>
      <c r="K126">
        <v>88</v>
      </c>
      <c r="L126">
        <v>2552</v>
      </c>
      <c r="M126" s="9">
        <f>L126/60</f>
        <v>42.533333333333331</v>
      </c>
      <c r="N126" s="9">
        <f>M126/J126</f>
        <v>10.514713667746598</v>
      </c>
      <c r="O126">
        <v>6511.60009765625</v>
      </c>
      <c r="P126">
        <v>4.9000000953674299</v>
      </c>
      <c r="Q126">
        <v>2.5510001182556099</v>
      </c>
      <c r="R126">
        <v>14</v>
      </c>
      <c r="S126">
        <v>39</v>
      </c>
      <c r="T126">
        <v>5.4000000953674299</v>
      </c>
      <c r="U126">
        <v>46.799999237060497</v>
      </c>
      <c r="V126">
        <v>24.7000007629394</v>
      </c>
      <c r="W126">
        <v>-0.34093004465103099</v>
      </c>
      <c r="X126">
        <v>156</v>
      </c>
      <c r="Y126">
        <v>637</v>
      </c>
    </row>
    <row r="127" spans="1:25" x14ac:dyDescent="0.2">
      <c r="A127" t="s">
        <v>1095</v>
      </c>
      <c r="B127" t="str">
        <f>RIGHT(A127,2)</f>
        <v>AM</v>
      </c>
      <c r="C127" s="2">
        <f>DATEVALUE(MID(A127,5,2)&amp;"-"&amp;MID(A127,1,4)&amp;"-"&amp;MID(A127,9,4))</f>
        <v>43702</v>
      </c>
      <c r="D127" s="2" t="str">
        <f>TEXT(C127,"DDDD")</f>
        <v>Sunday</v>
      </c>
      <c r="E127" t="s">
        <v>1096</v>
      </c>
      <c r="F127" t="s">
        <v>75</v>
      </c>
      <c r="H127">
        <v>3009</v>
      </c>
      <c r="I127">
        <v>6.5</v>
      </c>
      <c r="J127">
        <f>I127*0.621371</f>
        <v>4.0389115000000002</v>
      </c>
      <c r="K127">
        <v>73</v>
      </c>
      <c r="L127">
        <v>2456</v>
      </c>
      <c r="M127" s="9">
        <f>L127/60</f>
        <v>40.93333333333333</v>
      </c>
      <c r="N127" s="9">
        <f>M127/J127</f>
        <v>10.134743812369578</v>
      </c>
      <c r="O127">
        <v>6503.2998046875</v>
      </c>
      <c r="P127">
        <v>3.9000000953674299</v>
      </c>
      <c r="R127">
        <v>66</v>
      </c>
      <c r="S127">
        <v>90</v>
      </c>
      <c r="T127">
        <v>167</v>
      </c>
      <c r="U127">
        <v>217</v>
      </c>
      <c r="V127">
        <v>46.599998474121001</v>
      </c>
      <c r="W127">
        <v>-0.14761736989021301</v>
      </c>
      <c r="X127">
        <v>152</v>
      </c>
      <c r="Y127">
        <v>621</v>
      </c>
    </row>
    <row r="128" spans="1:25" x14ac:dyDescent="0.2">
      <c r="A128" t="s">
        <v>204</v>
      </c>
      <c r="B128" t="str">
        <f>RIGHT(A128,2)</f>
        <v>PM</v>
      </c>
      <c r="C128" s="2">
        <f>DATEVALUE(MID(A128,5,2)&amp;"-"&amp;MID(A128,1,4)&amp;"-"&amp;MID(A128,9,4))</f>
        <v>42270</v>
      </c>
      <c r="D128" s="2" t="str">
        <f>TEXT(C128,"DDDD")</f>
        <v>Wednesday</v>
      </c>
      <c r="E128" t="s">
        <v>196</v>
      </c>
      <c r="F128" t="s">
        <v>75</v>
      </c>
      <c r="H128">
        <v>2072</v>
      </c>
      <c r="I128">
        <v>6.49</v>
      </c>
      <c r="J128">
        <f>I128*0.621371</f>
        <v>4.0326977900000003</v>
      </c>
      <c r="K128">
        <v>97</v>
      </c>
      <c r="L128">
        <v>2072</v>
      </c>
      <c r="M128" s="9">
        <f>L128/60</f>
        <v>34.533333333333331</v>
      </c>
      <c r="N128" s="9">
        <f>M128/J128</f>
        <v>8.5633328187811788</v>
      </c>
      <c r="O128">
        <v>6489.2001953125</v>
      </c>
      <c r="P128">
        <v>4.5</v>
      </c>
      <c r="R128">
        <v>0</v>
      </c>
      <c r="T128">
        <v>25.899999618530199</v>
      </c>
      <c r="U128">
        <v>58.5</v>
      </c>
      <c r="V128">
        <v>5.3000001907348597</v>
      </c>
      <c r="W128">
        <v>-0.39758399128913802</v>
      </c>
      <c r="X128">
        <v>151.12699890136699</v>
      </c>
      <c r="Y128">
        <v>747.94787597656205</v>
      </c>
    </row>
    <row r="129" spans="1:25" x14ac:dyDescent="0.2">
      <c r="A129" t="s">
        <v>442</v>
      </c>
      <c r="B129" t="str">
        <f>RIGHT(A129,2)</f>
        <v>PM</v>
      </c>
      <c r="C129" s="2">
        <f>DATEVALUE(MID(A129,5,1)&amp;"-"&amp;MID(A129,1,4)&amp;"-"&amp;MID(A129,8,4))</f>
        <v>42528</v>
      </c>
      <c r="D129" s="2" t="str">
        <f>TEXT(C129,"DDDD")</f>
        <v>Tuesday</v>
      </c>
      <c r="E129" t="s">
        <v>196</v>
      </c>
      <c r="F129" t="s">
        <v>75</v>
      </c>
      <c r="H129">
        <v>3113</v>
      </c>
      <c r="I129">
        <v>6.49</v>
      </c>
      <c r="J129">
        <f>I129*0.621371</f>
        <v>4.0326977900000003</v>
      </c>
      <c r="K129">
        <v>77</v>
      </c>
      <c r="L129">
        <v>2254</v>
      </c>
      <c r="M129" s="9">
        <f>L129/60</f>
        <v>37.56666666666667</v>
      </c>
      <c r="N129" s="9">
        <f>M129/J129</f>
        <v>9.3155174582687152</v>
      </c>
      <c r="O129">
        <v>6497.2001953125</v>
      </c>
      <c r="P129">
        <v>5.5</v>
      </c>
      <c r="R129">
        <v>51.130199432372997</v>
      </c>
      <c r="T129">
        <v>21</v>
      </c>
      <c r="U129">
        <v>62</v>
      </c>
      <c r="V129">
        <v>13.699999809265099</v>
      </c>
      <c r="W129">
        <v>-4.6173701994120997E-3</v>
      </c>
      <c r="X129">
        <v>147.11799621582</v>
      </c>
      <c r="Y129">
        <v>768.479736328125</v>
      </c>
    </row>
    <row r="130" spans="1:25" x14ac:dyDescent="0.2">
      <c r="A130" t="s">
        <v>1101</v>
      </c>
      <c r="B130" t="str">
        <f>RIGHT(A130,2)</f>
        <v>AM</v>
      </c>
      <c r="C130" s="2">
        <f>DATEVALUE(MID(A130,5,2)&amp;"-"&amp;MID(A130,1,4)&amp;"-"&amp;MID(A130,9,4))</f>
        <v>43706</v>
      </c>
      <c r="D130" s="2" t="str">
        <f>TEXT(C130,"DDDD")</f>
        <v>Thursday</v>
      </c>
      <c r="E130" t="s">
        <v>1102</v>
      </c>
      <c r="F130" t="s">
        <v>75</v>
      </c>
      <c r="H130">
        <v>3030</v>
      </c>
      <c r="I130">
        <v>6.49</v>
      </c>
      <c r="J130">
        <f>I130*0.621371</f>
        <v>4.0326977900000003</v>
      </c>
      <c r="K130">
        <v>55</v>
      </c>
      <c r="L130">
        <v>2548</v>
      </c>
      <c r="M130" s="9">
        <f>L130/60</f>
        <v>42.466666666666669</v>
      </c>
      <c r="N130" s="9">
        <f>M130/J130</f>
        <v>10.530584952825505</v>
      </c>
      <c r="O130">
        <v>6491.7998046875</v>
      </c>
      <c r="P130">
        <v>3.4000000953674299</v>
      </c>
      <c r="R130">
        <v>51</v>
      </c>
      <c r="S130">
        <v>86</v>
      </c>
      <c r="T130">
        <v>166</v>
      </c>
      <c r="U130">
        <v>216.39999389648401</v>
      </c>
      <c r="V130">
        <v>45.700000762939403</v>
      </c>
      <c r="W130">
        <v>-0.135555624961853</v>
      </c>
      <c r="X130">
        <v>144</v>
      </c>
      <c r="Y130">
        <v>626</v>
      </c>
    </row>
    <row r="131" spans="1:25" x14ac:dyDescent="0.2">
      <c r="A131" t="s">
        <v>432</v>
      </c>
      <c r="B131" t="str">
        <f>RIGHT(A131,2)</f>
        <v>PM</v>
      </c>
      <c r="C131" s="2">
        <f>DATEVALUE(MID(A131,5,1)&amp;"-"&amp;MID(A131,1,4)&amp;"-"&amp;MID(A131,8,4))</f>
        <v>42523</v>
      </c>
      <c r="D131" s="2" t="str">
        <f>TEXT(C131,"DDDD")</f>
        <v>Thursday</v>
      </c>
      <c r="E131" t="s">
        <v>212</v>
      </c>
      <c r="F131" t="s">
        <v>75</v>
      </c>
      <c r="H131">
        <v>2177</v>
      </c>
      <c r="I131">
        <v>6.46</v>
      </c>
      <c r="J131">
        <f>I131*0.621371</f>
        <v>4.0140566599999996</v>
      </c>
      <c r="K131">
        <v>78</v>
      </c>
      <c r="L131">
        <v>2177</v>
      </c>
      <c r="M131" s="9">
        <f>L131/60</f>
        <v>36.283333333333331</v>
      </c>
      <c r="N131" s="9">
        <f>M131/J131</f>
        <v>9.0390685549848051</v>
      </c>
      <c r="O131">
        <v>6468.89990234375</v>
      </c>
      <c r="P131">
        <v>4.5</v>
      </c>
      <c r="R131">
        <v>0</v>
      </c>
      <c r="T131">
        <v>14</v>
      </c>
      <c r="U131">
        <v>38</v>
      </c>
      <c r="V131">
        <v>6.5999999046325604</v>
      </c>
      <c r="W131">
        <v>-0.17159022390842399</v>
      </c>
      <c r="X131">
        <v>155.05511474609301</v>
      </c>
    </row>
    <row r="132" spans="1:25" x14ac:dyDescent="0.2">
      <c r="A132" t="s">
        <v>224</v>
      </c>
      <c r="B132" t="str">
        <f>RIGHT(A132,2)</f>
        <v>AM</v>
      </c>
      <c r="C132" s="2">
        <f>DATEVALUE(MID(A132,5,2)&amp;"-"&amp;MID(A132,1,4)&amp;"-"&amp;MID(A132,9,4))</f>
        <v>42300</v>
      </c>
      <c r="D132" s="2" t="str">
        <f>TEXT(C132,"DDDD")</f>
        <v>Friday</v>
      </c>
      <c r="E132" t="s">
        <v>225</v>
      </c>
      <c r="F132" t="s">
        <v>75</v>
      </c>
      <c r="H132">
        <v>2133</v>
      </c>
      <c r="I132">
        <v>6.45</v>
      </c>
      <c r="J132">
        <f>I132*0.621371</f>
        <v>4.0078429500000006</v>
      </c>
      <c r="K132">
        <v>89</v>
      </c>
      <c r="L132">
        <v>2133</v>
      </c>
      <c r="M132" s="9">
        <f>L132/60</f>
        <v>35.549999999999997</v>
      </c>
      <c r="N132" s="9">
        <f>M132/J132</f>
        <v>8.8701080465241269</v>
      </c>
      <c r="O132">
        <v>6450.7998046875</v>
      </c>
      <c r="P132">
        <v>4.6999998092651296</v>
      </c>
      <c r="R132">
        <v>33.6614379882812</v>
      </c>
      <c r="T132">
        <v>22.5</v>
      </c>
      <c r="U132">
        <v>41.299999237060497</v>
      </c>
      <c r="V132">
        <v>12.399999618530201</v>
      </c>
      <c r="W132">
        <v>1.08513673767447E-2</v>
      </c>
      <c r="X132">
        <v>159.688232421875</v>
      </c>
      <c r="Y132">
        <v>760.20397949218705</v>
      </c>
    </row>
    <row r="133" spans="1:25" x14ac:dyDescent="0.2">
      <c r="A133" t="s">
        <v>1321</v>
      </c>
      <c r="B133" t="str">
        <f>RIGHT(A133,2)</f>
        <v>PM</v>
      </c>
      <c r="C133" s="2">
        <f>DATEVALUE(MID(A133,5,2)&amp;"-"&amp;MID(A133,1,4)&amp;"-"&amp;MID(A133,9,4))</f>
        <v>43970</v>
      </c>
      <c r="D133" s="2" t="str">
        <f>TEXT(C133,"DDDD")</f>
        <v>Tuesday</v>
      </c>
      <c r="E133" t="s">
        <v>212</v>
      </c>
      <c r="F133" t="s">
        <v>75</v>
      </c>
      <c r="H133">
        <v>1770</v>
      </c>
      <c r="I133">
        <v>4.97</v>
      </c>
      <c r="J133">
        <f>I133*0.621371</f>
        <v>3.0882138699999997</v>
      </c>
      <c r="K133">
        <v>56</v>
      </c>
      <c r="L133">
        <v>1761</v>
      </c>
      <c r="M133">
        <f>L133/60</f>
        <v>29.35</v>
      </c>
      <c r="N133" s="9">
        <f>M133/J133</f>
        <v>9.5038754553615181</v>
      </c>
      <c r="O133">
        <v>4972.60009765625</v>
      </c>
      <c r="P133">
        <v>4</v>
      </c>
      <c r="Q133">
        <v>2.82373642921447</v>
      </c>
      <c r="R133">
        <v>15</v>
      </c>
      <c r="S133">
        <v>33</v>
      </c>
      <c r="T133">
        <v>-3.7999999523162802</v>
      </c>
      <c r="U133">
        <v>29.600000381469702</v>
      </c>
      <c r="V133">
        <v>30.600000381469702</v>
      </c>
      <c r="W133">
        <v>-0.289586931467056</v>
      </c>
      <c r="X133">
        <v>154</v>
      </c>
      <c r="Y133">
        <v>486</v>
      </c>
    </row>
    <row r="134" spans="1:25" x14ac:dyDescent="0.2">
      <c r="A134" t="s">
        <v>220</v>
      </c>
      <c r="B134" t="str">
        <f>RIGHT(A134,2)</f>
        <v>AM</v>
      </c>
      <c r="C134" s="2">
        <f>DATEVALUE(MID(A134,5,2)&amp;"-"&amp;MID(A134,1,4)&amp;"-"&amp;MID(A134,9,4))</f>
        <v>42295</v>
      </c>
      <c r="D134" s="2" t="str">
        <f>TEXT(C134,"DDDD")</f>
        <v>Sunday</v>
      </c>
      <c r="E134" t="s">
        <v>193</v>
      </c>
      <c r="F134" t="s">
        <v>75</v>
      </c>
      <c r="H134">
        <v>2160</v>
      </c>
      <c r="I134">
        <v>6.44</v>
      </c>
      <c r="J134">
        <f>I134*0.621371</f>
        <v>4.0016292400000006</v>
      </c>
      <c r="K134">
        <v>96</v>
      </c>
      <c r="L134">
        <v>2160</v>
      </c>
      <c r="M134" s="9">
        <f>L134/60</f>
        <v>36</v>
      </c>
      <c r="N134" s="9">
        <f>M134/J134</f>
        <v>8.9963357025050108</v>
      </c>
      <c r="O134">
        <v>6448.89990234375</v>
      </c>
      <c r="P134">
        <v>5.1999998092651296</v>
      </c>
      <c r="R134">
        <v>0</v>
      </c>
      <c r="T134">
        <v>14</v>
      </c>
      <c r="U134">
        <v>38</v>
      </c>
      <c r="V134">
        <v>6</v>
      </c>
      <c r="W134">
        <v>-0.25895890593528698</v>
      </c>
      <c r="X134">
        <v>161.28842163085901</v>
      </c>
    </row>
    <row r="135" spans="1:25" x14ac:dyDescent="0.2">
      <c r="A135" t="s">
        <v>261</v>
      </c>
      <c r="B135" t="str">
        <f>RIGHT(A135,2)</f>
        <v>PM</v>
      </c>
      <c r="C135" s="2">
        <f>DATEVALUE(MID(A135,5,1)&amp;"-"&amp;MID(A135,1,4)&amp;"-"&amp;MID(A135,8,4))</f>
        <v>42339</v>
      </c>
      <c r="D135" s="2" t="str">
        <f>TEXT(C135,"DDDD")</f>
        <v>Tuesday</v>
      </c>
      <c r="E135" t="s">
        <v>196</v>
      </c>
      <c r="F135" t="s">
        <v>75</v>
      </c>
      <c r="H135">
        <v>2340</v>
      </c>
      <c r="I135">
        <v>6.44</v>
      </c>
      <c r="J135">
        <f>I135*0.621371</f>
        <v>4.0016292400000006</v>
      </c>
      <c r="K135">
        <v>95</v>
      </c>
      <c r="L135">
        <v>2337</v>
      </c>
      <c r="M135" s="9">
        <f>L135/60</f>
        <v>38.950000000000003</v>
      </c>
      <c r="N135" s="9">
        <f>M135/J135</f>
        <v>9.7335354336825066</v>
      </c>
      <c r="O135">
        <v>6446.7001953125</v>
      </c>
      <c r="P135">
        <v>4.0999999046325604</v>
      </c>
      <c r="R135">
        <v>45.149528503417898</v>
      </c>
      <c r="T135">
        <v>35</v>
      </c>
      <c r="U135">
        <v>65.199996948242102</v>
      </c>
      <c r="V135">
        <v>7.0999999046325604</v>
      </c>
      <c r="W135">
        <v>-0.155118122696876</v>
      </c>
      <c r="X135">
        <v>159.28070068359301</v>
      </c>
    </row>
    <row r="136" spans="1:25" x14ac:dyDescent="0.2">
      <c r="A136" t="s">
        <v>1092</v>
      </c>
      <c r="B136" t="str">
        <f>RIGHT(A136,2)</f>
        <v>AM</v>
      </c>
      <c r="C136" s="2">
        <f>DATEVALUE(MID(A136,5,2)&amp;"-"&amp;MID(A136,1,4)&amp;"-"&amp;MID(A136,9,4))</f>
        <v>43700</v>
      </c>
      <c r="D136" s="2" t="str">
        <f>TEXT(C136,"DDDD")</f>
        <v>Friday</v>
      </c>
      <c r="E136" t="s">
        <v>1093</v>
      </c>
      <c r="F136" t="s">
        <v>75</v>
      </c>
      <c r="H136">
        <v>3159</v>
      </c>
      <c r="I136">
        <v>6.44</v>
      </c>
      <c r="J136">
        <f>I136*0.621371</f>
        <v>4.0016292400000006</v>
      </c>
      <c r="K136">
        <v>91</v>
      </c>
      <c r="L136">
        <v>2478</v>
      </c>
      <c r="M136" s="9">
        <f>L136/60</f>
        <v>41.3</v>
      </c>
      <c r="N136" s="9">
        <f>M136/J136</f>
        <v>10.320796236484915</v>
      </c>
      <c r="O136">
        <v>6446</v>
      </c>
      <c r="P136">
        <v>3.7999999523162802</v>
      </c>
      <c r="R136">
        <v>51</v>
      </c>
      <c r="S136">
        <v>79</v>
      </c>
      <c r="T136">
        <v>169.19999694824199</v>
      </c>
      <c r="U136">
        <v>216.39999389648401</v>
      </c>
      <c r="V136">
        <v>48.599998474121001</v>
      </c>
      <c r="W136">
        <v>-8.3772882819175706E-2</v>
      </c>
      <c r="X136">
        <v>157</v>
      </c>
      <c r="Y136">
        <v>656</v>
      </c>
    </row>
    <row r="137" spans="1:25" x14ac:dyDescent="0.2">
      <c r="A137" t="s">
        <v>1089</v>
      </c>
      <c r="B137" t="str">
        <f>RIGHT(A137,2)</f>
        <v>AM</v>
      </c>
      <c r="C137" s="2">
        <f>DATEVALUE(MID(A137,5,2)&amp;"-"&amp;MID(A137,1,4)&amp;"-"&amp;MID(A137,9,4))</f>
        <v>43698</v>
      </c>
      <c r="D137" s="2" t="str">
        <f>TEXT(C137,"DDDD")</f>
        <v>Wednesday</v>
      </c>
      <c r="E137" t="s">
        <v>1090</v>
      </c>
      <c r="F137" t="s">
        <v>75</v>
      </c>
      <c r="H137">
        <v>3321</v>
      </c>
      <c r="I137">
        <v>6.44</v>
      </c>
      <c r="J137">
        <f>I137*0.621371</f>
        <v>4.0016292400000006</v>
      </c>
      <c r="K137">
        <v>98</v>
      </c>
      <c r="L137">
        <v>2517</v>
      </c>
      <c r="M137" s="9">
        <f>L137/60</f>
        <v>41.95</v>
      </c>
      <c r="N137" s="9">
        <f>M137/J137</f>
        <v>10.483230075557923</v>
      </c>
      <c r="O137">
        <v>6448.2001953125</v>
      </c>
      <c r="P137">
        <v>3.9000000953674299</v>
      </c>
      <c r="R137">
        <v>49</v>
      </c>
      <c r="S137">
        <v>75</v>
      </c>
      <c r="T137">
        <v>176</v>
      </c>
      <c r="U137">
        <v>219.80000305175699</v>
      </c>
      <c r="V137">
        <v>37.599998474121001</v>
      </c>
      <c r="W137">
        <v>3.4118048846721601E-2</v>
      </c>
      <c r="X137">
        <v>158</v>
      </c>
      <c r="Y137">
        <v>673</v>
      </c>
    </row>
    <row r="138" spans="1:25" x14ac:dyDescent="0.2">
      <c r="A138" t="s">
        <v>254</v>
      </c>
      <c r="B138" t="str">
        <f>RIGHT(A138,2)</f>
        <v>PM</v>
      </c>
      <c r="C138" s="2">
        <f>DATEVALUE(MID(A138,5,2)&amp;"-"&amp;MID(A138,1,4)&amp;"-"&amp;MID(A138,9,4))</f>
        <v>42326</v>
      </c>
      <c r="D138" s="2" t="str">
        <f>TEXT(C138,"DDDD")</f>
        <v>Wednesday</v>
      </c>
      <c r="E138" t="s">
        <v>212</v>
      </c>
      <c r="F138" t="s">
        <v>75</v>
      </c>
      <c r="H138">
        <v>2197</v>
      </c>
      <c r="I138">
        <v>6.43</v>
      </c>
      <c r="J138">
        <f>I138*0.621371</f>
        <v>3.9954155299999998</v>
      </c>
      <c r="K138">
        <v>91</v>
      </c>
      <c r="L138">
        <v>2187</v>
      </c>
      <c r="M138" s="9">
        <f>L138/60</f>
        <v>36.450000000000003</v>
      </c>
      <c r="N138" s="9">
        <f>M138/J138</f>
        <v>9.1229559794998352</v>
      </c>
      <c r="O138">
        <v>6436.5</v>
      </c>
      <c r="P138">
        <v>4.5</v>
      </c>
      <c r="R138">
        <v>45.710800170898402</v>
      </c>
      <c r="T138">
        <v>35</v>
      </c>
      <c r="U138">
        <v>65.199996948242102</v>
      </c>
      <c r="V138">
        <v>6.3000001907348597</v>
      </c>
      <c r="W138">
        <v>0.108754999935626</v>
      </c>
      <c r="X138">
        <v>158.77099609375</v>
      </c>
      <c r="Y138">
        <v>758.96667480468705</v>
      </c>
    </row>
    <row r="139" spans="1:25" x14ac:dyDescent="0.2">
      <c r="A139" t="s">
        <v>1318</v>
      </c>
      <c r="B139" t="str">
        <f>RIGHT(A139,2)</f>
        <v>AM</v>
      </c>
      <c r="C139" s="2">
        <f>DATEVALUE(MID(A139,5,2)&amp;"-"&amp;MID(A139,1,4)&amp;"-"&amp;MID(A139,9,4))</f>
        <v>43968</v>
      </c>
      <c r="D139" s="2" t="str">
        <f>TEXT(C139,"DDDD")</f>
        <v>Sunday</v>
      </c>
      <c r="E139" t="s">
        <v>1319</v>
      </c>
      <c r="F139" t="s">
        <v>75</v>
      </c>
      <c r="H139">
        <v>4160</v>
      </c>
      <c r="I139">
        <v>9.16</v>
      </c>
      <c r="J139">
        <f>I139*0.621371</f>
        <v>5.6917583600000006</v>
      </c>
      <c r="K139">
        <v>79</v>
      </c>
      <c r="L139">
        <v>3534</v>
      </c>
      <c r="M139" s="9">
        <f>L139/60</f>
        <v>58.9</v>
      </c>
      <c r="N139" s="9">
        <f>M139/J139</f>
        <v>10.34829595260611</v>
      </c>
      <c r="O139">
        <v>9167.599609375</v>
      </c>
      <c r="P139">
        <v>4.0999999046325604</v>
      </c>
      <c r="Q139">
        <v>2.5941143035888601</v>
      </c>
      <c r="R139">
        <v>104</v>
      </c>
      <c r="S139">
        <v>136</v>
      </c>
      <c r="T139">
        <v>17.2000007629394</v>
      </c>
      <c r="U139">
        <v>129.39999389648401</v>
      </c>
      <c r="V139">
        <v>33.299999237060497</v>
      </c>
      <c r="W139">
        <v>-0.19634364545345301</v>
      </c>
      <c r="X139">
        <v>145</v>
      </c>
      <c r="Y139">
        <v>884</v>
      </c>
    </row>
    <row r="140" spans="1:25" x14ac:dyDescent="0.2">
      <c r="A140" t="s">
        <v>597</v>
      </c>
      <c r="B140" t="str">
        <f>RIGHT(A140,2)</f>
        <v>PM</v>
      </c>
      <c r="C140" s="2">
        <f>DATEVALUE(MID(A140,5,2)&amp;"-"&amp;MID(A140,1,4)&amp;"-"&amp;MID(A140,9,4))</f>
        <v>42902</v>
      </c>
      <c r="D140" s="2" t="str">
        <f>TEXT(C140,"DDDD")</f>
        <v>Friday</v>
      </c>
      <c r="E140" t="s">
        <v>212</v>
      </c>
      <c r="F140" t="s">
        <v>75</v>
      </c>
      <c r="H140">
        <v>2379</v>
      </c>
      <c r="I140">
        <v>6.43</v>
      </c>
      <c r="J140">
        <f>I140*0.621371</f>
        <v>3.9954155299999998</v>
      </c>
      <c r="K140">
        <v>117</v>
      </c>
      <c r="L140">
        <v>2379</v>
      </c>
      <c r="M140" s="9">
        <f>L140/60</f>
        <v>39.65</v>
      </c>
      <c r="N140" s="9">
        <f>M140/J140</f>
        <v>9.9238739255738935</v>
      </c>
      <c r="O140">
        <v>6435.39990234375</v>
      </c>
      <c r="P140">
        <v>5.1999998092651296</v>
      </c>
      <c r="R140">
        <v>31.116033554077099</v>
      </c>
      <c r="T140">
        <v>19.399999618530199</v>
      </c>
      <c r="U140">
        <v>37</v>
      </c>
      <c r="V140">
        <v>25.899999618530199</v>
      </c>
      <c r="W140">
        <v>-0.118096776306629</v>
      </c>
      <c r="X140">
        <v>164.33689880371</v>
      </c>
      <c r="Y140">
        <v>754.81268310546795</v>
      </c>
    </row>
    <row r="141" spans="1:25" x14ac:dyDescent="0.2">
      <c r="A141" t="s">
        <v>663</v>
      </c>
      <c r="B141" t="str">
        <f>RIGHT(A141,2)</f>
        <v>PM</v>
      </c>
      <c r="C141" s="2">
        <f>DATEVALUE(MID(A141,5,2)&amp;"-"&amp;MID(A141,1,4)&amp;"-"&amp;MID(A141,9,4))</f>
        <v>42976</v>
      </c>
      <c r="D141" s="2" t="str">
        <f>TEXT(C141,"DDDD")</f>
        <v>Tuesday</v>
      </c>
      <c r="E141" t="s">
        <v>212</v>
      </c>
      <c r="F141" t="s">
        <v>75</v>
      </c>
      <c r="H141">
        <v>4295</v>
      </c>
      <c r="I141">
        <v>6.38</v>
      </c>
      <c r="J141">
        <f>I141*0.621371</f>
        <v>3.9643469800000002</v>
      </c>
      <c r="K141">
        <v>54</v>
      </c>
      <c r="L141">
        <v>2417</v>
      </c>
      <c r="M141" s="9">
        <f>L141/60</f>
        <v>40.283333333333331</v>
      </c>
      <c r="N141" s="9">
        <f>M141/J141</f>
        <v>10.161404523005029</v>
      </c>
      <c r="O141">
        <v>6385.39990234375</v>
      </c>
      <c r="P141">
        <v>4.4000000953674299</v>
      </c>
      <c r="R141">
        <v>80.094085693359304</v>
      </c>
      <c r="T141">
        <v>7.5</v>
      </c>
      <c r="U141">
        <v>55</v>
      </c>
      <c r="V141">
        <v>18.899999618530199</v>
      </c>
      <c r="W141">
        <v>2.0358944311738E-2</v>
      </c>
      <c r="X141">
        <v>136.48550415039</v>
      </c>
      <c r="Y141">
        <v>755.17376708984295</v>
      </c>
    </row>
    <row r="142" spans="1:25" x14ac:dyDescent="0.2">
      <c r="A142" t="s">
        <v>195</v>
      </c>
      <c r="B142" t="str">
        <f>RIGHT(A142,2)</f>
        <v>PM</v>
      </c>
      <c r="C142" s="2">
        <f>DATEVALUE(MID(A142,5,2)&amp;"-"&amp;MID(A142,1,4)&amp;"-"&amp;MID(A142,9,4))</f>
        <v>42262</v>
      </c>
      <c r="D142" s="2" t="str">
        <f>TEXT(C142,"DDDD")</f>
        <v>Tuesday</v>
      </c>
      <c r="E142" t="s">
        <v>196</v>
      </c>
      <c r="F142" t="s">
        <v>75</v>
      </c>
      <c r="H142">
        <v>2075</v>
      </c>
      <c r="I142">
        <v>6.37</v>
      </c>
      <c r="J142">
        <f>I142*0.621371</f>
        <v>3.9581332700000003</v>
      </c>
      <c r="K142">
        <v>91</v>
      </c>
      <c r="L142">
        <v>2075</v>
      </c>
      <c r="M142" s="9">
        <f>L142/60</f>
        <v>34.583333333333336</v>
      </c>
      <c r="N142" s="9">
        <f>M142/J142</f>
        <v>8.737283707815461</v>
      </c>
      <c r="O142">
        <v>6374.7001953125</v>
      </c>
      <c r="P142">
        <v>4</v>
      </c>
      <c r="R142">
        <v>0</v>
      </c>
      <c r="T142">
        <v>25.899999618530199</v>
      </c>
      <c r="U142">
        <v>58.5</v>
      </c>
      <c r="V142">
        <v>4.4000000953674299</v>
      </c>
      <c r="W142">
        <v>-0.38903790712356501</v>
      </c>
      <c r="X142">
        <v>161.25</v>
      </c>
      <c r="Y142">
        <v>734.863037109375</v>
      </c>
    </row>
    <row r="143" spans="1:25" x14ac:dyDescent="0.2">
      <c r="A143" t="s">
        <v>444</v>
      </c>
      <c r="B143" t="str">
        <f>RIGHT(A143,2)</f>
        <v>AM</v>
      </c>
      <c r="C143" s="2">
        <f>DATEVALUE(MID(A143,5,2)&amp;"-"&amp;MID(A143,1,4)&amp;"-"&amp;MID(A143,9,4))</f>
        <v>42535</v>
      </c>
      <c r="D143" s="2" t="str">
        <f>TEXT(C143,"DDDD")</f>
        <v>Tuesday</v>
      </c>
      <c r="E143" t="s">
        <v>225</v>
      </c>
      <c r="F143" t="s">
        <v>75</v>
      </c>
      <c r="H143">
        <v>2580</v>
      </c>
      <c r="I143">
        <v>6.35</v>
      </c>
      <c r="J143">
        <f>I143*0.621371</f>
        <v>3.94570585</v>
      </c>
      <c r="K143">
        <v>83</v>
      </c>
      <c r="L143">
        <v>2165</v>
      </c>
      <c r="M143" s="9">
        <f>L143/60</f>
        <v>36.083333333333336</v>
      </c>
      <c r="N143" s="9">
        <f>M143/J143</f>
        <v>9.1449628292320213</v>
      </c>
      <c r="O143">
        <v>6352.10009765625</v>
      </c>
      <c r="P143">
        <v>4.1999998092651296</v>
      </c>
      <c r="R143">
        <v>58.25</v>
      </c>
      <c r="T143">
        <v>11</v>
      </c>
      <c r="U143">
        <v>69.5</v>
      </c>
      <c r="V143">
        <v>12.399999618530201</v>
      </c>
      <c r="W143">
        <v>-0.108625493943691</v>
      </c>
      <c r="X143">
        <v>156.14225769042901</v>
      </c>
      <c r="Y143">
        <v>748.788330078125</v>
      </c>
    </row>
    <row r="144" spans="1:25" x14ac:dyDescent="0.2">
      <c r="A144" t="s">
        <v>1372</v>
      </c>
      <c r="B144" t="str">
        <f>RIGHT(A144,2)</f>
        <v>PM</v>
      </c>
      <c r="C144" s="2">
        <f>DATEVALUE(MID(A144,5,2)&amp;"-"&amp;MID(A144,1,4)&amp;"-"&amp;MID(A144,9,4))</f>
        <v>44006</v>
      </c>
      <c r="D144" s="2" t="str">
        <f>TEXT(C144,"DDDD")</f>
        <v>Wednesday</v>
      </c>
      <c r="E144" t="s">
        <v>1373</v>
      </c>
      <c r="F144" t="s">
        <v>75</v>
      </c>
      <c r="H144">
        <v>2713</v>
      </c>
      <c r="I144">
        <v>6.34</v>
      </c>
      <c r="J144">
        <f>I144*0.621371</f>
        <v>3.93949214</v>
      </c>
      <c r="K144">
        <v>90</v>
      </c>
      <c r="L144">
        <v>2346</v>
      </c>
      <c r="M144" s="9">
        <f>L144/60</f>
        <v>39.1</v>
      </c>
      <c r="N144" s="9">
        <f>M144/J144</f>
        <v>9.9251372030913618</v>
      </c>
      <c r="O144">
        <v>6343.60009765625</v>
      </c>
      <c r="P144">
        <v>5.1999998092651296</v>
      </c>
      <c r="Q144">
        <v>2.70400691032409</v>
      </c>
      <c r="R144">
        <v>14</v>
      </c>
      <c r="S144">
        <v>39</v>
      </c>
      <c r="T144">
        <v>8.1999998092651296</v>
      </c>
      <c r="U144">
        <v>38.599998474121001</v>
      </c>
      <c r="V144">
        <v>44</v>
      </c>
      <c r="W144">
        <v>-0.25222271680831898</v>
      </c>
      <c r="X144">
        <v>157.720291137695</v>
      </c>
      <c r="Y144">
        <v>646</v>
      </c>
    </row>
    <row r="145" spans="1:25" x14ac:dyDescent="0.2">
      <c r="A145" t="s">
        <v>95</v>
      </c>
      <c r="B145" t="str">
        <f>RIGHT(A145,2)</f>
        <v>PM</v>
      </c>
      <c r="C145" s="2">
        <f>DATEVALUE(MID(A145,5,2)&amp;"-"&amp;MID(A145,1,4)&amp;"-"&amp;MID(A145,9,4))</f>
        <v>41969</v>
      </c>
      <c r="D145" s="2" t="str">
        <f>TEXT(C145,"DDDD")</f>
        <v>Wednesday</v>
      </c>
      <c r="E145" t="s">
        <v>96</v>
      </c>
      <c r="F145" t="s">
        <v>75</v>
      </c>
      <c r="H145">
        <v>2429</v>
      </c>
      <c r="I145">
        <v>6.33</v>
      </c>
      <c r="J145">
        <f>I145*0.621371</f>
        <v>3.9332784300000001</v>
      </c>
      <c r="K145">
        <v>90</v>
      </c>
      <c r="L145">
        <v>2185</v>
      </c>
      <c r="M145" s="9">
        <f>L145/60</f>
        <v>36.416666666666664</v>
      </c>
      <c r="N145" s="9">
        <f>M145/J145</f>
        <v>9.2586038122571104</v>
      </c>
      <c r="O145">
        <v>6331.7001953125</v>
      </c>
      <c r="P145">
        <v>4</v>
      </c>
      <c r="R145">
        <v>36.392799377441399</v>
      </c>
      <c r="T145">
        <v>22.5</v>
      </c>
      <c r="U145">
        <v>41.5</v>
      </c>
      <c r="V145">
        <v>13.1000003814697</v>
      </c>
      <c r="W145">
        <v>-1.5793499769642899E-3</v>
      </c>
      <c r="X145">
        <v>158.65199279785099</v>
      </c>
      <c r="Y145">
        <v>747.51599121093705</v>
      </c>
    </row>
    <row r="146" spans="1:25" x14ac:dyDescent="0.2">
      <c r="A146" t="s">
        <v>248</v>
      </c>
      <c r="B146" t="str">
        <f>RIGHT(A146,2)</f>
        <v>AM</v>
      </c>
      <c r="C146" s="2">
        <f>DATEVALUE(MID(A146,5,2)&amp;"-"&amp;MID(A146,1,4)&amp;"-"&amp;MID(A146,9,4))</f>
        <v>42330</v>
      </c>
      <c r="D146" s="2" t="str">
        <f>TEXT(C146,"DDDD")</f>
        <v>Sunday</v>
      </c>
      <c r="E146" t="s">
        <v>193</v>
      </c>
      <c r="F146" t="s">
        <v>75</v>
      </c>
      <c r="H146">
        <v>2339</v>
      </c>
      <c r="I146">
        <v>6.32</v>
      </c>
      <c r="J146">
        <f>I146*0.621371</f>
        <v>3.9270647200000002</v>
      </c>
      <c r="K146">
        <v>89</v>
      </c>
      <c r="L146">
        <v>2107</v>
      </c>
      <c r="M146" s="9">
        <f>L146/60</f>
        <v>35.116666666666667</v>
      </c>
      <c r="N146" s="9">
        <f>M146/J146</f>
        <v>8.9422174500517695</v>
      </c>
      <c r="O146">
        <v>6323.89990234375</v>
      </c>
      <c r="P146">
        <v>5.5999999046325604</v>
      </c>
      <c r="R146">
        <v>0</v>
      </c>
      <c r="T146">
        <v>10.800000190734799</v>
      </c>
      <c r="U146">
        <v>38</v>
      </c>
      <c r="V146">
        <v>6.4000000953674299</v>
      </c>
      <c r="W146">
        <v>-0.35579299926757801</v>
      </c>
      <c r="X146">
        <v>159.77099609375</v>
      </c>
      <c r="Y146">
        <v>729.77386474609295</v>
      </c>
    </row>
    <row r="147" spans="1:25" x14ac:dyDescent="0.2">
      <c r="A147" t="s">
        <v>805</v>
      </c>
      <c r="B147" t="str">
        <f>RIGHT(A147,2)</f>
        <v>PM</v>
      </c>
      <c r="C147" s="2">
        <f>DATEVALUE(MID(A147,5,2)&amp;"-"&amp;MID(A147,1,4)&amp;"-"&amp;MID(A147,9,4))</f>
        <v>43335</v>
      </c>
      <c r="D147" s="2" t="str">
        <f>TEXT(C147,"DDDD")</f>
        <v>Thursday</v>
      </c>
      <c r="E147" t="s">
        <v>196</v>
      </c>
      <c r="F147" t="s">
        <v>75</v>
      </c>
      <c r="G147" t="s">
        <v>806</v>
      </c>
      <c r="H147">
        <v>2712</v>
      </c>
      <c r="I147">
        <v>6.29</v>
      </c>
      <c r="J147">
        <f>I147*0.621371</f>
        <v>3.9084235899999999</v>
      </c>
      <c r="K147">
        <v>101</v>
      </c>
      <c r="L147">
        <v>2545</v>
      </c>
      <c r="M147" s="9">
        <f>L147/60</f>
        <v>42.416666666666664</v>
      </c>
      <c r="N147" s="9">
        <f>M147/J147</f>
        <v>10.852627840849427</v>
      </c>
      <c r="O147">
        <v>6293.7998046875</v>
      </c>
      <c r="P147">
        <v>4.0999999046325604</v>
      </c>
      <c r="R147">
        <v>12</v>
      </c>
      <c r="S147">
        <v>58</v>
      </c>
      <c r="T147">
        <v>-6.8000001907348597</v>
      </c>
      <c r="U147">
        <v>32</v>
      </c>
      <c r="V147">
        <v>40</v>
      </c>
      <c r="W147">
        <v>-0.43534907698631198</v>
      </c>
      <c r="X147">
        <v>159.238525390625</v>
      </c>
      <c r="Y147">
        <v>676</v>
      </c>
    </row>
    <row r="148" spans="1:25" x14ac:dyDescent="0.2">
      <c r="A148" t="s">
        <v>931</v>
      </c>
      <c r="B148" t="str">
        <f>RIGHT(A148,2)</f>
        <v>PM</v>
      </c>
      <c r="C148" s="2">
        <f>DATEVALUE(MID(A148,5,2)&amp;"-"&amp;MID(A148,1,4)&amp;"-"&amp;MID(A148,9,4))</f>
        <v>43460</v>
      </c>
      <c r="D148" s="2" t="str">
        <f>TEXT(C148,"DDDD")</f>
        <v>Wednesday</v>
      </c>
      <c r="E148" t="s">
        <v>932</v>
      </c>
      <c r="F148" t="s">
        <v>75</v>
      </c>
      <c r="H148">
        <v>4632</v>
      </c>
      <c r="I148">
        <v>6.23</v>
      </c>
      <c r="J148">
        <f>I148*0.621371</f>
        <v>3.8711413300000004</v>
      </c>
      <c r="K148">
        <v>36</v>
      </c>
      <c r="L148">
        <v>2396</v>
      </c>
      <c r="M148" s="9">
        <f>L148/60</f>
        <v>39.93333333333333</v>
      </c>
      <c r="N148" s="9">
        <f>M148/J148</f>
        <v>10.315648520467045</v>
      </c>
      <c r="O148">
        <v>6237.7998046875</v>
      </c>
      <c r="P148">
        <v>7.9000000953674299</v>
      </c>
      <c r="R148">
        <v>159.23750305175699</v>
      </c>
      <c r="T148">
        <v>13.399999618530201</v>
      </c>
      <c r="U148">
        <v>86.5</v>
      </c>
      <c r="V148">
        <v>27.2000007629394</v>
      </c>
      <c r="W148">
        <v>1.6031293198466301E-3</v>
      </c>
      <c r="X148">
        <v>137.39067077636699</v>
      </c>
      <c r="Y148">
        <v>1178</v>
      </c>
    </row>
    <row r="149" spans="1:25" x14ac:dyDescent="0.2">
      <c r="A149" t="s">
        <v>458</v>
      </c>
      <c r="B149" t="str">
        <f>RIGHT(A149,2)</f>
        <v>PM</v>
      </c>
      <c r="C149" s="2">
        <f>DATEVALUE(MID(A149,5,1)&amp;"-"&amp;MID(A149,1,4)&amp;"-"&amp;MID(A149,8,4))</f>
        <v>42559</v>
      </c>
      <c r="D149" s="2" t="str">
        <f>TEXT(C149,"DDDD")</f>
        <v>Friday</v>
      </c>
      <c r="E149" t="s">
        <v>212</v>
      </c>
      <c r="F149" t="s">
        <v>75</v>
      </c>
      <c r="H149">
        <v>2645</v>
      </c>
      <c r="I149">
        <v>6.13</v>
      </c>
      <c r="J149">
        <f>I149*0.621371</f>
        <v>3.8090042299999998</v>
      </c>
      <c r="K149">
        <v>58</v>
      </c>
      <c r="L149">
        <v>2186</v>
      </c>
      <c r="M149" s="9">
        <f>L149/60</f>
        <v>36.43333333333333</v>
      </c>
      <c r="N149" s="9">
        <f>M149/J149</f>
        <v>9.5650545742064796</v>
      </c>
      <c r="O149">
        <v>6137.7001953125</v>
      </c>
      <c r="P149">
        <v>4.9000000953674299</v>
      </c>
      <c r="R149">
        <v>0</v>
      </c>
      <c r="T149">
        <v>9.6000003814697195</v>
      </c>
      <c r="U149">
        <v>31.7000007629394</v>
      </c>
      <c r="V149">
        <v>6.4000000953674299</v>
      </c>
      <c r="W149">
        <v>-0.32259640097618097</v>
      </c>
      <c r="X149">
        <v>148.56730651855401</v>
      </c>
      <c r="Y149">
        <v>709.18365478515602</v>
      </c>
    </row>
    <row r="150" spans="1:25" x14ac:dyDescent="0.2">
      <c r="A150" t="s">
        <v>338</v>
      </c>
      <c r="B150" t="str">
        <f>RIGHT(A150,2)</f>
        <v>PM</v>
      </c>
      <c r="C150" s="2">
        <f>DATEVALUE(MID(A150,5,2)&amp;"-"&amp;MID(A150,1,4)&amp;"-"&amp;MID(A150,9,4))</f>
        <v>42412</v>
      </c>
      <c r="D150" s="2" t="str">
        <f>TEXT(C150,"DDDD")</f>
        <v>Friday</v>
      </c>
      <c r="E150" t="s">
        <v>212</v>
      </c>
      <c r="F150" t="s">
        <v>75</v>
      </c>
      <c r="H150">
        <v>2163</v>
      </c>
      <c r="I150">
        <v>6.04</v>
      </c>
      <c r="J150">
        <f>I150*0.621371</f>
        <v>3.75308084</v>
      </c>
      <c r="K150">
        <v>49</v>
      </c>
      <c r="L150">
        <v>2163</v>
      </c>
      <c r="M150" s="9">
        <f>L150/60</f>
        <v>36.049999999999997</v>
      </c>
      <c r="N150" s="9">
        <f>M150/J150</f>
        <v>9.6054419120905479</v>
      </c>
      <c r="O150">
        <v>6045</v>
      </c>
      <c r="P150">
        <v>5.9000000953674299</v>
      </c>
      <c r="R150">
        <v>15.4411115646362</v>
      </c>
      <c r="T150">
        <v>8.1000003814697195</v>
      </c>
      <c r="U150">
        <v>24.2000007629394</v>
      </c>
      <c r="V150">
        <v>6.5</v>
      </c>
      <c r="W150">
        <v>0.20843672752380299</v>
      </c>
      <c r="X150">
        <v>141.11614990234301</v>
      </c>
      <c r="Y150">
        <v>713.39739990234295</v>
      </c>
    </row>
    <row r="151" spans="1:25" x14ac:dyDescent="0.2">
      <c r="A151" t="s">
        <v>601</v>
      </c>
      <c r="B151" t="str">
        <f>RIGHT(A151,2)</f>
        <v>PM</v>
      </c>
      <c r="C151" s="2">
        <f>DATEVALUE(MID(A151,5,2)&amp;"-"&amp;MID(A151,1,4)&amp;"-"&amp;MID(A151,9,4))</f>
        <v>42906</v>
      </c>
      <c r="D151" s="2" t="str">
        <f>TEXT(C151,"DDDD")</f>
        <v>Tuesday</v>
      </c>
      <c r="E151" t="s">
        <v>196</v>
      </c>
      <c r="F151" t="s">
        <v>75</v>
      </c>
      <c r="H151">
        <v>3351</v>
      </c>
      <c r="I151">
        <v>6.04</v>
      </c>
      <c r="J151">
        <f>I151*0.621371</f>
        <v>3.75308084</v>
      </c>
      <c r="K151">
        <v>69</v>
      </c>
      <c r="L151">
        <v>2286</v>
      </c>
      <c r="M151" s="9">
        <f>L151/60</f>
        <v>38.1</v>
      </c>
      <c r="N151" s="9">
        <f>M151/J151</f>
        <v>10.151659829421634</v>
      </c>
      <c r="O151">
        <v>6043.60009765625</v>
      </c>
      <c r="P151">
        <v>6.5999999046325604</v>
      </c>
      <c r="R151">
        <v>80.658378601074205</v>
      </c>
      <c r="T151">
        <v>18.600000381469702</v>
      </c>
      <c r="U151">
        <v>62</v>
      </c>
      <c r="V151">
        <v>44.099998474121001</v>
      </c>
      <c r="W151">
        <v>-0.541068255901336</v>
      </c>
      <c r="X151">
        <v>152.145736694335</v>
      </c>
      <c r="Y151">
        <v>717.45764160156205</v>
      </c>
    </row>
    <row r="152" spans="1:25" x14ac:dyDescent="0.2">
      <c r="A152" t="s">
        <v>218</v>
      </c>
      <c r="B152" t="str">
        <f>RIGHT(A152,2)</f>
        <v>PM</v>
      </c>
      <c r="C152" s="2">
        <f>DATEVALUE(MID(A152,5,2)&amp;"-"&amp;MID(A152,1,4)&amp;"-"&amp;MID(A152,9,4))</f>
        <v>42293</v>
      </c>
      <c r="D152" s="2" t="str">
        <f>TEXT(C152,"DDDD")</f>
        <v>Friday</v>
      </c>
      <c r="E152" t="s">
        <v>212</v>
      </c>
      <c r="F152" t="s">
        <v>75</v>
      </c>
      <c r="H152">
        <v>2106</v>
      </c>
      <c r="I152">
        <v>5.96</v>
      </c>
      <c r="J152">
        <f>I152*0.621371</f>
        <v>3.7033711600000001</v>
      </c>
      <c r="K152">
        <v>96</v>
      </c>
      <c r="L152">
        <v>2047</v>
      </c>
      <c r="M152" s="9">
        <f>L152/60</f>
        <v>34.116666666666667</v>
      </c>
      <c r="N152" s="9">
        <f>M152/J152</f>
        <v>9.2123271453749354</v>
      </c>
      <c r="O152">
        <v>5968.5</v>
      </c>
      <c r="P152">
        <v>5.8000001907348597</v>
      </c>
      <c r="R152">
        <v>31.741519927978501</v>
      </c>
      <c r="T152">
        <v>22.5</v>
      </c>
      <c r="U152">
        <v>40.799999237060497</v>
      </c>
      <c r="V152">
        <v>15.1000003814697</v>
      </c>
      <c r="W152">
        <v>6.53430521488189E-2</v>
      </c>
      <c r="X152">
        <v>163.61309814453099</v>
      </c>
    </row>
    <row r="153" spans="1:25" x14ac:dyDescent="0.2">
      <c r="A153" t="s">
        <v>1159</v>
      </c>
      <c r="B153" t="str">
        <f>RIGHT(A153,2)</f>
        <v>AM</v>
      </c>
      <c r="C153" s="2">
        <f>DATEVALUE(MID(A153,5,1)&amp;"-"&amp;MID(A153,1,4)&amp;"-"&amp;MID(A153,8,4))</f>
        <v>43835</v>
      </c>
      <c r="D153" s="2" t="str">
        <f>TEXT(C153,"DDDD")</f>
        <v>Sunday</v>
      </c>
      <c r="E153" t="s">
        <v>193</v>
      </c>
      <c r="F153" t="s">
        <v>75</v>
      </c>
      <c r="H153">
        <v>2721</v>
      </c>
      <c r="I153">
        <v>5.9</v>
      </c>
      <c r="J153">
        <f>I153*0.621371</f>
        <v>3.6660889000000001</v>
      </c>
      <c r="K153">
        <v>78</v>
      </c>
      <c r="L153">
        <v>2408</v>
      </c>
      <c r="M153" s="9">
        <f>L153/60</f>
        <v>40.133333333333333</v>
      </c>
      <c r="N153" s="9">
        <f>M153/J153</f>
        <v>10.947179522387831</v>
      </c>
      <c r="O153">
        <v>5901.89990234375</v>
      </c>
      <c r="P153">
        <v>3.70000004768371</v>
      </c>
      <c r="Q153">
        <v>2.4509999752044598</v>
      </c>
      <c r="R153">
        <v>5</v>
      </c>
      <c r="S153">
        <v>36</v>
      </c>
      <c r="T153">
        <v>13.399999618530201</v>
      </c>
      <c r="U153">
        <v>46</v>
      </c>
      <c r="V153">
        <v>45.900001525878899</v>
      </c>
      <c r="W153">
        <v>-0.30837526917457497</v>
      </c>
      <c r="X153">
        <v>154</v>
      </c>
      <c r="Y153">
        <v>574</v>
      </c>
    </row>
    <row r="154" spans="1:25" x14ac:dyDescent="0.2">
      <c r="A154" t="s">
        <v>450</v>
      </c>
      <c r="B154" t="str">
        <f>RIGHT(A154,2)</f>
        <v>PM</v>
      </c>
      <c r="C154" s="2">
        <f>DATEVALUE(MID(A154,5,2)&amp;"-"&amp;MID(A154,1,4)&amp;"-"&amp;MID(A154,9,4))</f>
        <v>42538</v>
      </c>
      <c r="D154" s="2" t="str">
        <f>TEXT(C154,"DDDD")</f>
        <v>Friday</v>
      </c>
      <c r="E154" t="s">
        <v>212</v>
      </c>
      <c r="F154" t="s">
        <v>75</v>
      </c>
      <c r="H154">
        <v>2209</v>
      </c>
      <c r="I154">
        <v>5.87</v>
      </c>
      <c r="J154">
        <f>I154*0.621371</f>
        <v>3.6474477700000003</v>
      </c>
      <c r="K154">
        <v>53</v>
      </c>
      <c r="L154">
        <v>1920</v>
      </c>
      <c r="M154" s="9">
        <f>L154/60</f>
        <v>32</v>
      </c>
      <c r="N154" s="9">
        <f>M154/J154</f>
        <v>8.7732579101468531</v>
      </c>
      <c r="O154">
        <v>5871</v>
      </c>
      <c r="P154">
        <v>4.5</v>
      </c>
      <c r="R154">
        <v>47.058048248291001</v>
      </c>
      <c r="T154">
        <v>7</v>
      </c>
      <c r="U154">
        <v>37.400001525878899</v>
      </c>
      <c r="V154">
        <v>9.1999998092651296</v>
      </c>
      <c r="W154">
        <v>0.446261286735534</v>
      </c>
      <c r="X154">
        <v>150.308334350585</v>
      </c>
      <c r="Y154">
        <v>702.22686767578102</v>
      </c>
    </row>
    <row r="155" spans="1:25" x14ac:dyDescent="0.2">
      <c r="A155" t="s">
        <v>1315</v>
      </c>
      <c r="B155" t="str">
        <f>RIGHT(A155,2)</f>
        <v>AM</v>
      </c>
      <c r="C155" s="2">
        <f>DATEVALUE(MID(A155,5,2)&amp;"-"&amp;MID(A155,1,4)&amp;"-"&amp;MID(A155,9,4))</f>
        <v>43966</v>
      </c>
      <c r="D155" s="2" t="str">
        <f>TEXT(C155,"DDDD")</f>
        <v>Friday</v>
      </c>
      <c r="E155" t="s">
        <v>1316</v>
      </c>
      <c r="F155" t="s">
        <v>75</v>
      </c>
      <c r="H155">
        <v>1935</v>
      </c>
      <c r="I155">
        <v>4.0599999999999996</v>
      </c>
      <c r="J155">
        <f>I155*0.621371</f>
        <v>2.5227662599999996</v>
      </c>
      <c r="K155">
        <v>25</v>
      </c>
      <c r="L155">
        <v>1493</v>
      </c>
      <c r="M155">
        <f>L155/60</f>
        <v>24.883333333333333</v>
      </c>
      <c r="N155" s="9">
        <f>M155/J155</f>
        <v>9.863511228873552</v>
      </c>
      <c r="O155">
        <v>4061.30004882812</v>
      </c>
      <c r="P155">
        <v>4.3000001907348597</v>
      </c>
      <c r="Q155">
        <v>2.7200000286102202</v>
      </c>
      <c r="R155">
        <v>24</v>
      </c>
      <c r="S155">
        <v>42</v>
      </c>
      <c r="T155">
        <v>7.4000000953674299</v>
      </c>
      <c r="U155">
        <v>39.200000762939403</v>
      </c>
      <c r="V155">
        <v>19.399999618530199</v>
      </c>
      <c r="W155">
        <v>-0.43828329443931502</v>
      </c>
      <c r="X155">
        <v>139</v>
      </c>
      <c r="Y155">
        <v>361</v>
      </c>
    </row>
    <row r="156" spans="1:25" x14ac:dyDescent="0.2">
      <c r="A156" t="s">
        <v>575</v>
      </c>
      <c r="B156" t="str">
        <f>RIGHT(A156,2)</f>
        <v>PM</v>
      </c>
      <c r="C156" s="2">
        <f>DATEVALUE(MID(A156,5,2)&amp;"-"&amp;MID(A156,1,4)&amp;"-"&amp;MID(A156,9,4))</f>
        <v>42878</v>
      </c>
      <c r="D156" s="2" t="str">
        <f>TEXT(C156,"DDDD")</f>
        <v>Tuesday</v>
      </c>
      <c r="E156" t="s">
        <v>196</v>
      </c>
      <c r="F156" t="s">
        <v>75</v>
      </c>
      <c r="H156">
        <v>2050</v>
      </c>
      <c r="I156">
        <v>5.7</v>
      </c>
      <c r="J156">
        <f>I156*0.621371</f>
        <v>3.5418147000000002</v>
      </c>
      <c r="K156">
        <v>90</v>
      </c>
      <c r="L156">
        <v>2050</v>
      </c>
      <c r="M156" s="9">
        <f>L156/60</f>
        <v>34.166666666666664</v>
      </c>
      <c r="N156" s="9">
        <f>M156/J156</f>
        <v>9.6466556160226737</v>
      </c>
      <c r="O156">
        <v>5702.89990234375</v>
      </c>
      <c r="P156">
        <v>4.4000000953674299</v>
      </c>
      <c r="R156">
        <v>16.7071437835693</v>
      </c>
      <c r="T156">
        <v>16.899999618530199</v>
      </c>
      <c r="U156">
        <v>37</v>
      </c>
      <c r="V156">
        <v>46.299999237060497</v>
      </c>
      <c r="W156">
        <v>0</v>
      </c>
      <c r="X156">
        <v>161.75744628906199</v>
      </c>
      <c r="Y156">
        <v>675.46661376953102</v>
      </c>
    </row>
    <row r="157" spans="1:25" x14ac:dyDescent="0.2">
      <c r="A157" t="s">
        <v>808</v>
      </c>
      <c r="B157" t="str">
        <f>RIGHT(A157,2)</f>
        <v>AM</v>
      </c>
      <c r="C157" s="2">
        <f>DATEVALUE(MID(A157,5,2)&amp;"-"&amp;MID(A157,1,4)&amp;"-"&amp;MID(A157,9,4))</f>
        <v>43337</v>
      </c>
      <c r="D157" s="2" t="str">
        <f>TEXT(C157,"DDDD")</f>
        <v>Saturday</v>
      </c>
      <c r="E157" t="s">
        <v>809</v>
      </c>
      <c r="F157" t="s">
        <v>75</v>
      </c>
      <c r="G157" t="s">
        <v>810</v>
      </c>
      <c r="H157">
        <v>2308</v>
      </c>
      <c r="I157">
        <v>5.61</v>
      </c>
      <c r="J157">
        <f>I157*0.621371</f>
        <v>3.4858913100000004</v>
      </c>
      <c r="K157">
        <v>65</v>
      </c>
      <c r="L157">
        <v>2200</v>
      </c>
      <c r="M157" s="9">
        <f>L157/60</f>
        <v>36.666666666666664</v>
      </c>
      <c r="N157" s="9">
        <f>M157/J157</f>
        <v>10.518591489493877</v>
      </c>
      <c r="O157">
        <v>5609</v>
      </c>
      <c r="P157">
        <v>3.5999999046325599</v>
      </c>
      <c r="R157">
        <v>28</v>
      </c>
      <c r="S157">
        <v>38</v>
      </c>
      <c r="T157">
        <v>20.2000007629394</v>
      </c>
      <c r="U157">
        <v>70.199996948242102</v>
      </c>
      <c r="V157">
        <v>13.899999618530201</v>
      </c>
      <c r="W157">
        <v>-0.39935818314552302</v>
      </c>
      <c r="X157">
        <v>151.56454467773401</v>
      </c>
      <c r="Y157">
        <v>578</v>
      </c>
    </row>
    <row r="158" spans="1:25" x14ac:dyDescent="0.2">
      <c r="A158" t="s">
        <v>1454</v>
      </c>
      <c r="B158" t="str">
        <f>RIGHT(A158,2)</f>
        <v>AM</v>
      </c>
      <c r="C158" s="2">
        <f>DATEVALUE(MID(A158,5,2)&amp;"-"&amp;MID(A158,1,4)&amp;"-"&amp;MID(A158,9,4))</f>
        <v>44067</v>
      </c>
      <c r="D158" s="2" t="str">
        <f>TEXT(C158,"DDDD")</f>
        <v>Monday</v>
      </c>
      <c r="E158" t="s">
        <v>193</v>
      </c>
      <c r="F158" t="s">
        <v>75</v>
      </c>
      <c r="H158">
        <v>2862</v>
      </c>
      <c r="I158">
        <v>5.55</v>
      </c>
      <c r="J158">
        <f>I158*0.621371</f>
        <v>3.44860905</v>
      </c>
      <c r="L158">
        <v>2328</v>
      </c>
      <c r="M158" s="9">
        <f>L158/60</f>
        <v>38.799999999999997</v>
      </c>
      <c r="N158" s="9">
        <f>M158/J158</f>
        <v>11.25091288616783</v>
      </c>
      <c r="O158">
        <v>5554.7998046875</v>
      </c>
      <c r="P158">
        <v>5.6999998092651296</v>
      </c>
      <c r="Q158">
        <v>2.3860824108123699</v>
      </c>
      <c r="R158">
        <v>138.893783569335</v>
      </c>
      <c r="S158">
        <v>144.09378051757801</v>
      </c>
      <c r="T158">
        <v>8.8999996185302699</v>
      </c>
      <c r="U158">
        <v>93.5</v>
      </c>
      <c r="V158">
        <v>38.099998474121001</v>
      </c>
      <c r="W158">
        <v>-9.3612730503082206E-2</v>
      </c>
      <c r="Y158">
        <v>378</v>
      </c>
    </row>
    <row r="159" spans="1:25" x14ac:dyDescent="0.2">
      <c r="A159" t="s">
        <v>273</v>
      </c>
      <c r="B159" t="str">
        <f>RIGHT(A159,2)</f>
        <v>AM</v>
      </c>
      <c r="C159" s="2">
        <f>DATEVALUE(MID(A159,5,1)&amp;"-"&amp;MID(A159,1,4)&amp;"-"&amp;MID(A159,8,4))</f>
        <v>42344</v>
      </c>
      <c r="D159" s="2" t="str">
        <f>TEXT(C159,"DDDD")</f>
        <v>Sunday</v>
      </c>
      <c r="E159" t="s">
        <v>193</v>
      </c>
      <c r="F159" t="s">
        <v>75</v>
      </c>
      <c r="H159">
        <v>2212</v>
      </c>
      <c r="I159">
        <v>5.54</v>
      </c>
      <c r="J159">
        <f>I159*0.621371</f>
        <v>3.44239534</v>
      </c>
      <c r="K159">
        <v>51</v>
      </c>
      <c r="L159">
        <v>2035</v>
      </c>
      <c r="M159" s="9">
        <f>L159/60</f>
        <v>33.916666666666664</v>
      </c>
      <c r="N159" s="9">
        <f>M159/J159</f>
        <v>9.8526355391437015</v>
      </c>
      <c r="O159">
        <v>5547.7998046875</v>
      </c>
      <c r="P159">
        <v>5.6999998092651296</v>
      </c>
      <c r="R159">
        <v>0</v>
      </c>
      <c r="T159">
        <v>14</v>
      </c>
      <c r="U159">
        <v>38.099998474121001</v>
      </c>
      <c r="V159">
        <v>6.8000001907348597</v>
      </c>
      <c r="W159">
        <v>-0.25235199928283603</v>
      </c>
      <c r="X159">
        <v>147.22999572753901</v>
      </c>
    </row>
    <row r="160" spans="1:25" x14ac:dyDescent="0.2">
      <c r="A160" t="s">
        <v>567</v>
      </c>
      <c r="B160" t="str">
        <f>RIGHT(A160,2)</f>
        <v>PM</v>
      </c>
      <c r="C160" s="2">
        <f>DATEVALUE(MID(A160,5,2)&amp;"-"&amp;MID(A160,1,4)&amp;"-"&amp;MID(A160,9,4))</f>
        <v>42871</v>
      </c>
      <c r="D160" s="2" t="str">
        <f>TEXT(C160,"DDDD")</f>
        <v>Tuesday</v>
      </c>
      <c r="E160" t="s">
        <v>196</v>
      </c>
      <c r="F160" t="s">
        <v>75</v>
      </c>
      <c r="G160" t="s">
        <v>568</v>
      </c>
      <c r="H160">
        <v>2080</v>
      </c>
      <c r="I160">
        <v>5.53</v>
      </c>
      <c r="J160">
        <f>I160*0.621371</f>
        <v>3.4361816300000001</v>
      </c>
      <c r="K160">
        <v>83</v>
      </c>
      <c r="L160">
        <v>2080</v>
      </c>
      <c r="M160" s="9">
        <f>L160/60</f>
        <v>34.666666666666664</v>
      </c>
      <c r="N160" s="9">
        <f>M160/J160</f>
        <v>10.088717768585086</v>
      </c>
      <c r="O160">
        <v>5531.2001953125</v>
      </c>
      <c r="P160">
        <v>7.5999999046325604</v>
      </c>
      <c r="R160">
        <v>10.8170452117919</v>
      </c>
      <c r="T160">
        <v>22.299999237060501</v>
      </c>
      <c r="U160">
        <v>35</v>
      </c>
      <c r="V160">
        <v>48.400001525878899</v>
      </c>
      <c r="W160">
        <v>-8.4972523152828203E-2</v>
      </c>
      <c r="X160">
        <v>154.46986389160099</v>
      </c>
      <c r="Y160">
        <v>656.794921875</v>
      </c>
    </row>
    <row r="161" spans="1:25" x14ac:dyDescent="0.2">
      <c r="A161" t="s">
        <v>346</v>
      </c>
      <c r="B161" t="str">
        <f>RIGHT(A161,2)</f>
        <v>PM</v>
      </c>
      <c r="C161" s="2">
        <f>DATEVALUE(MID(A161,5,2)&amp;"-"&amp;MID(A161,1,4)&amp;"-"&amp;MID(A161,9,4))</f>
        <v>42416</v>
      </c>
      <c r="D161" s="2" t="str">
        <f>TEXT(C161,"DDDD")</f>
        <v>Tuesday</v>
      </c>
      <c r="E161" t="s">
        <v>196</v>
      </c>
      <c r="F161" t="s">
        <v>75</v>
      </c>
      <c r="H161">
        <v>1875</v>
      </c>
      <c r="I161">
        <v>5.41</v>
      </c>
      <c r="J161">
        <f>I161*0.621371</f>
        <v>3.3616171100000001</v>
      </c>
      <c r="K161">
        <v>53</v>
      </c>
      <c r="L161">
        <v>1875</v>
      </c>
      <c r="M161" s="9">
        <f>L161/60</f>
        <v>31.25</v>
      </c>
      <c r="N161" s="9">
        <f>M161/J161</f>
        <v>9.2961211754422557</v>
      </c>
      <c r="O161">
        <v>5412.60009765625</v>
      </c>
      <c r="P161">
        <v>4.0999999046325604</v>
      </c>
      <c r="R161">
        <v>38.902381896972599</v>
      </c>
      <c r="T161">
        <v>14</v>
      </c>
      <c r="U161">
        <v>37.400001525878899</v>
      </c>
      <c r="V161">
        <v>9.1999998092651296</v>
      </c>
      <c r="W161">
        <v>-0.120090156793594</v>
      </c>
      <c r="X161">
        <v>144.70773315429599</v>
      </c>
    </row>
    <row r="162" spans="1:25" x14ac:dyDescent="0.2">
      <c r="A162" t="s">
        <v>320</v>
      </c>
      <c r="B162" t="str">
        <f>RIGHT(A162,2)</f>
        <v>PM</v>
      </c>
      <c r="C162" s="2">
        <f>DATEVALUE(MID(A162,5,2)&amp;"-"&amp;MID(A162,1,4)&amp;"-"&amp;MID(A162,9,4))</f>
        <v>42395</v>
      </c>
      <c r="D162" s="2" t="str">
        <f>TEXT(C162,"DDDD")</f>
        <v>Tuesday</v>
      </c>
      <c r="E162" t="s">
        <v>212</v>
      </c>
      <c r="F162" t="s">
        <v>75</v>
      </c>
      <c r="H162">
        <v>1966</v>
      </c>
      <c r="I162">
        <v>5.41</v>
      </c>
      <c r="J162">
        <f>I162*0.621371</f>
        <v>3.3616171100000001</v>
      </c>
      <c r="K162">
        <v>67</v>
      </c>
      <c r="L162">
        <v>1946</v>
      </c>
      <c r="M162" s="9">
        <f>L162/60</f>
        <v>32.43333333333333</v>
      </c>
      <c r="N162" s="9">
        <f>M162/J162</f>
        <v>9.6481342972856687</v>
      </c>
      <c r="O162">
        <v>5409.5</v>
      </c>
      <c r="P162">
        <v>4.6999998092651296</v>
      </c>
      <c r="R162">
        <v>16.344444274902301</v>
      </c>
      <c r="T162">
        <v>18.899999618530199</v>
      </c>
      <c r="U162">
        <v>35.299999237060497</v>
      </c>
      <c r="V162">
        <v>4.9000000953674299</v>
      </c>
      <c r="W162">
        <v>-3.6971992813050699E-3</v>
      </c>
      <c r="X162">
        <v>155.88638305664</v>
      </c>
      <c r="Y162">
        <v>633.289306640625</v>
      </c>
    </row>
    <row r="163" spans="1:25" x14ac:dyDescent="0.2">
      <c r="A163" t="s">
        <v>1465</v>
      </c>
      <c r="B163" t="str">
        <f>RIGHT(A163,2)</f>
        <v>AM</v>
      </c>
      <c r="C163" s="2">
        <f>DATEVALUE(MID(A163,5,2)&amp;"-"&amp;MID(A163,1,4)&amp;"-"&amp;MID(A163,9,4))</f>
        <v>44067</v>
      </c>
      <c r="D163" s="2" t="str">
        <f>TEXT(C163,"DDDD")</f>
        <v>Monday</v>
      </c>
      <c r="E163" t="s">
        <v>193</v>
      </c>
      <c r="F163" t="s">
        <v>75</v>
      </c>
      <c r="H163">
        <v>2895</v>
      </c>
      <c r="I163">
        <v>5.4</v>
      </c>
      <c r="J163">
        <f>I163*0.621371</f>
        <v>3.3554034000000001</v>
      </c>
      <c r="K163">
        <v>47</v>
      </c>
      <c r="L163">
        <v>2259</v>
      </c>
      <c r="M163" s="9">
        <f>L163/60</f>
        <v>37.65</v>
      </c>
      <c r="N163" s="9">
        <f>M163/J163</f>
        <v>11.220707471417594</v>
      </c>
      <c r="O163">
        <v>5407</v>
      </c>
      <c r="P163">
        <v>3.7999999523162802</v>
      </c>
      <c r="Q163">
        <v>2.3935370445251398</v>
      </c>
      <c r="R163">
        <v>130</v>
      </c>
      <c r="S163">
        <v>175</v>
      </c>
      <c r="T163">
        <v>-8.8000001907348597</v>
      </c>
      <c r="U163">
        <v>80</v>
      </c>
      <c r="V163">
        <v>49.5</v>
      </c>
      <c r="W163">
        <v>-0.32550397515296903</v>
      </c>
      <c r="X163">
        <v>144.646240234375</v>
      </c>
      <c r="Y163">
        <v>555</v>
      </c>
    </row>
    <row r="164" spans="1:25" x14ac:dyDescent="0.2">
      <c r="A164" t="s">
        <v>336</v>
      </c>
      <c r="B164" t="str">
        <f>RIGHT(A164,2)</f>
        <v>PM</v>
      </c>
      <c r="C164" s="2">
        <f>DATEVALUE(MID(A164,5,1)&amp;"-"&amp;MID(A164,1,4)&amp;"-"&amp;MID(A164,8,4))</f>
        <v>42409</v>
      </c>
      <c r="D164" s="2" t="str">
        <f>TEXT(C164,"DDDD")</f>
        <v>Tuesday</v>
      </c>
      <c r="E164" t="s">
        <v>196</v>
      </c>
      <c r="F164" t="s">
        <v>75</v>
      </c>
      <c r="H164">
        <v>1880</v>
      </c>
      <c r="I164">
        <v>5.38</v>
      </c>
      <c r="J164">
        <f>I164*0.621371</f>
        <v>3.3429759799999998</v>
      </c>
      <c r="K164">
        <v>60</v>
      </c>
      <c r="L164">
        <v>1880</v>
      </c>
      <c r="M164" s="9">
        <f>L164/60</f>
        <v>31.333333333333332</v>
      </c>
      <c r="N164" s="9">
        <f>M164/J164</f>
        <v>9.3728861711214968</v>
      </c>
      <c r="O164">
        <v>5382.60009765625</v>
      </c>
      <c r="P164">
        <v>4.1999998092651296</v>
      </c>
      <c r="R164">
        <v>16.359355926513601</v>
      </c>
      <c r="T164">
        <v>18.799999237060501</v>
      </c>
      <c r="U164">
        <v>35.299999237060497</v>
      </c>
      <c r="V164">
        <v>5.0999999046325604</v>
      </c>
      <c r="W164">
        <v>-1.8578382441774E-3</v>
      </c>
      <c r="X164">
        <v>152.59680175781199</v>
      </c>
    </row>
    <row r="165" spans="1:25" x14ac:dyDescent="0.2">
      <c r="A165" t="s">
        <v>329</v>
      </c>
      <c r="B165" t="str">
        <f>RIGHT(A165,2)</f>
        <v>PM</v>
      </c>
      <c r="C165" s="2">
        <f>DATEVALUE(MID(A165,5,1)&amp;"-"&amp;MID(A165,1,4)&amp;"-"&amp;MID(A165,8,4))</f>
        <v>42405</v>
      </c>
      <c r="D165" s="2" t="str">
        <f>TEXT(C165,"DDDD")</f>
        <v>Friday</v>
      </c>
      <c r="E165" t="s">
        <v>212</v>
      </c>
      <c r="F165" t="s">
        <v>75</v>
      </c>
      <c r="G165" t="s">
        <v>330</v>
      </c>
      <c r="H165">
        <v>1918</v>
      </c>
      <c r="I165">
        <v>5.36</v>
      </c>
      <c r="J165">
        <f>I165*0.621371</f>
        <v>3.3305485600000004</v>
      </c>
      <c r="L165">
        <v>1886</v>
      </c>
      <c r="M165" s="9">
        <f>L165/60</f>
        <v>31.433333333333334</v>
      </c>
      <c r="N165" s="9">
        <f>M165/J165</f>
        <v>9.4378847108997945</v>
      </c>
      <c r="O165">
        <v>5364.2998046875</v>
      </c>
      <c r="P165">
        <v>4.8000001907348597</v>
      </c>
      <c r="R165">
        <v>14.0097999572753</v>
      </c>
      <c r="T165">
        <v>8.1999998092651296</v>
      </c>
      <c r="U165">
        <v>22.600000381469702</v>
      </c>
      <c r="V165">
        <v>6.1999998092651296</v>
      </c>
      <c r="W165">
        <v>0.186417996883392</v>
      </c>
      <c r="Y165">
        <v>632.51892089843705</v>
      </c>
    </row>
    <row r="166" spans="1:25" x14ac:dyDescent="0.2">
      <c r="A166" t="s">
        <v>242</v>
      </c>
      <c r="B166" t="str">
        <f>RIGHT(A166,2)</f>
        <v>PM</v>
      </c>
      <c r="C166" s="2">
        <f>DATEVALUE(MID(A166,5,2)&amp;"-"&amp;MID(A166,1,4)&amp;"-"&amp;MID(A166,9,4))</f>
        <v>42318</v>
      </c>
      <c r="D166" s="2" t="str">
        <f>TEXT(C166,"DDDD")</f>
        <v>Tuesday</v>
      </c>
      <c r="E166" t="s">
        <v>196</v>
      </c>
      <c r="F166" t="s">
        <v>75</v>
      </c>
      <c r="H166">
        <v>1762</v>
      </c>
      <c r="I166">
        <v>5.33</v>
      </c>
      <c r="J166">
        <f>I166*0.621371</f>
        <v>3.3119074300000002</v>
      </c>
      <c r="K166">
        <v>71</v>
      </c>
      <c r="L166">
        <v>1756</v>
      </c>
      <c r="M166" s="9">
        <f>L166/60</f>
        <v>29.266666666666666</v>
      </c>
      <c r="N166" s="9">
        <f>M166/J166</f>
        <v>8.8368009327684209</v>
      </c>
      <c r="O166">
        <v>5335.10009765625</v>
      </c>
      <c r="P166">
        <v>4</v>
      </c>
      <c r="R166">
        <v>27.1788005828857</v>
      </c>
      <c r="T166">
        <v>35.099998474121001</v>
      </c>
      <c r="U166">
        <v>65.099998474121094</v>
      </c>
      <c r="V166">
        <v>5.6999998092651296</v>
      </c>
      <c r="W166">
        <v>-0.151824995875358</v>
      </c>
      <c r="X166">
        <v>144.35200500488199</v>
      </c>
    </row>
    <row r="167" spans="1:25" x14ac:dyDescent="0.2">
      <c r="A167" t="s">
        <v>791</v>
      </c>
      <c r="B167" t="str">
        <f>RIGHT(A167,2)</f>
        <v>AM</v>
      </c>
      <c r="C167" s="2">
        <f>DATEVALUE(MID(A167,5,2)&amp;"-"&amp;MID(A167,1,4)&amp;"-"&amp;MID(A167,9,4))</f>
        <v>43327</v>
      </c>
      <c r="D167" s="2" t="str">
        <f>TEXT(C167,"DDDD")</f>
        <v>Wednesday</v>
      </c>
      <c r="E167" t="s">
        <v>792</v>
      </c>
      <c r="F167" t="s">
        <v>75</v>
      </c>
      <c r="G167" t="s">
        <v>793</v>
      </c>
      <c r="H167">
        <v>4350</v>
      </c>
      <c r="I167">
        <v>5.32</v>
      </c>
      <c r="J167">
        <f>I167*0.621371</f>
        <v>3.3056937200000003</v>
      </c>
      <c r="K167">
        <v>56</v>
      </c>
      <c r="L167">
        <v>2478</v>
      </c>
      <c r="M167" s="9">
        <f>L167/60</f>
        <v>41.3</v>
      </c>
      <c r="N167" s="9">
        <f>M167/J167</f>
        <v>12.493595444165951</v>
      </c>
      <c r="O167">
        <v>5328.7001953125</v>
      </c>
      <c r="P167">
        <v>3</v>
      </c>
      <c r="R167">
        <v>77</v>
      </c>
      <c r="S167">
        <v>132</v>
      </c>
      <c r="T167">
        <v>13.399999618530201</v>
      </c>
      <c r="U167">
        <v>63.200000762939403</v>
      </c>
      <c r="V167">
        <v>43.099998474121001</v>
      </c>
      <c r="W167">
        <v>-0.40535214543342502</v>
      </c>
      <c r="X167">
        <v>147.03829956054599</v>
      </c>
      <c r="Y167">
        <v>611</v>
      </c>
    </row>
    <row r="168" spans="1:25" x14ac:dyDescent="0.2">
      <c r="A168" t="s">
        <v>609</v>
      </c>
      <c r="B168" t="str">
        <f>RIGHT(A168,2)</f>
        <v>PM</v>
      </c>
      <c r="C168" s="2">
        <f>DATEVALUE(MID(A168,5,2)&amp;"-"&amp;MID(A168,1,4)&amp;"-"&amp;MID(A168,9,4))</f>
        <v>42913</v>
      </c>
      <c r="D168" s="2" t="str">
        <f>TEXT(C168,"DDDD")</f>
        <v>Tuesday</v>
      </c>
      <c r="E168" t="s">
        <v>610</v>
      </c>
      <c r="F168" t="s">
        <v>75</v>
      </c>
      <c r="H168">
        <v>2878</v>
      </c>
      <c r="I168">
        <v>5.18</v>
      </c>
      <c r="J168">
        <f>I168*0.621371</f>
        <v>3.21870178</v>
      </c>
      <c r="K168">
        <v>50</v>
      </c>
      <c r="L168">
        <v>2056</v>
      </c>
      <c r="M168" s="9">
        <f>L168/60</f>
        <v>34.266666666666666</v>
      </c>
      <c r="N168" s="9">
        <f>M168/J168</f>
        <v>10.646114181683108</v>
      </c>
      <c r="O168">
        <v>5179.39990234375</v>
      </c>
      <c r="P168">
        <v>5.3000001907348597</v>
      </c>
      <c r="R168">
        <v>142.98231506347599</v>
      </c>
      <c r="T168">
        <v>31</v>
      </c>
      <c r="U168">
        <v>122.5</v>
      </c>
      <c r="V168">
        <v>42.700000762939403</v>
      </c>
      <c r="W168">
        <v>0.24520215392112699</v>
      </c>
      <c r="X168">
        <v>146.49293518066401</v>
      </c>
      <c r="Y168">
        <v>647.9541015625</v>
      </c>
    </row>
    <row r="169" spans="1:25" x14ac:dyDescent="0.2">
      <c r="A169" t="s">
        <v>394</v>
      </c>
      <c r="B169" t="str">
        <f>RIGHT(A169,2)</f>
        <v>PM</v>
      </c>
      <c r="C169" s="2">
        <f>DATEVALUE(MID(A169,5,2)&amp;"-"&amp;MID(A169,1,4)&amp;"-"&amp;MID(A169,9,4))</f>
        <v>42479</v>
      </c>
      <c r="D169" s="2" t="str">
        <f>TEXT(C169,"DDDD")</f>
        <v>Tuesday</v>
      </c>
      <c r="E169" t="s">
        <v>395</v>
      </c>
      <c r="F169" t="s">
        <v>75</v>
      </c>
      <c r="H169">
        <v>1966</v>
      </c>
      <c r="I169">
        <v>5.17</v>
      </c>
      <c r="J169">
        <f>I169*0.621371</f>
        <v>3.21248807</v>
      </c>
      <c r="K169">
        <v>53</v>
      </c>
      <c r="L169">
        <v>1966</v>
      </c>
      <c r="M169" s="9">
        <f>L169/60</f>
        <v>32.766666666666666</v>
      </c>
      <c r="N169" s="9">
        <f>M169/J169</f>
        <v>10.1997784747156</v>
      </c>
      <c r="O169">
        <v>5174.89990234375</v>
      </c>
      <c r="P169">
        <v>5.1999998092651296</v>
      </c>
      <c r="R169">
        <v>19.719047546386701</v>
      </c>
      <c r="T169">
        <v>17.799999237060501</v>
      </c>
      <c r="U169">
        <v>38</v>
      </c>
      <c r="V169">
        <v>10.300000190734799</v>
      </c>
      <c r="W169">
        <v>-1.9324044696986599E-3</v>
      </c>
      <c r="X169">
        <v>149.15376281738199</v>
      </c>
    </row>
    <row r="170" spans="1:25" x14ac:dyDescent="0.2">
      <c r="A170" t="s">
        <v>250</v>
      </c>
      <c r="B170" t="str">
        <f>RIGHT(A170,2)</f>
        <v>PM</v>
      </c>
      <c r="C170" s="2">
        <f>DATEVALUE(MID(A170,5,2)&amp;"-"&amp;MID(A170,1,4)&amp;"-"&amp;MID(A170,9,4))</f>
        <v>42330</v>
      </c>
      <c r="D170" s="2" t="str">
        <f>TEXT(C170,"DDDD")</f>
        <v>Sunday</v>
      </c>
      <c r="E170" t="s">
        <v>225</v>
      </c>
      <c r="F170" t="s">
        <v>75</v>
      </c>
      <c r="H170">
        <v>1928</v>
      </c>
      <c r="I170">
        <v>5.16</v>
      </c>
      <c r="J170">
        <f>I170*0.621371</f>
        <v>3.2062743600000001</v>
      </c>
      <c r="K170">
        <v>65</v>
      </c>
      <c r="L170">
        <v>1792</v>
      </c>
      <c r="M170" s="9">
        <f>L170/60</f>
        <v>29.866666666666667</v>
      </c>
      <c r="N170" s="9">
        <f>M170/J170</f>
        <v>9.3150689283703922</v>
      </c>
      <c r="O170">
        <v>5165.2998046875</v>
      </c>
      <c r="P170">
        <v>7.0999999046325604</v>
      </c>
      <c r="R170">
        <v>13.1986999511718</v>
      </c>
      <c r="T170">
        <v>10.800000190734799</v>
      </c>
      <c r="U170">
        <v>24.299999237060501</v>
      </c>
      <c r="V170">
        <v>6.5999999046325604</v>
      </c>
      <c r="W170">
        <v>0.24974299967288899</v>
      </c>
      <c r="X170">
        <v>157.43800354003901</v>
      </c>
    </row>
    <row r="171" spans="1:25" x14ac:dyDescent="0.2">
      <c r="A171" t="s">
        <v>80</v>
      </c>
      <c r="B171" t="str">
        <f>RIGHT(A171,2)</f>
        <v>PM</v>
      </c>
      <c r="C171" s="2">
        <f>DATEVALUE(MID(A171,5,2)&amp;"-"&amp;MID(A171,1,4)&amp;"-"&amp;MID(A171,9,4))</f>
        <v>41961</v>
      </c>
      <c r="D171" s="2" t="str">
        <f>TEXT(C171,"DDDD")</f>
        <v>Tuesday</v>
      </c>
      <c r="E171" t="s">
        <v>81</v>
      </c>
      <c r="F171" t="s">
        <v>75</v>
      </c>
      <c r="H171">
        <v>1810</v>
      </c>
      <c r="I171">
        <v>5.16</v>
      </c>
      <c r="J171">
        <f>I171*0.621371</f>
        <v>3.2062743600000001</v>
      </c>
      <c r="K171">
        <v>83</v>
      </c>
      <c r="L171">
        <v>1810</v>
      </c>
      <c r="M171" s="9">
        <f>L171/60</f>
        <v>30.166666666666668</v>
      </c>
      <c r="N171" s="9">
        <f>M171/J171</f>
        <v>9.4086354689455423</v>
      </c>
      <c r="O171">
        <v>5165.2998046875</v>
      </c>
      <c r="P171">
        <v>4</v>
      </c>
      <c r="R171">
        <v>12.4604997634887</v>
      </c>
      <c r="T171">
        <v>17.7000007629394</v>
      </c>
      <c r="U171">
        <v>38.099998474121001</v>
      </c>
      <c r="V171">
        <v>9.6000003814697195</v>
      </c>
      <c r="W171">
        <v>1.93599995691329E-3</v>
      </c>
      <c r="X171">
        <v>160.63099670410099</v>
      </c>
    </row>
    <row r="172" spans="1:25" x14ac:dyDescent="0.2">
      <c r="A172" t="s">
        <v>1473</v>
      </c>
      <c r="B172" t="str">
        <f>RIGHT(A172,2)</f>
        <v>PM</v>
      </c>
      <c r="C172" s="2">
        <f>DATEVALUE(MID(A172,5,1)&amp;"-"&amp;MID(A172,1,4)&amp;"-"&amp;MID(A172,8,4))</f>
        <v>44078</v>
      </c>
      <c r="D172" s="2" t="str">
        <f>TEXT(C172,"DDDD")</f>
        <v>Friday</v>
      </c>
      <c r="E172" t="s">
        <v>212</v>
      </c>
      <c r="F172" t="s">
        <v>75</v>
      </c>
      <c r="H172">
        <v>1937</v>
      </c>
      <c r="I172">
        <v>5.15</v>
      </c>
      <c r="J172">
        <f>I172*0.621371</f>
        <v>3.2000606500000002</v>
      </c>
      <c r="K172">
        <v>67</v>
      </c>
      <c r="L172">
        <v>1809</v>
      </c>
      <c r="M172" s="9">
        <f>L172/60</f>
        <v>30.15</v>
      </c>
      <c r="N172" s="9">
        <f>M172/J172</f>
        <v>9.4216964294098595</v>
      </c>
      <c r="O172">
        <v>5149.7001953125</v>
      </c>
      <c r="P172">
        <v>6.1999998092651296</v>
      </c>
      <c r="Q172">
        <v>2.8467109203338601</v>
      </c>
      <c r="R172">
        <v>7</v>
      </c>
      <c r="S172">
        <v>33</v>
      </c>
      <c r="T172">
        <v>1</v>
      </c>
      <c r="U172">
        <v>31.2000007629394</v>
      </c>
      <c r="V172">
        <v>11.800000190734799</v>
      </c>
      <c r="W172">
        <v>-0.52041864395141602</v>
      </c>
      <c r="X172">
        <v>157.03678894042901</v>
      </c>
      <c r="Y172">
        <v>481</v>
      </c>
    </row>
    <row r="173" spans="1:25" x14ac:dyDescent="0.2">
      <c r="A173" t="s">
        <v>650</v>
      </c>
      <c r="B173" t="str">
        <f>RIGHT(A173,2)</f>
        <v>PM</v>
      </c>
      <c r="C173" s="2">
        <f>DATEVALUE(MID(A173,5,2)&amp;"-"&amp;MID(A173,1,4)&amp;"-"&amp;MID(A173,9,4))</f>
        <v>42957</v>
      </c>
      <c r="D173" s="2" t="str">
        <f>TEXT(C173,"DDDD")</f>
        <v>Thursday</v>
      </c>
      <c r="E173" t="s">
        <v>212</v>
      </c>
      <c r="F173" t="s">
        <v>75</v>
      </c>
      <c r="H173">
        <v>1920</v>
      </c>
      <c r="I173">
        <v>5.1100000000000003</v>
      </c>
      <c r="J173">
        <f>I173*0.621371</f>
        <v>3.17520581</v>
      </c>
      <c r="K173">
        <v>66</v>
      </c>
      <c r="L173">
        <v>1920</v>
      </c>
      <c r="M173" s="9">
        <f>L173/60</f>
        <v>32</v>
      </c>
      <c r="N173" s="9">
        <f>M173/J173</f>
        <v>10.078086875256757</v>
      </c>
      <c r="O173">
        <v>5109.7001953125</v>
      </c>
      <c r="P173">
        <v>4.5999999046325604</v>
      </c>
      <c r="R173">
        <v>32.299171447753899</v>
      </c>
      <c r="T173">
        <v>19.399999618530199</v>
      </c>
      <c r="U173">
        <v>37</v>
      </c>
      <c r="V173">
        <v>12</v>
      </c>
      <c r="W173">
        <v>-0.144822597503662</v>
      </c>
      <c r="X173">
        <v>155.230209350585</v>
      </c>
      <c r="Y173">
        <v>601.68829345703102</v>
      </c>
    </row>
    <row r="174" spans="1:25" x14ac:dyDescent="0.2">
      <c r="A174" t="s">
        <v>1384</v>
      </c>
      <c r="B174" t="str">
        <f>RIGHT(A174,2)</f>
        <v>PM</v>
      </c>
      <c r="C174" s="2">
        <f>DATEVALUE(MID(A174,5,1)&amp;"-"&amp;MID(A174,1,4)&amp;"-"&amp;MID(A174,8,4))</f>
        <v>44014</v>
      </c>
      <c r="D174" s="2" t="str">
        <f>TEXT(C174,"DDDD")</f>
        <v>Thursday</v>
      </c>
      <c r="E174" t="s">
        <v>1385</v>
      </c>
      <c r="F174" t="s">
        <v>75</v>
      </c>
      <c r="H174">
        <v>1895</v>
      </c>
      <c r="I174">
        <v>5.0999999999999996</v>
      </c>
      <c r="J174">
        <f>I174*0.621371</f>
        <v>3.1689920999999996</v>
      </c>
      <c r="K174">
        <v>66</v>
      </c>
      <c r="L174">
        <v>1799</v>
      </c>
      <c r="M174" s="9">
        <f>L174/60</f>
        <v>29.983333333333334</v>
      </c>
      <c r="N174" s="9">
        <f>M174/J174</f>
        <v>9.4614730447997442</v>
      </c>
      <c r="O174">
        <v>5103.7001953125</v>
      </c>
      <c r="P174">
        <v>4.5999999046325604</v>
      </c>
      <c r="Q174">
        <v>2.8369650840759202</v>
      </c>
      <c r="R174">
        <v>58</v>
      </c>
      <c r="S174">
        <v>83</v>
      </c>
      <c r="T174">
        <v>-1.3999999761581401</v>
      </c>
      <c r="U174">
        <v>40.599998474121001</v>
      </c>
      <c r="V174">
        <v>47.799999237060497</v>
      </c>
      <c r="W174">
        <v>-0.17634265124797799</v>
      </c>
      <c r="X174">
        <v>156.75665283203099</v>
      </c>
      <c r="Y174">
        <v>497</v>
      </c>
    </row>
    <row r="175" spans="1:25" x14ac:dyDescent="0.2">
      <c r="A175" t="s">
        <v>652</v>
      </c>
      <c r="B175" t="str">
        <f>RIGHT(A175,2)</f>
        <v>PM</v>
      </c>
      <c r="C175" s="2">
        <f>DATEVALUE(MID(A175,5,2)&amp;"-"&amp;MID(A175,1,4)&amp;"-"&amp;MID(A175,9,4))</f>
        <v>42960</v>
      </c>
      <c r="D175" s="2" t="str">
        <f>TEXT(C175,"DDDD")</f>
        <v>Sunday</v>
      </c>
      <c r="E175" t="s">
        <v>212</v>
      </c>
      <c r="F175" t="s">
        <v>75</v>
      </c>
      <c r="G175" t="s">
        <v>653</v>
      </c>
      <c r="H175">
        <v>2190</v>
      </c>
      <c r="I175">
        <v>5.09</v>
      </c>
      <c r="J175">
        <f>I175*0.621371</f>
        <v>3.1627783900000002</v>
      </c>
      <c r="K175">
        <v>44</v>
      </c>
      <c r="L175">
        <v>1814</v>
      </c>
      <c r="M175" s="9">
        <f>L175/60</f>
        <v>30.233333333333334</v>
      </c>
      <c r="N175" s="9">
        <f>M175/J175</f>
        <v>9.5591058257272756</v>
      </c>
      <c r="O175">
        <v>5096.2001953125</v>
      </c>
      <c r="P175">
        <v>4.3000001907348597</v>
      </c>
      <c r="R175">
        <v>20.5205059051513</v>
      </c>
      <c r="T175">
        <v>22.299999237060501</v>
      </c>
      <c r="U175">
        <v>37</v>
      </c>
      <c r="V175">
        <v>29.399999618530199</v>
      </c>
      <c r="W175">
        <v>-0.18445116281509399</v>
      </c>
      <c r="X175">
        <v>147.68560791015599</v>
      </c>
      <c r="Y175">
        <v>595.01397705078102</v>
      </c>
    </row>
    <row r="176" spans="1:25" x14ac:dyDescent="0.2">
      <c r="A176" t="s">
        <v>415</v>
      </c>
      <c r="B176" t="str">
        <f>RIGHT(A176,2)</f>
        <v>PM</v>
      </c>
      <c r="C176" s="2">
        <f>DATEVALUE(MID(A176,5,2)&amp;"-"&amp;MID(A176,1,4)&amp;"-"&amp;MID(A176,9,4))</f>
        <v>42507</v>
      </c>
      <c r="D176" s="2" t="str">
        <f>TEXT(C176,"DDDD")</f>
        <v>Tuesday</v>
      </c>
      <c r="E176" t="s">
        <v>416</v>
      </c>
      <c r="F176" t="s">
        <v>75</v>
      </c>
      <c r="H176">
        <v>1997</v>
      </c>
      <c r="I176">
        <v>5.08</v>
      </c>
      <c r="J176">
        <f>I176*0.621371</f>
        <v>3.1565646800000002</v>
      </c>
      <c r="K176">
        <v>54</v>
      </c>
      <c r="L176">
        <v>1852</v>
      </c>
      <c r="M176" s="9">
        <f>L176/60</f>
        <v>30.866666666666667</v>
      </c>
      <c r="N176" s="9">
        <f>M176/J176</f>
        <v>9.7785630252527138</v>
      </c>
      <c r="O176">
        <v>5082.5</v>
      </c>
      <c r="P176">
        <v>5</v>
      </c>
      <c r="R176">
        <v>15.545000076293899</v>
      </c>
      <c r="T176">
        <v>22.5</v>
      </c>
      <c r="U176">
        <v>38.099998474121001</v>
      </c>
      <c r="V176">
        <v>10.300000190734799</v>
      </c>
      <c r="W176">
        <v>1.77078004926443E-2</v>
      </c>
      <c r="X176">
        <v>151.42399597167901</v>
      </c>
      <c r="Y176">
        <v>596.56774902343705</v>
      </c>
    </row>
    <row r="177" spans="1:25" x14ac:dyDescent="0.2">
      <c r="A177" t="s">
        <v>380</v>
      </c>
      <c r="B177" t="str">
        <f>RIGHT(A177,2)</f>
        <v>PM</v>
      </c>
      <c r="C177" s="2">
        <f>DATEVALUE(MID(A177,5,1)&amp;"-"&amp;MID(A177,1,4)&amp;"-"&amp;MID(A177,8,4))</f>
        <v>42464</v>
      </c>
      <c r="D177" s="2" t="str">
        <f>TEXT(C177,"DDDD")</f>
        <v>Monday</v>
      </c>
      <c r="E177" t="s">
        <v>381</v>
      </c>
      <c r="F177" t="s">
        <v>75</v>
      </c>
      <c r="G177" t="s">
        <v>382</v>
      </c>
      <c r="H177">
        <v>2029</v>
      </c>
      <c r="I177">
        <v>5.07</v>
      </c>
      <c r="J177">
        <f>I177*0.621371</f>
        <v>3.1503509700000003</v>
      </c>
      <c r="K177">
        <v>85</v>
      </c>
      <c r="L177">
        <v>1733</v>
      </c>
      <c r="M177">
        <f>L177/60</f>
        <v>28.883333333333333</v>
      </c>
      <c r="N177" s="9">
        <f>M177/J177</f>
        <v>9.1682906470999743</v>
      </c>
      <c r="O177">
        <v>5074</v>
      </c>
      <c r="P177">
        <v>5.1999998092651296</v>
      </c>
      <c r="R177">
        <v>13.4650001525878</v>
      </c>
      <c r="T177">
        <v>45.400001525878899</v>
      </c>
      <c r="U177">
        <v>59.099998474121001</v>
      </c>
      <c r="V177">
        <v>7.8000001907348597</v>
      </c>
      <c r="W177">
        <v>3.9416598156094499E-3</v>
      </c>
      <c r="X177">
        <v>160.64700317382801</v>
      </c>
    </row>
    <row r="178" spans="1:25" x14ac:dyDescent="0.2">
      <c r="A178" t="s">
        <v>1429</v>
      </c>
      <c r="B178" t="str">
        <f>RIGHT(A178,2)</f>
        <v>PM</v>
      </c>
      <c r="C178" s="2">
        <f>DATEVALUE(MID(A178,5,1)&amp;"-"&amp;MID(A178,1,4)&amp;"-"&amp;MID(A178,8,4))</f>
        <v>44045</v>
      </c>
      <c r="D178" s="2" t="str">
        <f>TEXT(C178,"DDDD")</f>
        <v>Sunday</v>
      </c>
      <c r="E178" t="s">
        <v>1430</v>
      </c>
      <c r="F178" t="s">
        <v>75</v>
      </c>
      <c r="H178">
        <v>2112</v>
      </c>
      <c r="I178">
        <v>5.07</v>
      </c>
      <c r="J178">
        <f>I178*0.621371</f>
        <v>3.1503509700000003</v>
      </c>
      <c r="K178">
        <v>54</v>
      </c>
      <c r="L178">
        <v>1885</v>
      </c>
      <c r="M178">
        <f>L178/60</f>
        <v>31.416666666666668</v>
      </c>
      <c r="N178" s="9">
        <f>M178/J178</f>
        <v>9.972433854462464</v>
      </c>
      <c r="O178">
        <v>5072.39990234375</v>
      </c>
      <c r="P178">
        <v>5.3000001907348597</v>
      </c>
      <c r="Q178">
        <v>2.69092845916748</v>
      </c>
      <c r="R178">
        <v>7</v>
      </c>
      <c r="S178">
        <v>22</v>
      </c>
      <c r="T178">
        <v>20.600000381469702</v>
      </c>
      <c r="U178">
        <v>38.200000762939403</v>
      </c>
      <c r="V178">
        <v>9.8000001907348597</v>
      </c>
      <c r="W178">
        <v>-0.27994638681411699</v>
      </c>
      <c r="X178">
        <v>151.40817260742099</v>
      </c>
      <c r="Y178">
        <v>501</v>
      </c>
    </row>
    <row r="179" spans="1:25" x14ac:dyDescent="0.2">
      <c r="A179" t="s">
        <v>993</v>
      </c>
      <c r="B179" t="str">
        <f>RIGHT(A179,2)</f>
        <v>PM</v>
      </c>
      <c r="C179" s="2">
        <f>DATEVALUE(MID(A179,5,1)&amp;"-"&amp;MID(A179,1,4)&amp;"-"&amp;MID(A179,8,4))</f>
        <v>43528</v>
      </c>
      <c r="D179" s="2" t="str">
        <f>TEXT(C179,"DDDD")</f>
        <v>Monday</v>
      </c>
      <c r="E179" t="s">
        <v>196</v>
      </c>
      <c r="F179" t="s">
        <v>75</v>
      </c>
      <c r="H179">
        <v>2048</v>
      </c>
      <c r="I179">
        <v>5.07</v>
      </c>
      <c r="J179">
        <f>I179*0.621371</f>
        <v>3.1503509700000003</v>
      </c>
      <c r="K179">
        <v>54</v>
      </c>
      <c r="L179">
        <v>2048</v>
      </c>
      <c r="M179">
        <f>L179/60</f>
        <v>34.133333333333333</v>
      </c>
      <c r="N179" s="9">
        <f>M179/J179</f>
        <v>10.834771636041976</v>
      </c>
      <c r="O179">
        <v>5070.60009765625</v>
      </c>
      <c r="P179">
        <v>3.70000004768371</v>
      </c>
      <c r="R179">
        <v>16</v>
      </c>
      <c r="S179">
        <v>18</v>
      </c>
      <c r="T179">
        <v>9.1999998092651296</v>
      </c>
      <c r="U179">
        <v>18.600000381469702</v>
      </c>
      <c r="V179">
        <v>23.100000381469702</v>
      </c>
      <c r="W179">
        <v>4.3387372046708998E-2</v>
      </c>
      <c r="X179">
        <v>149.84295654296801</v>
      </c>
      <c r="Y179">
        <v>505</v>
      </c>
    </row>
    <row r="180" spans="1:25" x14ac:dyDescent="0.2">
      <c r="A180" t="s">
        <v>1311</v>
      </c>
      <c r="B180" t="str">
        <f>RIGHT(A180,2)</f>
        <v>PM</v>
      </c>
      <c r="C180" s="2">
        <f>DATEVALUE(MID(A180,5,2)&amp;"-"&amp;MID(A180,1,4)&amp;"-"&amp;MID(A180,9,4))</f>
        <v>43963</v>
      </c>
      <c r="D180" s="2" t="str">
        <f>TEXT(C180,"DDDD")</f>
        <v>Tuesday</v>
      </c>
      <c r="E180" t="s">
        <v>1312</v>
      </c>
      <c r="F180" t="s">
        <v>75</v>
      </c>
      <c r="G180" t="s">
        <v>1313</v>
      </c>
      <c r="H180">
        <v>1665</v>
      </c>
      <c r="I180">
        <v>5</v>
      </c>
      <c r="J180">
        <f>I180*0.621371</f>
        <v>3.1068549999999999</v>
      </c>
      <c r="K180">
        <v>73</v>
      </c>
      <c r="L180">
        <v>1660</v>
      </c>
      <c r="M180">
        <f>L180/60</f>
        <v>27.666666666666668</v>
      </c>
      <c r="N180" s="9">
        <f>M180/J180</f>
        <v>8.9050395550055175</v>
      </c>
      <c r="O180">
        <v>5003.89990234375</v>
      </c>
      <c r="P180">
        <v>4.8000001907348597</v>
      </c>
      <c r="Q180">
        <v>3.01300001144409</v>
      </c>
      <c r="R180">
        <v>2</v>
      </c>
      <c r="S180">
        <v>24</v>
      </c>
      <c r="T180">
        <v>12.399999618530201</v>
      </c>
      <c r="U180">
        <v>36.200000762939403</v>
      </c>
      <c r="V180">
        <v>4.6999998092651296</v>
      </c>
      <c r="W180">
        <v>-0.427666425704956</v>
      </c>
      <c r="X180">
        <v>161</v>
      </c>
      <c r="Y180">
        <v>482</v>
      </c>
    </row>
    <row r="181" spans="1:25" x14ac:dyDescent="0.2">
      <c r="A181" t="s">
        <v>372</v>
      </c>
      <c r="B181" t="str">
        <f>RIGHT(A181,2)</f>
        <v>PM</v>
      </c>
      <c r="C181" s="2">
        <f>DATEVALUE(MID(A181,5,2)&amp;"-"&amp;MID(A181,1,4)&amp;"-"&amp;MID(A181,9,4))</f>
        <v>42451</v>
      </c>
      <c r="D181" s="2" t="str">
        <f>TEXT(C181,"DDDD")</f>
        <v>Tuesday</v>
      </c>
      <c r="E181" t="s">
        <v>196</v>
      </c>
      <c r="F181" t="s">
        <v>75</v>
      </c>
      <c r="H181">
        <v>1840</v>
      </c>
      <c r="I181">
        <v>5.0599999999999996</v>
      </c>
      <c r="J181">
        <f>I181*0.621371</f>
        <v>3.1441372599999999</v>
      </c>
      <c r="K181">
        <v>54</v>
      </c>
      <c r="L181">
        <v>1840</v>
      </c>
      <c r="M181">
        <f>L181/60</f>
        <v>30.666666666666668</v>
      </c>
      <c r="N181" s="9">
        <f>M181/J181</f>
        <v>9.753603017530688</v>
      </c>
      <c r="O181">
        <v>5060.10009765625</v>
      </c>
      <c r="P181">
        <v>4.9000000953674299</v>
      </c>
      <c r="R181">
        <v>16.603404998779201</v>
      </c>
      <c r="T181">
        <v>18.799999237060501</v>
      </c>
      <c r="U181">
        <v>35.700000762939403</v>
      </c>
      <c r="V181">
        <v>6.1999998092651296</v>
      </c>
      <c r="W181">
        <v>4.5453649014234501E-2</v>
      </c>
      <c r="X181">
        <v>151.24711608886699</v>
      </c>
    </row>
    <row r="182" spans="1:25" x14ac:dyDescent="0.2">
      <c r="A182" t="s">
        <v>846</v>
      </c>
      <c r="B182" t="str">
        <f>RIGHT(A182,2)</f>
        <v>PM</v>
      </c>
      <c r="C182" s="2">
        <f>DATEVALUE(MID(A182,5,2)&amp;"-"&amp;MID(A182,1,4)&amp;"-"&amp;MID(A182,9,4))</f>
        <v>43360</v>
      </c>
      <c r="D182" s="2" t="str">
        <f>TEXT(C182,"DDDD")</f>
        <v>Monday</v>
      </c>
      <c r="E182" t="s">
        <v>196</v>
      </c>
      <c r="F182" t="s">
        <v>75</v>
      </c>
      <c r="H182">
        <v>1875</v>
      </c>
      <c r="I182">
        <v>5.0599999999999996</v>
      </c>
      <c r="J182">
        <f>I182*0.621371</f>
        <v>3.1441372599999999</v>
      </c>
      <c r="K182">
        <v>78</v>
      </c>
      <c r="L182">
        <v>1870</v>
      </c>
      <c r="M182">
        <f>L182/60</f>
        <v>31.166666666666668</v>
      </c>
      <c r="N182" s="9">
        <f>M182/J182</f>
        <v>9.9126291536860798</v>
      </c>
      <c r="O182">
        <v>5065.39990234375</v>
      </c>
      <c r="P182">
        <v>4.0999999046325604</v>
      </c>
      <c r="R182">
        <v>14</v>
      </c>
      <c r="S182">
        <v>13</v>
      </c>
      <c r="T182">
        <v>2.5999999046325599</v>
      </c>
      <c r="U182">
        <v>13.399999618530201</v>
      </c>
      <c r="V182">
        <v>7.5999999046325604</v>
      </c>
      <c r="W182">
        <v>1.5793422237038598E-2</v>
      </c>
      <c r="X182">
        <v>159.61703491210901</v>
      </c>
      <c r="Y182">
        <v>520</v>
      </c>
    </row>
    <row r="183" spans="1:25" x14ac:dyDescent="0.2">
      <c r="A183" t="s">
        <v>282</v>
      </c>
      <c r="B183" t="str">
        <f>RIGHT(A183,2)</f>
        <v>PM</v>
      </c>
      <c r="C183" s="2">
        <f>DATEVALUE(MID(A183,5,2)&amp;"-"&amp;MID(A183,1,4)&amp;"-"&amp;MID(A183,9,4))</f>
        <v>42362</v>
      </c>
      <c r="D183" s="2" t="str">
        <f>TEXT(C183,"DDDD")</f>
        <v>Thursday</v>
      </c>
      <c r="E183" t="s">
        <v>212</v>
      </c>
      <c r="F183" t="s">
        <v>75</v>
      </c>
      <c r="H183">
        <v>1905</v>
      </c>
      <c r="I183">
        <v>5.05</v>
      </c>
      <c r="J183">
        <f>I183*0.621371</f>
        <v>3.13792355</v>
      </c>
      <c r="K183">
        <v>51</v>
      </c>
      <c r="L183">
        <v>1762</v>
      </c>
      <c r="M183">
        <f>L183/60</f>
        <v>29.366666666666667</v>
      </c>
      <c r="N183" s="9">
        <f>M183/J183</f>
        <v>9.3586303804841471</v>
      </c>
      <c r="O183">
        <v>5056.7998046875</v>
      </c>
      <c r="P183">
        <v>6.3000001907348597</v>
      </c>
      <c r="R183">
        <v>0</v>
      </c>
      <c r="T183">
        <v>14</v>
      </c>
      <c r="U183">
        <v>38</v>
      </c>
      <c r="V183">
        <v>18.299999237060501</v>
      </c>
      <c r="W183">
        <v>-0.22741654515266399</v>
      </c>
      <c r="X183">
        <v>152.84207153320301</v>
      </c>
    </row>
    <row r="184" spans="1:25" x14ac:dyDescent="0.2">
      <c r="A184" t="s">
        <v>1401</v>
      </c>
      <c r="B184" t="str">
        <f>RIGHT(A184,2)</f>
        <v>PM</v>
      </c>
      <c r="C184" s="2">
        <f>DATEVALUE(MID(A184,5,2)&amp;"-"&amp;MID(A184,1,4)&amp;"-"&amp;MID(A184,9,4))</f>
        <v>44031</v>
      </c>
      <c r="D184" s="2" t="str">
        <f>TEXT(C184,"DDDD")</f>
        <v>Sunday</v>
      </c>
      <c r="E184" t="s">
        <v>212</v>
      </c>
      <c r="F184" t="s">
        <v>75</v>
      </c>
      <c r="H184">
        <v>1779</v>
      </c>
      <c r="I184">
        <v>5.05</v>
      </c>
      <c r="J184">
        <f>I184*0.621371</f>
        <v>3.13792355</v>
      </c>
      <c r="K184">
        <v>68</v>
      </c>
      <c r="L184">
        <v>1779</v>
      </c>
      <c r="M184">
        <f>L184/60</f>
        <v>29.65</v>
      </c>
      <c r="N184" s="9">
        <f>M184/J184</f>
        <v>9.448923636141485</v>
      </c>
      <c r="O184">
        <v>5058.7998046875</v>
      </c>
      <c r="P184">
        <v>6.1999998092651296</v>
      </c>
      <c r="Q184">
        <v>2.8436200618743799</v>
      </c>
      <c r="R184">
        <v>6</v>
      </c>
      <c r="S184">
        <v>24</v>
      </c>
      <c r="T184">
        <v>4.8000001907348597</v>
      </c>
      <c r="U184">
        <v>27.600000381469702</v>
      </c>
      <c r="V184">
        <v>4.1999998092651296</v>
      </c>
      <c r="W184">
        <v>-0.39930418133735601</v>
      </c>
      <c r="X184">
        <v>158.25775146484301</v>
      </c>
      <c r="Y184">
        <v>498</v>
      </c>
    </row>
    <row r="185" spans="1:25" x14ac:dyDescent="0.2">
      <c r="A185" t="s">
        <v>557</v>
      </c>
      <c r="B185" t="str">
        <f>RIGHT(A185,2)</f>
        <v>PM</v>
      </c>
      <c r="C185" s="2">
        <f>DATEVALUE(MID(A185,5,1)&amp;"-"&amp;MID(A185,1,4)&amp;"-"&amp;MID(A185,8,4))</f>
        <v>42862</v>
      </c>
      <c r="D185" s="2" t="str">
        <f>TEXT(C185,"DDDD")</f>
        <v>Sunday</v>
      </c>
      <c r="E185" t="s">
        <v>212</v>
      </c>
      <c r="F185" t="s">
        <v>75</v>
      </c>
      <c r="H185">
        <v>2116</v>
      </c>
      <c r="I185">
        <v>5.04</v>
      </c>
      <c r="J185">
        <f>I185*0.621371</f>
        <v>3.1317098400000001</v>
      </c>
      <c r="K185">
        <v>69</v>
      </c>
      <c r="L185">
        <v>1827</v>
      </c>
      <c r="M185">
        <f>L185/60</f>
        <v>30.45</v>
      </c>
      <c r="N185" s="9">
        <f>M185/J185</f>
        <v>9.7231230081009041</v>
      </c>
      <c r="O185">
        <v>5043.2001953125</v>
      </c>
      <c r="P185">
        <v>3.5</v>
      </c>
      <c r="R185">
        <v>19.578800201416001</v>
      </c>
      <c r="T185">
        <v>17</v>
      </c>
      <c r="U185">
        <v>37</v>
      </c>
      <c r="V185">
        <v>38.299999237060497</v>
      </c>
      <c r="W185">
        <v>4.3623100966215099E-2</v>
      </c>
      <c r="X185">
        <v>156.82400512695301</v>
      </c>
      <c r="Y185">
        <v>595.24694824218705</v>
      </c>
    </row>
    <row r="186" spans="1:25" x14ac:dyDescent="0.2">
      <c r="A186" t="s">
        <v>1355</v>
      </c>
      <c r="B186" t="str">
        <f>RIGHT(A186,2)</f>
        <v>PM</v>
      </c>
      <c r="C186" s="2">
        <f>DATEVALUE(MID(A186,5,2)&amp;"-"&amp;MID(A186,1,4)&amp;"-"&amp;MID(A186,9,4))</f>
        <v>43994</v>
      </c>
      <c r="D186" s="2" t="str">
        <f>TEXT(C186,"DDDD")</f>
        <v>Friday</v>
      </c>
      <c r="E186" t="s">
        <v>1356</v>
      </c>
      <c r="F186" t="s">
        <v>75</v>
      </c>
      <c r="H186">
        <v>1732</v>
      </c>
      <c r="I186">
        <v>5.03</v>
      </c>
      <c r="J186">
        <f>I186*0.621371</f>
        <v>3.1254961300000002</v>
      </c>
      <c r="K186">
        <v>68</v>
      </c>
      <c r="L186">
        <v>1732</v>
      </c>
      <c r="M186">
        <f>L186/60</f>
        <v>28.866666666666667</v>
      </c>
      <c r="N186" s="9">
        <f>M186/J186</f>
        <v>9.2358670323058973</v>
      </c>
      <c r="O186">
        <v>5032.10009765625</v>
      </c>
      <c r="P186">
        <v>4.5</v>
      </c>
      <c r="Q186">
        <v>2.9053695201873699</v>
      </c>
      <c r="R186">
        <v>73</v>
      </c>
      <c r="S186">
        <v>102</v>
      </c>
      <c r="T186">
        <v>-19.399999618530199</v>
      </c>
      <c r="U186">
        <v>36.200000762939403</v>
      </c>
      <c r="V186">
        <v>46</v>
      </c>
      <c r="W186">
        <v>-0.93002921342849698</v>
      </c>
      <c r="X186">
        <v>158.54176330566401</v>
      </c>
      <c r="Y186">
        <v>500</v>
      </c>
    </row>
    <row r="187" spans="1:25" x14ac:dyDescent="0.2">
      <c r="A187" t="s">
        <v>1413</v>
      </c>
      <c r="B187" t="str">
        <f>RIGHT(A187,2)</f>
        <v>PM</v>
      </c>
      <c r="C187" s="2">
        <f>DATEVALUE(MID(A187,5,2)&amp;"-"&amp;MID(A187,1,4)&amp;"-"&amp;MID(A187,9,4))</f>
        <v>44036</v>
      </c>
      <c r="D187" s="2" t="str">
        <f>TEXT(C187,"DDDD")</f>
        <v>Friday</v>
      </c>
      <c r="E187" t="s">
        <v>1414</v>
      </c>
      <c r="F187" t="s">
        <v>75</v>
      </c>
      <c r="G187" t="s">
        <v>1415</v>
      </c>
      <c r="H187">
        <v>1734</v>
      </c>
      <c r="I187">
        <v>5.03</v>
      </c>
      <c r="J187">
        <f>I187*0.621371</f>
        <v>3.1254961300000002</v>
      </c>
      <c r="K187">
        <v>73</v>
      </c>
      <c r="L187">
        <v>1734</v>
      </c>
      <c r="M187">
        <f>L187/60</f>
        <v>28.9</v>
      </c>
      <c r="N187" s="9">
        <f>M187/J187</f>
        <v>9.2465320057843101</v>
      </c>
      <c r="O187">
        <v>5036.7001953125</v>
      </c>
      <c r="P187">
        <v>4.4000000953674299</v>
      </c>
      <c r="Q187">
        <v>2.9046711921691801</v>
      </c>
      <c r="R187">
        <v>7</v>
      </c>
      <c r="S187">
        <v>34</v>
      </c>
      <c r="T187">
        <v>-7.8000001907348597</v>
      </c>
      <c r="U187">
        <v>27.2000007629394</v>
      </c>
      <c r="V187">
        <v>10</v>
      </c>
      <c r="W187">
        <v>-0.54003614187240601</v>
      </c>
      <c r="X187">
        <v>160.87745666503901</v>
      </c>
      <c r="Y187">
        <v>496</v>
      </c>
    </row>
    <row r="188" spans="1:25" x14ac:dyDescent="0.2">
      <c r="A188" t="s">
        <v>186</v>
      </c>
      <c r="B188" t="str">
        <f>RIGHT(A188,2)</f>
        <v>PM</v>
      </c>
      <c r="C188" s="2">
        <f>DATEVALUE(MID(A188,5,2)&amp;"-"&amp;MID(A188,1,4)&amp;"-"&amp;MID(A188,9,4))</f>
        <v>42048</v>
      </c>
      <c r="D188" s="2" t="str">
        <f>TEXT(C188,"DDDD")</f>
        <v>Friday</v>
      </c>
      <c r="E188" t="s">
        <v>187</v>
      </c>
      <c r="F188" t="s">
        <v>75</v>
      </c>
      <c r="H188">
        <v>2038</v>
      </c>
      <c r="I188">
        <v>5.03</v>
      </c>
      <c r="J188">
        <f>I188*0.621371</f>
        <v>3.1254961300000002</v>
      </c>
      <c r="K188">
        <v>41</v>
      </c>
      <c r="L188">
        <v>1760</v>
      </c>
      <c r="M188">
        <f>L188/60</f>
        <v>29.333333333333332</v>
      </c>
      <c r="N188" s="9">
        <f>M188/J188</f>
        <v>9.3851766610036815</v>
      </c>
      <c r="O188">
        <v>5033.39990234375</v>
      </c>
      <c r="P188">
        <v>4.6999998092651296</v>
      </c>
      <c r="R188">
        <v>0</v>
      </c>
      <c r="T188">
        <v>6.8000001907348597</v>
      </c>
      <c r="U188">
        <v>12</v>
      </c>
      <c r="V188">
        <v>2.70000004768371</v>
      </c>
      <c r="W188">
        <v>-7.74824023246765E-2</v>
      </c>
      <c r="X188">
        <v>139.78900146484301</v>
      </c>
      <c r="Y188">
        <v>586.3193359375</v>
      </c>
    </row>
    <row r="189" spans="1:25" x14ac:dyDescent="0.2">
      <c r="A189" t="s">
        <v>1467</v>
      </c>
      <c r="B189" t="str">
        <f>RIGHT(A189,2)</f>
        <v>PM</v>
      </c>
      <c r="C189" s="2">
        <f>DATEVALUE(MID(A189,5,2)&amp;"-"&amp;MID(A189,1,4)&amp;"-"&amp;MID(A189,9,4))</f>
        <v>44072</v>
      </c>
      <c r="D189" s="2" t="str">
        <f>TEXT(C189,"DDDD")</f>
        <v>Saturday</v>
      </c>
      <c r="E189" t="s">
        <v>1468</v>
      </c>
      <c r="F189" t="s">
        <v>75</v>
      </c>
      <c r="H189">
        <v>1864</v>
      </c>
      <c r="I189">
        <v>5.03</v>
      </c>
      <c r="J189">
        <f>I189*0.621371</f>
        <v>3.1254961300000002</v>
      </c>
      <c r="K189">
        <v>54</v>
      </c>
      <c r="L189">
        <v>1859</v>
      </c>
      <c r="M189">
        <f>L189/60</f>
        <v>30.983333333333334</v>
      </c>
      <c r="N189" s="9">
        <f>M189/J189</f>
        <v>9.9130928481851406</v>
      </c>
      <c r="O189">
        <v>5032.10009765625</v>
      </c>
      <c r="P189">
        <v>4.3000001907348597</v>
      </c>
      <c r="Q189">
        <v>2.7068853378295898</v>
      </c>
      <c r="R189">
        <v>6</v>
      </c>
      <c r="S189">
        <v>38</v>
      </c>
      <c r="T189">
        <v>0.80000001192092896</v>
      </c>
      <c r="U189">
        <v>38</v>
      </c>
      <c r="V189">
        <v>11.800000190734799</v>
      </c>
      <c r="W189">
        <v>-0.60412156581878595</v>
      </c>
      <c r="X189">
        <v>152.322509765625</v>
      </c>
      <c r="Y189">
        <v>494</v>
      </c>
    </row>
    <row r="190" spans="1:25" x14ac:dyDescent="0.2">
      <c r="A190" t="s">
        <v>1177</v>
      </c>
      <c r="B190" t="str">
        <f>RIGHT(A190,2)</f>
        <v>PM</v>
      </c>
      <c r="C190" s="2">
        <f>DATEVALUE(MID(A190,5,2)&amp;"-"&amp;MID(A190,1,4)&amp;"-"&amp;MID(A190,9,4))</f>
        <v>43860</v>
      </c>
      <c r="D190" s="2" t="str">
        <f>TEXT(C190,"DDDD")</f>
        <v>Thursday</v>
      </c>
      <c r="E190" t="s">
        <v>1178</v>
      </c>
      <c r="F190" t="s">
        <v>75</v>
      </c>
      <c r="H190">
        <v>2034</v>
      </c>
      <c r="I190">
        <v>5.03</v>
      </c>
      <c r="J190">
        <f>I190*0.621371</f>
        <v>3.1254961300000002</v>
      </c>
      <c r="K190">
        <v>82</v>
      </c>
      <c r="L190">
        <v>2016</v>
      </c>
      <c r="M190">
        <f>L190/60</f>
        <v>33.6</v>
      </c>
      <c r="N190" s="9">
        <f>M190/J190</f>
        <v>10.750293266240583</v>
      </c>
      <c r="O190">
        <v>5034.7998046875</v>
      </c>
      <c r="P190">
        <v>3.5</v>
      </c>
      <c r="Q190">
        <v>2.4969999790191602</v>
      </c>
      <c r="R190">
        <v>28</v>
      </c>
      <c r="S190">
        <v>56</v>
      </c>
      <c r="T190">
        <v>27.399999618530199</v>
      </c>
      <c r="U190">
        <v>76.400001525878906</v>
      </c>
      <c r="V190">
        <v>13.800000190734799</v>
      </c>
      <c r="W190">
        <v>-0.504488766193389</v>
      </c>
      <c r="X190">
        <v>160</v>
      </c>
      <c r="Y190">
        <v>519</v>
      </c>
    </row>
    <row r="191" spans="1:25" x14ac:dyDescent="0.2">
      <c r="A191" t="s">
        <v>1307</v>
      </c>
      <c r="B191" t="str">
        <f>RIGHT(A191,2)</f>
        <v>AM</v>
      </c>
      <c r="C191" s="2">
        <f>DATEVALUE(MID(A191,5,2)&amp;"-"&amp;MID(A191,1,4)&amp;"-"&amp;MID(A191,9,4))</f>
        <v>43961</v>
      </c>
      <c r="D191" s="2" t="str">
        <f>TEXT(C191,"DDDD")</f>
        <v>Sunday</v>
      </c>
      <c r="E191" t="s">
        <v>1308</v>
      </c>
      <c r="F191" t="s">
        <v>75</v>
      </c>
      <c r="G191" t="s">
        <v>1309</v>
      </c>
      <c r="H191">
        <v>3976</v>
      </c>
      <c r="I191">
        <v>8.8800000000000008</v>
      </c>
      <c r="J191">
        <f>I191*0.621371</f>
        <v>5.5177744800000008</v>
      </c>
      <c r="K191">
        <v>89</v>
      </c>
      <c r="L191">
        <v>3550</v>
      </c>
      <c r="M191" s="9">
        <f>L191/60</f>
        <v>59.166666666666664</v>
      </c>
      <c r="N191" s="9">
        <f>M191/J191</f>
        <v>10.722922236333707</v>
      </c>
      <c r="O191">
        <v>8885.7001953125</v>
      </c>
      <c r="P191">
        <v>6</v>
      </c>
      <c r="Q191">
        <v>2.5030000209808301</v>
      </c>
      <c r="R191">
        <v>49</v>
      </c>
      <c r="S191">
        <v>110</v>
      </c>
      <c r="T191">
        <v>0.20000000298023199</v>
      </c>
      <c r="U191">
        <v>83.800003051757798</v>
      </c>
      <c r="V191">
        <v>27.799999237060501</v>
      </c>
      <c r="W191">
        <v>-0.22282993793487499</v>
      </c>
      <c r="X191">
        <v>149</v>
      </c>
      <c r="Y191">
        <v>906</v>
      </c>
    </row>
    <row r="192" spans="1:25" x14ac:dyDescent="0.2">
      <c r="A192" t="s">
        <v>1301</v>
      </c>
      <c r="B192" t="str">
        <f>RIGHT(A192,2)</f>
        <v>AM</v>
      </c>
      <c r="C192" s="2">
        <f>DATEVALUE(MID(A192,5,1)&amp;"-"&amp;MID(A192,1,4)&amp;"-"&amp;MID(A192,8,4))</f>
        <v>43959</v>
      </c>
      <c r="D192" s="2" t="str">
        <f>TEXT(C192,"DDDD")</f>
        <v>Friday</v>
      </c>
      <c r="E192" t="s">
        <v>193</v>
      </c>
      <c r="F192" t="s">
        <v>75</v>
      </c>
      <c r="G192" t="s">
        <v>1302</v>
      </c>
      <c r="H192">
        <v>1595</v>
      </c>
      <c r="I192">
        <v>4.75</v>
      </c>
      <c r="J192">
        <f>I192*0.621371</f>
        <v>2.9515122499999999</v>
      </c>
      <c r="K192">
        <v>78</v>
      </c>
      <c r="L192">
        <v>1595</v>
      </c>
      <c r="M192">
        <f>L192/60</f>
        <v>26.583333333333332</v>
      </c>
      <c r="N192" s="9">
        <f>M192/J192</f>
        <v>9.0066823653987313</v>
      </c>
      <c r="O192">
        <v>4750</v>
      </c>
      <c r="P192">
        <v>5.9000000953674299</v>
      </c>
      <c r="Q192">
        <v>2.9780564308166499</v>
      </c>
      <c r="R192">
        <v>2</v>
      </c>
      <c r="S192">
        <v>30</v>
      </c>
      <c r="T192">
        <v>2.20000004768371</v>
      </c>
      <c r="U192">
        <v>35</v>
      </c>
      <c r="V192">
        <v>12.1000003814697</v>
      </c>
      <c r="W192">
        <v>-0.61473685503005904</v>
      </c>
      <c r="X192">
        <v>163</v>
      </c>
      <c r="Y192">
        <v>466</v>
      </c>
    </row>
    <row r="193" spans="1:25" x14ac:dyDescent="0.2">
      <c r="A193" t="s">
        <v>1240</v>
      </c>
      <c r="B193" t="str">
        <f>RIGHT(A193,2)</f>
        <v>PM</v>
      </c>
      <c r="C193" s="2">
        <f>DATEVALUE(MID(A193,5,2)&amp;"-"&amp;MID(A193,1,4)&amp;"-"&amp;MID(A193,9,4))</f>
        <v>43921</v>
      </c>
      <c r="D193" s="2" t="str">
        <f>TEXT(C193,"DDDD")</f>
        <v>Tuesday</v>
      </c>
      <c r="E193" t="s">
        <v>212</v>
      </c>
      <c r="F193" t="s">
        <v>75</v>
      </c>
      <c r="H193">
        <v>1814</v>
      </c>
      <c r="I193">
        <v>5.0199999999999996</v>
      </c>
      <c r="J193">
        <f>I193*0.621371</f>
        <v>3.1192824199999998</v>
      </c>
      <c r="K193">
        <v>61</v>
      </c>
      <c r="L193">
        <v>1740</v>
      </c>
      <c r="M193">
        <f>L193/60</f>
        <v>29</v>
      </c>
      <c r="N193" s="9">
        <f>M193/J193</f>
        <v>9.2970100475865216</v>
      </c>
      <c r="O193">
        <v>5021.7998046875</v>
      </c>
      <c r="P193">
        <v>4.1999998092651296</v>
      </c>
      <c r="Q193">
        <v>2.8849999904632502</v>
      </c>
      <c r="R193">
        <v>2</v>
      </c>
      <c r="S193">
        <v>19</v>
      </c>
      <c r="T193">
        <v>12.199999809265099</v>
      </c>
      <c r="U193">
        <v>32.400001525878899</v>
      </c>
      <c r="V193">
        <v>5.0999999046325604</v>
      </c>
      <c r="W193">
        <v>-0.35445457696914601</v>
      </c>
      <c r="X193">
        <v>155</v>
      </c>
      <c r="Y193">
        <v>473</v>
      </c>
    </row>
    <row r="194" spans="1:25" x14ac:dyDescent="0.2">
      <c r="A194" t="s">
        <v>352</v>
      </c>
      <c r="B194" t="str">
        <f>RIGHT(A194,2)</f>
        <v>PM</v>
      </c>
      <c r="C194" s="2">
        <f>DATEVALUE(MID(A194,5,2)&amp;"-"&amp;MID(A194,1,4)&amp;"-"&amp;MID(A194,9,4))</f>
        <v>42423</v>
      </c>
      <c r="D194" s="2" t="str">
        <f>TEXT(C194,"DDDD")</f>
        <v>Tuesday</v>
      </c>
      <c r="E194" t="s">
        <v>212</v>
      </c>
      <c r="F194" t="s">
        <v>75</v>
      </c>
      <c r="H194">
        <v>1758</v>
      </c>
      <c r="I194">
        <v>5.0199999999999996</v>
      </c>
      <c r="J194">
        <f>I194*0.621371</f>
        <v>3.1192824199999998</v>
      </c>
      <c r="K194">
        <v>51</v>
      </c>
      <c r="L194">
        <v>1758</v>
      </c>
      <c r="M194">
        <f>L194/60</f>
        <v>29.3</v>
      </c>
      <c r="N194" s="9">
        <f>M194/J194</f>
        <v>9.3931860135960381</v>
      </c>
      <c r="O194">
        <v>5027.5</v>
      </c>
      <c r="P194">
        <v>5.5</v>
      </c>
      <c r="R194">
        <v>16.368400573730401</v>
      </c>
      <c r="T194">
        <v>18.799999237060501</v>
      </c>
      <c r="U194">
        <v>35.400001525878899</v>
      </c>
      <c r="V194">
        <v>7.4000000953674299</v>
      </c>
      <c r="W194">
        <v>4.1770301759242998E-2</v>
      </c>
      <c r="X194">
        <v>152.60299682617099</v>
      </c>
    </row>
    <row r="195" spans="1:25" x14ac:dyDescent="0.2">
      <c r="A195" t="s">
        <v>1211</v>
      </c>
      <c r="B195" t="str">
        <f>RIGHT(A195,2)</f>
        <v>PM</v>
      </c>
      <c r="C195" s="2">
        <f>DATEVALUE(MID(A195,5,1)&amp;"-"&amp;MID(A195,1,4)&amp;"-"&amp;MID(A195,8,4))</f>
        <v>43893</v>
      </c>
      <c r="D195" s="2" t="str">
        <f>TEXT(C195,"DDDD")</f>
        <v>Tuesday</v>
      </c>
      <c r="E195" t="s">
        <v>212</v>
      </c>
      <c r="F195" t="s">
        <v>75</v>
      </c>
      <c r="H195">
        <v>1986</v>
      </c>
      <c r="I195">
        <v>5.0199999999999996</v>
      </c>
      <c r="J195">
        <f>I195*0.621371</f>
        <v>3.1192824199999998</v>
      </c>
      <c r="K195">
        <v>52</v>
      </c>
      <c r="L195">
        <v>1802</v>
      </c>
      <c r="M195">
        <f>L195/60</f>
        <v>30.033333333333335</v>
      </c>
      <c r="N195" s="9">
        <f>M195/J195</f>
        <v>9.6282828193970769</v>
      </c>
      <c r="O195">
        <v>5026.7001953125</v>
      </c>
      <c r="P195">
        <v>3.9000000953674299</v>
      </c>
      <c r="Q195">
        <v>2.7890000343322701</v>
      </c>
      <c r="R195">
        <v>35</v>
      </c>
      <c r="S195">
        <v>53</v>
      </c>
      <c r="T195">
        <v>-1</v>
      </c>
      <c r="U195">
        <v>55.200000762939403</v>
      </c>
      <c r="V195">
        <v>6.5</v>
      </c>
      <c r="W195">
        <v>-0.52121669054031305</v>
      </c>
      <c r="X195">
        <v>151</v>
      </c>
      <c r="Y195">
        <v>462</v>
      </c>
    </row>
    <row r="196" spans="1:25" x14ac:dyDescent="0.2">
      <c r="A196" t="s">
        <v>1196</v>
      </c>
      <c r="B196" t="str">
        <f>RIGHT(A196,2)</f>
        <v>PM</v>
      </c>
      <c r="C196" s="2">
        <f>DATEVALUE(MID(A196,5,2)&amp;"-"&amp;MID(A196,1,4)&amp;"-"&amp;MID(A196,9,4))</f>
        <v>43881</v>
      </c>
      <c r="D196" s="2" t="str">
        <f>TEXT(C196,"DDDD")</f>
        <v>Thursday</v>
      </c>
      <c r="E196" t="s">
        <v>212</v>
      </c>
      <c r="F196" t="s">
        <v>75</v>
      </c>
      <c r="G196" t="s">
        <v>1197</v>
      </c>
      <c r="H196">
        <v>2173</v>
      </c>
      <c r="I196">
        <v>5.0199999999999996</v>
      </c>
      <c r="J196">
        <f>I196*0.621371</f>
        <v>3.1192824199999998</v>
      </c>
      <c r="K196">
        <v>70</v>
      </c>
      <c r="L196">
        <v>2016</v>
      </c>
      <c r="M196">
        <f>L196/60</f>
        <v>33.6</v>
      </c>
      <c r="N196" s="9">
        <f>M196/J196</f>
        <v>10.771708193065765</v>
      </c>
      <c r="O196">
        <v>5023.2998046875</v>
      </c>
      <c r="P196">
        <v>4.4000000953674299</v>
      </c>
      <c r="Q196">
        <v>2.4930000305175701</v>
      </c>
      <c r="R196">
        <v>13</v>
      </c>
      <c r="S196">
        <v>40</v>
      </c>
      <c r="T196">
        <v>13</v>
      </c>
      <c r="U196">
        <v>49.599998474121001</v>
      </c>
      <c r="V196">
        <v>45</v>
      </c>
      <c r="W196">
        <v>-0.53749525547027499</v>
      </c>
      <c r="X196">
        <v>156</v>
      </c>
      <c r="Y196">
        <v>502</v>
      </c>
    </row>
    <row r="197" spans="1:25" x14ac:dyDescent="0.2">
      <c r="A197" t="s">
        <v>211</v>
      </c>
      <c r="B197" t="str">
        <f>RIGHT(A197,2)</f>
        <v>PM</v>
      </c>
      <c r="C197" s="2">
        <f>DATEVALUE(MID(A197,5,1)&amp;"-"&amp;MID(A197,1,4)&amp;"-"&amp;MID(A197,8,4))</f>
        <v>42279</v>
      </c>
      <c r="D197" s="2" t="str">
        <f>TEXT(C197,"DDDD")</f>
        <v>Friday</v>
      </c>
      <c r="E197" t="s">
        <v>212</v>
      </c>
      <c r="F197" t="s">
        <v>75</v>
      </c>
      <c r="H197">
        <v>1645</v>
      </c>
      <c r="I197">
        <v>5.01</v>
      </c>
      <c r="J197">
        <f>I197*0.621371</f>
        <v>3.1130687099999999</v>
      </c>
      <c r="K197">
        <v>72</v>
      </c>
      <c r="L197">
        <v>1645</v>
      </c>
      <c r="M197">
        <f>L197/60</f>
        <v>27.416666666666668</v>
      </c>
      <c r="N197" s="9">
        <f>M197/J197</f>
        <v>8.8069584132843222</v>
      </c>
      <c r="O197">
        <v>5009.7001953125</v>
      </c>
      <c r="P197">
        <v>3.9000000953674299</v>
      </c>
      <c r="R197">
        <v>12.4111108779907</v>
      </c>
      <c r="T197">
        <v>17.7000007629394</v>
      </c>
      <c r="U197">
        <v>38.099998474121001</v>
      </c>
      <c r="V197">
        <v>9.6999998092651296</v>
      </c>
      <c r="W197">
        <v>1.5969019383192E-2</v>
      </c>
      <c r="X197">
        <v>161.26017761230401</v>
      </c>
    </row>
    <row r="198" spans="1:25" x14ac:dyDescent="0.2">
      <c r="A198" t="s">
        <v>1393</v>
      </c>
      <c r="B198" t="str">
        <f>RIGHT(A198,2)</f>
        <v>PM</v>
      </c>
      <c r="C198" s="2">
        <f>DATEVALUE(MID(A198,5,1)&amp;"-"&amp;MID(A198,1,4)&amp;"-"&amp;MID(A198,8,4))</f>
        <v>44021</v>
      </c>
      <c r="D198" s="2" t="str">
        <f>TEXT(C198,"DDDD")</f>
        <v>Thursday</v>
      </c>
      <c r="E198" t="s">
        <v>212</v>
      </c>
      <c r="F198" t="s">
        <v>75</v>
      </c>
      <c r="H198">
        <v>1712</v>
      </c>
      <c r="I198">
        <v>5.01</v>
      </c>
      <c r="J198">
        <f>I198*0.621371</f>
        <v>3.1130687099999999</v>
      </c>
      <c r="K198">
        <v>70</v>
      </c>
      <c r="L198">
        <v>1705</v>
      </c>
      <c r="M198">
        <f>L198/60</f>
        <v>28.416666666666668</v>
      </c>
      <c r="N198" s="9">
        <f>M198/J198</f>
        <v>9.1281848599694637</v>
      </c>
      <c r="O198">
        <v>5011.39990234375</v>
      </c>
      <c r="P198">
        <v>4.5999999046325604</v>
      </c>
      <c r="Q198">
        <v>2.93923759460449</v>
      </c>
      <c r="R198">
        <v>4</v>
      </c>
      <c r="S198">
        <v>31</v>
      </c>
      <c r="T198">
        <v>6.8000001907348597</v>
      </c>
      <c r="U198">
        <v>39.799999237060497</v>
      </c>
      <c r="V198">
        <v>22.2000007629394</v>
      </c>
      <c r="W198">
        <v>-0.498862594366073</v>
      </c>
      <c r="X198">
        <v>159.52160644531199</v>
      </c>
      <c r="Y198">
        <v>492</v>
      </c>
    </row>
    <row r="199" spans="1:25" x14ac:dyDescent="0.2">
      <c r="A199" t="s">
        <v>1298</v>
      </c>
      <c r="B199" t="str">
        <f>RIGHT(A199,2)</f>
        <v>AM</v>
      </c>
      <c r="C199" s="2">
        <f>DATEVALUE(MID(A199,5,1)&amp;"-"&amp;MID(A199,1,4)&amp;"-"&amp;MID(A199,8,4))</f>
        <v>43957</v>
      </c>
      <c r="D199" s="2" t="str">
        <f>TEXT(C199,"DDDD")</f>
        <v>Wednesday</v>
      </c>
      <c r="E199" t="s">
        <v>1299</v>
      </c>
      <c r="F199" t="s">
        <v>75</v>
      </c>
      <c r="H199">
        <v>1801</v>
      </c>
      <c r="I199">
        <v>5.0599999999999996</v>
      </c>
      <c r="J199">
        <f>I199*0.621371</f>
        <v>3.1441372599999999</v>
      </c>
      <c r="K199">
        <v>66</v>
      </c>
      <c r="L199">
        <v>1802</v>
      </c>
      <c r="M199">
        <f>L199/60</f>
        <v>30.033333333333335</v>
      </c>
      <c r="N199" s="9">
        <f>M199/J199</f>
        <v>9.5521699117338592</v>
      </c>
      <c r="O199">
        <v>5066</v>
      </c>
      <c r="P199">
        <v>4.3000001907348597</v>
      </c>
      <c r="Q199">
        <v>2.8113207817077601</v>
      </c>
      <c r="R199">
        <v>16</v>
      </c>
      <c r="S199">
        <v>30</v>
      </c>
      <c r="T199">
        <v>20.799999237060501</v>
      </c>
      <c r="U199">
        <v>46.799999237060497</v>
      </c>
      <c r="V199">
        <v>21.100000381469702</v>
      </c>
      <c r="W199">
        <v>-0.27240425348281799</v>
      </c>
      <c r="X199">
        <v>156</v>
      </c>
      <c r="Y199">
        <v>512</v>
      </c>
    </row>
    <row r="200" spans="1:25" x14ac:dyDescent="0.2">
      <c r="A200" t="s">
        <v>474</v>
      </c>
      <c r="B200" t="str">
        <f>RIGHT(A200,2)</f>
        <v>PM</v>
      </c>
      <c r="C200" s="2">
        <f>DATEVALUE(MID(A200,5,1)&amp;"-"&amp;MID(A200,1,4)&amp;"-"&amp;MID(A200,8,4))</f>
        <v>42583</v>
      </c>
      <c r="D200" s="2" t="str">
        <f>TEXT(C200,"DDDD")</f>
        <v>Monday</v>
      </c>
      <c r="E200" t="s">
        <v>212</v>
      </c>
      <c r="F200" t="s">
        <v>75</v>
      </c>
      <c r="H200">
        <v>2006</v>
      </c>
      <c r="I200">
        <v>5.01</v>
      </c>
      <c r="J200">
        <f>I200*0.621371</f>
        <v>3.1130687099999999</v>
      </c>
      <c r="K200">
        <v>47</v>
      </c>
      <c r="L200">
        <v>1728</v>
      </c>
      <c r="M200">
        <f>L200/60</f>
        <v>28.8</v>
      </c>
      <c r="N200" s="9">
        <f>M200/J200</f>
        <v>9.2513216645321013</v>
      </c>
      <c r="O200">
        <v>5017.89990234375</v>
      </c>
      <c r="P200">
        <v>5.4000000953674299</v>
      </c>
      <c r="R200">
        <v>19.8024997711181</v>
      </c>
      <c r="T200">
        <v>17.799999237060501</v>
      </c>
      <c r="U200">
        <v>38.099998474121001</v>
      </c>
      <c r="V200">
        <v>9.8000001907348597</v>
      </c>
      <c r="W200">
        <v>-1.99286988936364E-3</v>
      </c>
      <c r="X200">
        <v>148.94900512695301</v>
      </c>
      <c r="Y200">
        <v>588.30364990234295</v>
      </c>
    </row>
    <row r="201" spans="1:25" x14ac:dyDescent="0.2">
      <c r="A201" t="s">
        <v>1294</v>
      </c>
      <c r="B201" t="str">
        <f>RIGHT(A201,2)</f>
        <v>AM</v>
      </c>
      <c r="C201" s="2">
        <f>DATEVALUE(MID(A201,5,1)&amp;"-"&amp;MID(A201,1,4)&amp;"-"&amp;MID(A201,8,4))</f>
        <v>43954</v>
      </c>
      <c r="D201" s="2" t="str">
        <f>TEXT(C201,"DDDD")</f>
        <v>Sunday</v>
      </c>
      <c r="E201" t="s">
        <v>1295</v>
      </c>
      <c r="F201" t="s">
        <v>75</v>
      </c>
      <c r="G201" t="s">
        <v>1296</v>
      </c>
      <c r="H201">
        <v>2919</v>
      </c>
      <c r="I201">
        <v>7.21</v>
      </c>
      <c r="J201">
        <f>I201*0.621371</f>
        <v>4.4800849100000004</v>
      </c>
      <c r="K201">
        <v>82</v>
      </c>
      <c r="L201">
        <v>2695</v>
      </c>
      <c r="M201" s="9">
        <f>L201/60</f>
        <v>44.916666666666664</v>
      </c>
      <c r="N201" s="9">
        <f>M201/J201</f>
        <v>10.025851645447197</v>
      </c>
      <c r="O201">
        <v>7217.39990234375</v>
      </c>
      <c r="P201">
        <v>4</v>
      </c>
      <c r="Q201">
        <v>2.6780705451965301</v>
      </c>
      <c r="R201">
        <v>25</v>
      </c>
      <c r="S201">
        <v>60</v>
      </c>
      <c r="T201">
        <v>3.5999999046325599</v>
      </c>
      <c r="U201">
        <v>46.400001525878899</v>
      </c>
      <c r="V201">
        <v>49.200000762939403</v>
      </c>
      <c r="W201">
        <v>-0.47662591934204102</v>
      </c>
      <c r="X201">
        <v>152</v>
      </c>
      <c r="Y201">
        <v>721</v>
      </c>
    </row>
    <row r="202" spans="1:25" x14ac:dyDescent="0.2">
      <c r="A202" t="s">
        <v>1290</v>
      </c>
      <c r="B202" t="str">
        <f>RIGHT(A202,2)</f>
        <v>AM</v>
      </c>
      <c r="C202" s="2">
        <f>DATEVALUE(MID(A202,5,1)&amp;"-"&amp;MID(A202,1,4)&amp;"-"&amp;MID(A202,8,4))</f>
        <v>43953</v>
      </c>
      <c r="D202" s="2" t="str">
        <f>TEXT(C202,"DDDD")</f>
        <v>Saturday</v>
      </c>
      <c r="E202" t="s">
        <v>1291</v>
      </c>
      <c r="F202" t="s">
        <v>75</v>
      </c>
      <c r="G202" t="s">
        <v>1292</v>
      </c>
      <c r="H202">
        <v>1712</v>
      </c>
      <c r="I202">
        <v>5.01</v>
      </c>
      <c r="J202">
        <f>I202*0.621371</f>
        <v>3.1130687099999999</v>
      </c>
      <c r="K202">
        <v>35</v>
      </c>
      <c r="L202">
        <v>1712</v>
      </c>
      <c r="M202">
        <f>L202/60</f>
        <v>28.533333333333335</v>
      </c>
      <c r="N202" s="9">
        <f>M202/J202</f>
        <v>9.165661278749397</v>
      </c>
      <c r="O202">
        <v>5013.7001953125</v>
      </c>
      <c r="P202">
        <v>3.7999999523162802</v>
      </c>
      <c r="Q202">
        <v>2.9285631179809499</v>
      </c>
      <c r="R202">
        <v>2</v>
      </c>
      <c r="S202">
        <v>21</v>
      </c>
      <c r="T202">
        <v>7.1999998092651296</v>
      </c>
      <c r="U202">
        <v>26.2000007629394</v>
      </c>
      <c r="V202">
        <v>9.5</v>
      </c>
      <c r="W202">
        <v>-0.35502722859382602</v>
      </c>
      <c r="X202">
        <v>145</v>
      </c>
      <c r="Y202">
        <v>451</v>
      </c>
    </row>
    <row r="203" spans="1:25" x14ac:dyDescent="0.2">
      <c r="A203" t="s">
        <v>1287</v>
      </c>
      <c r="B203" t="str">
        <f>RIGHT(A203,2)</f>
        <v>PM</v>
      </c>
      <c r="C203" s="2">
        <f>DATEVALUE(MID(A203,5,2)&amp;"-"&amp;MID(A203,1,4)&amp;"-"&amp;MID(A203,9,4))</f>
        <v>43950</v>
      </c>
      <c r="D203" s="2" t="str">
        <f>TEXT(C203,"DDDD")</f>
        <v>Wednesday</v>
      </c>
      <c r="E203" t="s">
        <v>1288</v>
      </c>
      <c r="F203" t="s">
        <v>75</v>
      </c>
      <c r="H203">
        <v>1497</v>
      </c>
      <c r="I203">
        <v>3.96</v>
      </c>
      <c r="J203">
        <f>I203*0.621371</f>
        <v>2.4606291599999999</v>
      </c>
      <c r="K203">
        <v>29</v>
      </c>
      <c r="L203">
        <v>1417</v>
      </c>
      <c r="M203">
        <f>L203/60</f>
        <v>23.616666666666667</v>
      </c>
      <c r="N203" s="9">
        <f>M203/J203</f>
        <v>9.5978163026673506</v>
      </c>
      <c r="O203">
        <v>3963.10009765625</v>
      </c>
      <c r="P203">
        <v>4.0999999046325604</v>
      </c>
      <c r="Q203">
        <v>2.79500007629394</v>
      </c>
      <c r="R203">
        <v>2</v>
      </c>
      <c r="S203">
        <v>11</v>
      </c>
      <c r="T203">
        <v>22.2000007629394</v>
      </c>
      <c r="U203">
        <v>37.599998474121001</v>
      </c>
      <c r="V203">
        <v>4.9000000953674299</v>
      </c>
      <c r="W203">
        <v>-0.30783981084823597</v>
      </c>
      <c r="X203">
        <v>142</v>
      </c>
      <c r="Y203">
        <v>365</v>
      </c>
    </row>
    <row r="204" spans="1:25" x14ac:dyDescent="0.2">
      <c r="A204" t="s">
        <v>1285</v>
      </c>
      <c r="B204" t="str">
        <f>RIGHT(A204,2)</f>
        <v>PM</v>
      </c>
      <c r="C204" s="2">
        <f>DATEVALUE(MID(A204,5,2)&amp;"-"&amp;MID(A204,1,4)&amp;"-"&amp;MID(A204,9,4))</f>
        <v>43949</v>
      </c>
      <c r="D204" s="2" t="str">
        <f>TEXT(C204,"DDDD")</f>
        <v>Tuesday</v>
      </c>
      <c r="E204" t="s">
        <v>212</v>
      </c>
      <c r="F204" t="s">
        <v>75</v>
      </c>
      <c r="H204">
        <v>1764</v>
      </c>
      <c r="I204">
        <v>4.93</v>
      </c>
      <c r="J204">
        <f>I204*0.621371</f>
        <v>3.06335903</v>
      </c>
      <c r="K204">
        <v>59</v>
      </c>
      <c r="L204">
        <v>1759</v>
      </c>
      <c r="M204">
        <f>L204/60</f>
        <v>29.316666666666666</v>
      </c>
      <c r="N204" s="9">
        <f>M204/J204</f>
        <v>9.5701047051826205</v>
      </c>
      <c r="O204">
        <v>4936.2001953125</v>
      </c>
      <c r="P204">
        <v>4.5</v>
      </c>
      <c r="Q204">
        <v>2.8050000667571999</v>
      </c>
      <c r="R204">
        <v>6</v>
      </c>
      <c r="S204">
        <v>36</v>
      </c>
      <c r="T204">
        <v>7</v>
      </c>
      <c r="U204">
        <v>40.400001525878899</v>
      </c>
      <c r="V204">
        <v>5.6999998092651296</v>
      </c>
      <c r="W204">
        <v>-0.59154814481735196</v>
      </c>
      <c r="X204">
        <v>155</v>
      </c>
      <c r="Y204">
        <v>483</v>
      </c>
    </row>
    <row r="205" spans="1:25" x14ac:dyDescent="0.2">
      <c r="A205" t="s">
        <v>1390</v>
      </c>
      <c r="B205" t="str">
        <f>RIGHT(A205,2)</f>
        <v>PM</v>
      </c>
      <c r="C205" s="2">
        <f>DATEVALUE(MID(A205,5,1)&amp;"-"&amp;MID(A205,1,4)&amp;"-"&amp;MID(A205,8,4))</f>
        <v>44019</v>
      </c>
      <c r="D205" s="2" t="str">
        <f>TEXT(C205,"DDDD")</f>
        <v>Tuesday</v>
      </c>
      <c r="E205" t="s">
        <v>1391</v>
      </c>
      <c r="F205" t="s">
        <v>75</v>
      </c>
      <c r="H205">
        <v>1929</v>
      </c>
      <c r="I205">
        <v>5</v>
      </c>
      <c r="J205">
        <f>I205*0.621371</f>
        <v>3.1068549999999999</v>
      </c>
      <c r="K205">
        <v>45</v>
      </c>
      <c r="L205">
        <v>1762</v>
      </c>
      <c r="M205">
        <f>L205/60</f>
        <v>29.366666666666667</v>
      </c>
      <c r="N205" s="9">
        <f>M205/J205</f>
        <v>9.4522166842889899</v>
      </c>
      <c r="O205">
        <v>5000.2001953125</v>
      </c>
      <c r="P205">
        <v>4.4000000953674299</v>
      </c>
      <c r="Q205">
        <v>2.8377978801727202</v>
      </c>
      <c r="R205">
        <v>4</v>
      </c>
      <c r="S205">
        <v>15</v>
      </c>
      <c r="T205">
        <v>18.399999618530199</v>
      </c>
      <c r="U205">
        <v>37</v>
      </c>
      <c r="V205">
        <v>47.400001525878899</v>
      </c>
      <c r="W205">
        <v>-0.315987348556518</v>
      </c>
      <c r="X205">
        <v>147.996002197265</v>
      </c>
      <c r="Y205">
        <v>469</v>
      </c>
    </row>
    <row r="206" spans="1:25" x14ac:dyDescent="0.2">
      <c r="A206" t="s">
        <v>616</v>
      </c>
      <c r="B206" t="str">
        <f>RIGHT(A206,2)</f>
        <v>PM</v>
      </c>
      <c r="C206" s="2">
        <f>DATEVALUE(MID(A206,5,2)&amp;"-"&amp;MID(A206,1,4)&amp;"-"&amp;MID(A206,9,4))</f>
        <v>42926</v>
      </c>
      <c r="D206" s="2" t="str">
        <f>TEXT(C206,"DDDD")</f>
        <v>Monday</v>
      </c>
      <c r="E206" t="s">
        <v>196</v>
      </c>
      <c r="F206" t="s">
        <v>75</v>
      </c>
      <c r="H206">
        <v>1768</v>
      </c>
      <c r="I206">
        <v>5</v>
      </c>
      <c r="J206">
        <f>I206*0.621371</f>
        <v>3.1068549999999999</v>
      </c>
      <c r="K206">
        <v>77</v>
      </c>
      <c r="L206">
        <v>1768</v>
      </c>
      <c r="M206">
        <f>L206/60</f>
        <v>29.466666666666665</v>
      </c>
      <c r="N206" s="9">
        <f>M206/J206</f>
        <v>9.4844035742468407</v>
      </c>
      <c r="O206">
        <v>5004.89990234375</v>
      </c>
      <c r="P206">
        <v>6</v>
      </c>
      <c r="R206">
        <v>30.0044136047363</v>
      </c>
      <c r="T206">
        <v>17</v>
      </c>
      <c r="U206">
        <v>37</v>
      </c>
      <c r="V206">
        <v>10</v>
      </c>
      <c r="W206">
        <v>-0.15584726631641299</v>
      </c>
      <c r="X206">
        <v>161.27958679199199</v>
      </c>
      <c r="Y206">
        <v>584.86859130859295</v>
      </c>
    </row>
    <row r="207" spans="1:25" x14ac:dyDescent="0.2">
      <c r="A207" t="s">
        <v>426</v>
      </c>
      <c r="B207" t="str">
        <f>RIGHT(A207,2)</f>
        <v>PM</v>
      </c>
      <c r="C207" s="2">
        <f>DATEVALUE(MID(A207,5,2)&amp;"-"&amp;MID(A207,1,4)&amp;"-"&amp;MID(A207,9,4))</f>
        <v>42515</v>
      </c>
      <c r="D207" s="2" t="str">
        <f>TEXT(C207,"DDDD")</f>
        <v>Wednesday</v>
      </c>
      <c r="E207" t="s">
        <v>196</v>
      </c>
      <c r="F207" t="s">
        <v>75</v>
      </c>
      <c r="H207">
        <v>1621</v>
      </c>
      <c r="I207">
        <v>4.99</v>
      </c>
      <c r="J207">
        <f>I207*0.621371</f>
        <v>3.10064129</v>
      </c>
      <c r="K207">
        <v>85</v>
      </c>
      <c r="L207">
        <v>1621</v>
      </c>
      <c r="M207">
        <f>L207/60</f>
        <v>27.016666666666666</v>
      </c>
      <c r="N207" s="9">
        <f>M207/J207</f>
        <v>8.7132512728251346</v>
      </c>
      <c r="O207">
        <v>4991.39990234375</v>
      </c>
      <c r="P207">
        <v>4.6999998092651296</v>
      </c>
      <c r="R207">
        <v>0</v>
      </c>
      <c r="T207">
        <v>17.7000007629394</v>
      </c>
      <c r="U207">
        <v>38</v>
      </c>
      <c r="V207">
        <v>4.6999998092651296</v>
      </c>
      <c r="W207">
        <v>-0.188324004411697</v>
      </c>
      <c r="X207">
        <v>161.85299682617099</v>
      </c>
      <c r="Y207">
        <v>580.354736328125</v>
      </c>
    </row>
    <row r="208" spans="1:25" x14ac:dyDescent="0.2">
      <c r="A208" t="s">
        <v>227</v>
      </c>
      <c r="B208" t="str">
        <f>RIGHT(A208,2)</f>
        <v>AM</v>
      </c>
      <c r="C208" s="2">
        <f>DATEVALUE(MID(A208,5,2)&amp;"-"&amp;MID(A208,1,4)&amp;"-"&amp;MID(A208,9,4))</f>
        <v>42302</v>
      </c>
      <c r="D208" s="2" t="str">
        <f>TEXT(C208,"DDDD")</f>
        <v>Sunday</v>
      </c>
      <c r="E208" t="s">
        <v>225</v>
      </c>
      <c r="F208" t="s">
        <v>75</v>
      </c>
      <c r="H208">
        <v>1756</v>
      </c>
      <c r="I208">
        <v>4.99</v>
      </c>
      <c r="J208">
        <f>I208*0.621371</f>
        <v>3.10064129</v>
      </c>
      <c r="K208">
        <v>50</v>
      </c>
      <c r="L208">
        <v>1622</v>
      </c>
      <c r="M208">
        <f>L208/60</f>
        <v>27.033333333333335</v>
      </c>
      <c r="N208" s="9">
        <f>M208/J208</f>
        <v>8.7186265049490252</v>
      </c>
      <c r="O208">
        <v>4998.10009765625</v>
      </c>
      <c r="P208">
        <v>4.3000001907348597</v>
      </c>
      <c r="R208">
        <v>0</v>
      </c>
      <c r="T208">
        <v>14</v>
      </c>
      <c r="U208">
        <v>38</v>
      </c>
      <c r="V208">
        <v>6.3000001907348597</v>
      </c>
      <c r="W208">
        <v>-0.24809427559375699</v>
      </c>
      <c r="X208">
        <v>153.80271911621</v>
      </c>
      <c r="Y208">
        <v>579.68939208984295</v>
      </c>
    </row>
    <row r="209" spans="1:25" x14ac:dyDescent="0.2">
      <c r="A209" t="s">
        <v>202</v>
      </c>
      <c r="B209" t="str">
        <f>RIGHT(A209,2)</f>
        <v>PM</v>
      </c>
      <c r="C209" s="2">
        <f>DATEVALUE(MID(A209,5,2)&amp;"-"&amp;MID(A209,1,4)&amp;"-"&amp;MID(A209,9,4))</f>
        <v>42269</v>
      </c>
      <c r="D209" s="2" t="str">
        <f>TEXT(C209,"DDDD")</f>
        <v>Tuesday</v>
      </c>
      <c r="E209" t="s">
        <v>196</v>
      </c>
      <c r="F209" t="s">
        <v>75</v>
      </c>
      <c r="H209">
        <v>1689</v>
      </c>
      <c r="I209">
        <v>4.99</v>
      </c>
      <c r="J209">
        <f>I209*0.621371</f>
        <v>3.10064129</v>
      </c>
      <c r="K209">
        <v>57</v>
      </c>
      <c r="L209">
        <v>1689</v>
      </c>
      <c r="M209">
        <f>L209/60</f>
        <v>28.15</v>
      </c>
      <c r="N209" s="9">
        <f>M209/J209</f>
        <v>9.07876705724963</v>
      </c>
      <c r="O209">
        <v>4994.39990234375</v>
      </c>
      <c r="P209">
        <v>4.1999998092651296</v>
      </c>
      <c r="R209">
        <v>16.063743591308501</v>
      </c>
      <c r="T209">
        <v>35.099998474121001</v>
      </c>
      <c r="U209">
        <v>65.099998474121094</v>
      </c>
      <c r="V209">
        <v>5.0999999046325604</v>
      </c>
      <c r="W209">
        <v>-2.0022425800561901E-2</v>
      </c>
      <c r="X209">
        <v>154.06634521484301</v>
      </c>
      <c r="Y209">
        <v>585.17541503906205</v>
      </c>
    </row>
    <row r="210" spans="1:25" x14ac:dyDescent="0.2">
      <c r="A210" t="s">
        <v>1282</v>
      </c>
      <c r="B210" t="str">
        <f>RIGHT(A210,2)</f>
        <v>AM</v>
      </c>
      <c r="C210" s="2">
        <f>DATEVALUE(MID(A210,5,2)&amp;"-"&amp;MID(A210,1,4)&amp;"-"&amp;MID(A210,9,4))</f>
        <v>43947</v>
      </c>
      <c r="D210" s="2" t="str">
        <f>TEXT(C210,"DDDD")</f>
        <v>Sunday</v>
      </c>
      <c r="E210" t="s">
        <v>1283</v>
      </c>
      <c r="F210" t="s">
        <v>75</v>
      </c>
      <c r="H210">
        <v>2970</v>
      </c>
      <c r="I210">
        <v>7.99</v>
      </c>
      <c r="J210">
        <f>I210*0.621371</f>
        <v>4.9647542900000001</v>
      </c>
      <c r="K210">
        <v>91</v>
      </c>
      <c r="L210">
        <v>2950</v>
      </c>
      <c r="M210" s="9">
        <f>L210/60</f>
        <v>49.166666666666664</v>
      </c>
      <c r="N210" s="9">
        <f>M210/J210</f>
        <v>9.9031419874490236</v>
      </c>
      <c r="O210">
        <v>7997.89990234375</v>
      </c>
      <c r="P210">
        <v>5.5999999046325604</v>
      </c>
      <c r="Q210">
        <v>2.7111525535583398</v>
      </c>
      <c r="R210">
        <v>20</v>
      </c>
      <c r="S210">
        <v>41</v>
      </c>
      <c r="T210">
        <v>1.3999999761581401</v>
      </c>
      <c r="U210">
        <v>40.799999237060497</v>
      </c>
      <c r="V210">
        <v>14</v>
      </c>
      <c r="W210">
        <v>-0.23756235837936401</v>
      </c>
      <c r="X210">
        <v>152</v>
      </c>
      <c r="Y210">
        <v>805</v>
      </c>
    </row>
    <row r="211" spans="1:25" x14ac:dyDescent="0.2">
      <c r="A211" t="s">
        <v>786</v>
      </c>
      <c r="B211" t="str">
        <f>RIGHT(A211,2)</f>
        <v>PM</v>
      </c>
      <c r="C211" s="2">
        <f>DATEVALUE(MID(A211,5,1)&amp;"-"&amp;MID(A211,1,4)&amp;"-"&amp;MID(A211,8,4))</f>
        <v>43320</v>
      </c>
      <c r="D211" s="2" t="str">
        <f>TEXT(C211,"DDDD")</f>
        <v>Wednesday</v>
      </c>
      <c r="E211" t="s">
        <v>737</v>
      </c>
      <c r="F211" t="s">
        <v>75</v>
      </c>
      <c r="G211" t="s">
        <v>787</v>
      </c>
      <c r="H211">
        <v>1969</v>
      </c>
      <c r="I211">
        <v>4.99</v>
      </c>
      <c r="J211">
        <f>I211*0.621371</f>
        <v>3.10064129</v>
      </c>
      <c r="K211">
        <v>89</v>
      </c>
      <c r="L211">
        <v>1965</v>
      </c>
      <c r="M211">
        <f>L211/60</f>
        <v>32.75</v>
      </c>
      <c r="N211" s="9">
        <f>M211/J211</f>
        <v>10.562331123443176</v>
      </c>
      <c r="O211">
        <v>4993.5</v>
      </c>
      <c r="P211">
        <v>3.9000000953674299</v>
      </c>
      <c r="R211">
        <v>2</v>
      </c>
      <c r="S211">
        <v>37</v>
      </c>
      <c r="T211">
        <v>-10.800000190734799</v>
      </c>
      <c r="U211">
        <v>25.2000007629394</v>
      </c>
      <c r="V211">
        <v>6.0999999046325604</v>
      </c>
      <c r="W211">
        <v>-0.70892161130905096</v>
      </c>
      <c r="X211">
        <v>161.27314758300699</v>
      </c>
      <c r="Y211">
        <v>567</v>
      </c>
    </row>
    <row r="212" spans="1:25" x14ac:dyDescent="0.2">
      <c r="A212" t="s">
        <v>577</v>
      </c>
      <c r="B212" t="str">
        <f>RIGHT(A212,2)</f>
        <v>PM</v>
      </c>
      <c r="C212" s="2">
        <f>DATEVALUE(MID(A212,5,2)&amp;"-"&amp;MID(A212,1,4)&amp;"-"&amp;MID(A212,9,4))</f>
        <v>42881</v>
      </c>
      <c r="D212" s="2" t="str">
        <f>TEXT(C212,"DDDD")</f>
        <v>Friday</v>
      </c>
      <c r="E212" t="s">
        <v>196</v>
      </c>
      <c r="F212" t="s">
        <v>75</v>
      </c>
      <c r="H212">
        <v>2097</v>
      </c>
      <c r="I212">
        <v>4.99</v>
      </c>
      <c r="J212">
        <f>I212*0.621371</f>
        <v>3.10064129</v>
      </c>
      <c r="K212">
        <v>52</v>
      </c>
      <c r="L212">
        <v>2030</v>
      </c>
      <c r="M212">
        <f>L212/60</f>
        <v>33.833333333333336</v>
      </c>
      <c r="N212" s="9">
        <f>M212/J212</f>
        <v>10.911721211496005</v>
      </c>
      <c r="O212">
        <v>4994.89990234375</v>
      </c>
      <c r="P212">
        <v>3.5</v>
      </c>
      <c r="R212">
        <v>21.8185005187988</v>
      </c>
      <c r="T212">
        <v>22.299999237060501</v>
      </c>
      <c r="U212">
        <v>37</v>
      </c>
      <c r="V212">
        <v>17.2000007629394</v>
      </c>
      <c r="W212">
        <v>-0.202206000685691</v>
      </c>
      <c r="X212">
        <v>148.399002075195</v>
      </c>
      <c r="Y212">
        <v>584.50750732421795</v>
      </c>
    </row>
    <row r="213" spans="1:25" x14ac:dyDescent="0.2">
      <c r="A213" t="s">
        <v>428</v>
      </c>
      <c r="B213" t="str">
        <f>RIGHT(A213,2)</f>
        <v>AM</v>
      </c>
      <c r="C213" s="2">
        <f>DATEVALUE(MID(A213,5,2)&amp;"-"&amp;MID(A213,1,4)&amp;"-"&amp;MID(A213,9,4))</f>
        <v>42518</v>
      </c>
      <c r="D213" s="2" t="str">
        <f>TEXT(C213,"DDDD")</f>
        <v>Saturday</v>
      </c>
      <c r="E213" t="s">
        <v>193</v>
      </c>
      <c r="F213" t="s">
        <v>75</v>
      </c>
      <c r="H213">
        <v>1574</v>
      </c>
      <c r="I213">
        <v>4.9800000000000004</v>
      </c>
      <c r="J213">
        <f>I213*0.621371</f>
        <v>3.0944275800000005</v>
      </c>
      <c r="K213">
        <v>93</v>
      </c>
      <c r="L213">
        <v>1574</v>
      </c>
      <c r="M213">
        <f>L213/60</f>
        <v>26.233333333333334</v>
      </c>
      <c r="N213" s="9">
        <f>M213/J213</f>
        <v>8.4776045504782278</v>
      </c>
      <c r="O213">
        <v>4981.39990234375</v>
      </c>
      <c r="P213">
        <v>5.5</v>
      </c>
      <c r="Q213">
        <v>3.1648030281066801</v>
      </c>
      <c r="R213">
        <v>0</v>
      </c>
      <c r="S213">
        <v>-0.20000000298023199</v>
      </c>
      <c r="T213">
        <v>8.5</v>
      </c>
      <c r="U213">
        <v>18</v>
      </c>
      <c r="V213">
        <v>7</v>
      </c>
      <c r="W213">
        <v>4.0149353444576203E-3</v>
      </c>
      <c r="X213">
        <v>170.97700500488199</v>
      </c>
      <c r="Y213">
        <v>584.46343994140602</v>
      </c>
    </row>
    <row r="214" spans="1:25" x14ac:dyDescent="0.2">
      <c r="A214" t="s">
        <v>1341</v>
      </c>
      <c r="B214" t="str">
        <f>RIGHT(A214,2)</f>
        <v>PM</v>
      </c>
      <c r="C214" s="2">
        <f>DATEVALUE(MID(A214,5,1)&amp;"-"&amp;MID(A214,1,4)&amp;"-"&amp;MID(A214,8,4))</f>
        <v>43985</v>
      </c>
      <c r="D214" s="2" t="str">
        <f>TEXT(C214,"DDDD")</f>
        <v>Wednesday</v>
      </c>
      <c r="E214" t="s">
        <v>212</v>
      </c>
      <c r="F214" t="s">
        <v>75</v>
      </c>
      <c r="H214">
        <v>1759</v>
      </c>
      <c r="I214">
        <v>4.9800000000000004</v>
      </c>
      <c r="J214">
        <f>I214*0.621371</f>
        <v>3.0944275800000005</v>
      </c>
      <c r="K214">
        <v>61</v>
      </c>
      <c r="L214">
        <v>1753</v>
      </c>
      <c r="M214">
        <f>L214/60</f>
        <v>29.216666666666665</v>
      </c>
      <c r="N214" s="9">
        <f>M214/J214</f>
        <v>9.441703162000211</v>
      </c>
      <c r="O214">
        <v>4979.39990234375</v>
      </c>
      <c r="P214">
        <v>5.0999999046325604</v>
      </c>
      <c r="Q214">
        <v>2.8405020236968901</v>
      </c>
      <c r="R214">
        <v>7</v>
      </c>
      <c r="S214">
        <v>38</v>
      </c>
      <c r="T214">
        <v>2.4000000953674299</v>
      </c>
      <c r="U214">
        <v>38</v>
      </c>
      <c r="V214">
        <v>5.6999998092651296</v>
      </c>
      <c r="W214">
        <v>-0.64264768362045199</v>
      </c>
      <c r="X214">
        <v>155.601470947265</v>
      </c>
      <c r="Y214">
        <v>488</v>
      </c>
    </row>
    <row r="215" spans="1:25" x14ac:dyDescent="0.2">
      <c r="A215" t="s">
        <v>848</v>
      </c>
      <c r="B215" t="str">
        <f>RIGHT(A215,2)</f>
        <v>AM</v>
      </c>
      <c r="C215" s="2">
        <f>DATEVALUE(MID(A215,5,2)&amp;"-"&amp;MID(A215,1,4)&amp;"-"&amp;MID(A215,9,4))</f>
        <v>43365</v>
      </c>
      <c r="D215" s="2" t="str">
        <f>TEXT(C215,"DDDD")</f>
        <v>Saturday</v>
      </c>
      <c r="E215" t="s">
        <v>849</v>
      </c>
      <c r="F215" t="s">
        <v>75</v>
      </c>
      <c r="G215" t="s">
        <v>850</v>
      </c>
      <c r="H215">
        <v>2033</v>
      </c>
      <c r="I215">
        <v>4.9800000000000004</v>
      </c>
      <c r="J215">
        <f>I215*0.621371</f>
        <v>3.0944275800000005</v>
      </c>
      <c r="K215">
        <v>47</v>
      </c>
      <c r="L215">
        <v>2018</v>
      </c>
      <c r="M215">
        <f>L215/60</f>
        <v>33.633333333333333</v>
      </c>
      <c r="N215" s="9">
        <f>M215/J215</f>
        <v>10.868999989113762</v>
      </c>
      <c r="O215">
        <v>4984.60009765625</v>
      </c>
      <c r="P215">
        <v>5.4000000953674299</v>
      </c>
      <c r="R215">
        <v>19</v>
      </c>
      <c r="S215">
        <v>27</v>
      </c>
      <c r="T215">
        <v>3.5999999046325599</v>
      </c>
      <c r="U215">
        <v>30.799999237060501</v>
      </c>
      <c r="V215">
        <v>38</v>
      </c>
      <c r="W215">
        <v>-0.14043253660201999</v>
      </c>
      <c r="X215">
        <v>147.81034851074199</v>
      </c>
      <c r="Y215">
        <v>497</v>
      </c>
    </row>
    <row r="216" spans="1:25" x14ac:dyDescent="0.2">
      <c r="A216" t="s">
        <v>1375</v>
      </c>
      <c r="B216" t="str">
        <f>RIGHT(A216,2)</f>
        <v>PM</v>
      </c>
      <c r="C216" s="2">
        <f>DATEVALUE(MID(A216,5,2)&amp;"-"&amp;MID(A216,1,4)&amp;"-"&amp;MID(A216,9,4))</f>
        <v>44008</v>
      </c>
      <c r="D216" s="2" t="str">
        <f>TEXT(C216,"DDDD")</f>
        <v>Friday</v>
      </c>
      <c r="E216" t="s">
        <v>1376</v>
      </c>
      <c r="F216" t="s">
        <v>75</v>
      </c>
      <c r="H216">
        <v>1735</v>
      </c>
      <c r="I216">
        <v>4.97</v>
      </c>
      <c r="J216">
        <f>I216*0.621371</f>
        <v>3.0882138699999997</v>
      </c>
      <c r="K216">
        <v>68</v>
      </c>
      <c r="L216">
        <v>1713</v>
      </c>
      <c r="M216">
        <f>L216/60</f>
        <v>28.55</v>
      </c>
      <c r="N216" s="9">
        <f>M216/J216</f>
        <v>9.2448260392017492</v>
      </c>
      <c r="O216">
        <v>4975.2001953125</v>
      </c>
      <c r="P216">
        <v>3.70000004768371</v>
      </c>
      <c r="Q216">
        <v>2.9043781757354701</v>
      </c>
      <c r="R216">
        <v>30</v>
      </c>
      <c r="S216">
        <v>43</v>
      </c>
      <c r="T216">
        <v>7.4000000953674299</v>
      </c>
      <c r="U216">
        <v>35.599998474121001</v>
      </c>
      <c r="V216">
        <v>25.7000007629394</v>
      </c>
      <c r="W216">
        <v>-0.196977004408836</v>
      </c>
      <c r="X216">
        <v>158.42965698242099</v>
      </c>
      <c r="Y216">
        <v>493</v>
      </c>
    </row>
    <row r="217" spans="1:25" x14ac:dyDescent="0.2">
      <c r="A217" t="s">
        <v>612</v>
      </c>
      <c r="B217" t="str">
        <f>RIGHT(A217,2)</f>
        <v>PM</v>
      </c>
      <c r="C217" s="2">
        <f>DATEVALUE(MID(A217,5,1)&amp;"-"&amp;MID(A217,1,4)&amp;"-"&amp;MID(A217,8,4))</f>
        <v>42924</v>
      </c>
      <c r="D217" s="2" t="str">
        <f>TEXT(C217,"DDDD")</f>
        <v>Saturday</v>
      </c>
      <c r="E217" t="s">
        <v>196</v>
      </c>
      <c r="F217" t="s">
        <v>75</v>
      </c>
      <c r="H217">
        <v>2459</v>
      </c>
      <c r="I217">
        <v>4.97</v>
      </c>
      <c r="J217">
        <f>I217*0.621371</f>
        <v>3.0882138699999997</v>
      </c>
      <c r="K217">
        <v>71</v>
      </c>
      <c r="L217">
        <v>1759</v>
      </c>
      <c r="M217">
        <f>L217/60</f>
        <v>29.316666666666666</v>
      </c>
      <c r="N217" s="9">
        <f>M217/J217</f>
        <v>9.4930817296881926</v>
      </c>
      <c r="O217">
        <v>4971.7001953125</v>
      </c>
      <c r="P217">
        <v>4</v>
      </c>
      <c r="R217">
        <v>55.076522827148402</v>
      </c>
      <c r="T217">
        <v>21.299999237060501</v>
      </c>
      <c r="U217">
        <v>63.599998474121001</v>
      </c>
      <c r="V217">
        <v>46.200000762939403</v>
      </c>
      <c r="W217">
        <v>1.6091074794530799E-2</v>
      </c>
      <c r="X217">
        <v>159.64788818359301</v>
      </c>
      <c r="Y217">
        <v>594.55975341796795</v>
      </c>
    </row>
    <row r="218" spans="1:25" x14ac:dyDescent="0.2">
      <c r="A218" t="s">
        <v>1280</v>
      </c>
      <c r="B218" t="str">
        <f>RIGHT(A218,2)</f>
        <v>PM</v>
      </c>
      <c r="C218" s="2">
        <f>DATEVALUE(MID(A218,5,2)&amp;"-"&amp;MID(A218,1,4)&amp;"-"&amp;MID(A218,9,4))</f>
        <v>43944</v>
      </c>
      <c r="D218" s="2" t="str">
        <f>TEXT(C218,"DDDD")</f>
        <v>Thursday</v>
      </c>
      <c r="E218" t="s">
        <v>212</v>
      </c>
      <c r="F218" t="s">
        <v>75</v>
      </c>
      <c r="H218">
        <v>1812</v>
      </c>
      <c r="I218">
        <v>4.92</v>
      </c>
      <c r="J218">
        <f>I218*0.621371</f>
        <v>3.0571453200000001</v>
      </c>
      <c r="K218">
        <v>62</v>
      </c>
      <c r="L218">
        <v>1752</v>
      </c>
      <c r="M218">
        <f>L218/60</f>
        <v>29.2</v>
      </c>
      <c r="N218" s="9">
        <f>M218/J218</f>
        <v>9.5513941744843187</v>
      </c>
      <c r="O218">
        <v>4920.10009765625</v>
      </c>
      <c r="P218">
        <v>5</v>
      </c>
      <c r="Q218">
        <v>2.80800008773803</v>
      </c>
      <c r="R218">
        <v>9</v>
      </c>
      <c r="S218">
        <v>26</v>
      </c>
      <c r="T218">
        <v>11.399999618530201</v>
      </c>
      <c r="U218">
        <v>38.599998474121001</v>
      </c>
      <c r="V218">
        <v>27.7000007629394</v>
      </c>
      <c r="W218">
        <v>-0.29267698526382402</v>
      </c>
      <c r="X218">
        <v>155</v>
      </c>
      <c r="Y218">
        <v>492</v>
      </c>
    </row>
    <row r="219" spans="1:25" x14ac:dyDescent="0.2">
      <c r="A219" t="s">
        <v>1277</v>
      </c>
      <c r="B219" t="str">
        <f>RIGHT(A219,2)</f>
        <v>PM</v>
      </c>
      <c r="C219" s="2">
        <f>DATEVALUE(MID(A219,5,2)&amp;"-"&amp;MID(A219,1,4)&amp;"-"&amp;MID(A219,9,4))</f>
        <v>43942</v>
      </c>
      <c r="D219" s="2" t="str">
        <f>TEXT(C219,"DDDD")</f>
        <v>Tuesday</v>
      </c>
      <c r="E219" t="s">
        <v>1278</v>
      </c>
      <c r="F219" t="s">
        <v>75</v>
      </c>
      <c r="H219">
        <v>1401</v>
      </c>
      <c r="I219">
        <v>3.84</v>
      </c>
      <c r="J219">
        <f>I219*0.621371</f>
        <v>2.3860646399999998</v>
      </c>
      <c r="K219">
        <v>35</v>
      </c>
      <c r="L219">
        <v>1401</v>
      </c>
      <c r="M219">
        <f>L219/60</f>
        <v>23.35</v>
      </c>
      <c r="N219" s="9">
        <f>M219/J219</f>
        <v>9.7859880275498341</v>
      </c>
      <c r="O219">
        <v>3846.39990234375</v>
      </c>
      <c r="P219">
        <v>3.9000000953674299</v>
      </c>
      <c r="Q219">
        <v>2.7449998855590798</v>
      </c>
      <c r="R219">
        <v>2</v>
      </c>
      <c r="S219">
        <v>13</v>
      </c>
      <c r="T219">
        <v>24</v>
      </c>
      <c r="U219">
        <v>37.400001525878899</v>
      </c>
      <c r="V219">
        <v>12.5</v>
      </c>
      <c r="W219">
        <v>-0.322379380464553</v>
      </c>
      <c r="X219">
        <v>147</v>
      </c>
      <c r="Y219">
        <v>376</v>
      </c>
    </row>
    <row r="220" spans="1:25" x14ac:dyDescent="0.2">
      <c r="A220" t="s">
        <v>819</v>
      </c>
      <c r="B220" t="str">
        <f>RIGHT(A220,2)</f>
        <v>AM</v>
      </c>
      <c r="C220" s="2">
        <f>DATEVALUE(MID(A220,5,1)&amp;"-"&amp;MID(A220,1,4)&amp;"-"&amp;MID(A220,8,4))</f>
        <v>43344</v>
      </c>
      <c r="D220" s="2" t="str">
        <f>TEXT(C220,"DDDD")</f>
        <v>Saturday</v>
      </c>
      <c r="E220" t="s">
        <v>820</v>
      </c>
      <c r="F220" t="s">
        <v>75</v>
      </c>
      <c r="G220" t="s">
        <v>821</v>
      </c>
      <c r="H220">
        <v>1789</v>
      </c>
      <c r="I220">
        <v>4.97</v>
      </c>
      <c r="J220">
        <f>I220*0.621371</f>
        <v>3.0882138699999997</v>
      </c>
      <c r="K220">
        <v>93</v>
      </c>
      <c r="L220">
        <v>1789</v>
      </c>
      <c r="M220">
        <f>L220/60</f>
        <v>29.816666666666666</v>
      </c>
      <c r="N220" s="9">
        <f>M220/J220</f>
        <v>9.6549876147880482</v>
      </c>
      <c r="O220">
        <v>4978.5</v>
      </c>
      <c r="P220">
        <v>5.4000000953674299</v>
      </c>
      <c r="R220">
        <v>2</v>
      </c>
      <c r="S220">
        <v>32</v>
      </c>
      <c r="T220">
        <v>-26.2000007629394</v>
      </c>
      <c r="U220">
        <v>7.1999998092651296</v>
      </c>
      <c r="V220">
        <v>4.4000000953674299</v>
      </c>
      <c r="W220">
        <v>-0.57848751544952304</v>
      </c>
      <c r="X220">
        <v>166.10072326660099</v>
      </c>
      <c r="Y220">
        <v>514</v>
      </c>
    </row>
    <row r="221" spans="1:25" x14ac:dyDescent="0.2">
      <c r="A221" t="s">
        <v>983</v>
      </c>
      <c r="B221" t="str">
        <f>RIGHT(A221,2)</f>
        <v>AM</v>
      </c>
      <c r="C221" s="2">
        <f>DATEVALUE(MID(A221,5,2)&amp;"-"&amp;MID(A221,1,4)&amp;"-"&amp;MID(A221,9,4))</f>
        <v>43519</v>
      </c>
      <c r="D221" s="2" t="str">
        <f>TEXT(C221,"DDDD")</f>
        <v>Saturday</v>
      </c>
      <c r="E221" t="s">
        <v>193</v>
      </c>
      <c r="F221" t="s">
        <v>75</v>
      </c>
      <c r="H221">
        <v>1800</v>
      </c>
      <c r="I221">
        <v>4.97</v>
      </c>
      <c r="J221">
        <f>I221*0.621371</f>
        <v>3.0882138699999997</v>
      </c>
      <c r="K221">
        <v>96</v>
      </c>
      <c r="L221">
        <v>1800</v>
      </c>
      <c r="M221">
        <f>L221/60</f>
        <v>30</v>
      </c>
      <c r="N221" s="9">
        <f>M221/J221</f>
        <v>9.7143531059913286</v>
      </c>
      <c r="O221">
        <v>4971.10009765625</v>
      </c>
      <c r="P221">
        <v>6.8000001907348597</v>
      </c>
      <c r="R221">
        <v>2</v>
      </c>
      <c r="S221">
        <v>6</v>
      </c>
      <c r="T221">
        <v>18.799999237060501</v>
      </c>
      <c r="U221">
        <v>27</v>
      </c>
      <c r="V221">
        <v>6.6999998092651296</v>
      </c>
      <c r="W221">
        <v>-4.0232542902231203E-2</v>
      </c>
      <c r="X221">
        <v>168.64999389648401</v>
      </c>
      <c r="Y221">
        <v>510</v>
      </c>
    </row>
    <row r="222" spans="1:25" x14ac:dyDescent="0.2">
      <c r="A222" t="s">
        <v>1206</v>
      </c>
      <c r="B222" t="str">
        <f>RIGHT(A222,2)</f>
        <v>PM</v>
      </c>
      <c r="C222" s="2">
        <f>DATEVALUE(MID(A222,5,2)&amp;"-"&amp;MID(A222,1,4)&amp;"-"&amp;MID(A222,9,4))</f>
        <v>43888</v>
      </c>
      <c r="D222" s="2" t="str">
        <f>TEXT(C222,"DDDD")</f>
        <v>Thursday</v>
      </c>
      <c r="E222" t="s">
        <v>196</v>
      </c>
      <c r="F222" t="s">
        <v>75</v>
      </c>
      <c r="H222">
        <v>1819</v>
      </c>
      <c r="I222">
        <v>4.97</v>
      </c>
      <c r="J222">
        <f>I222*0.621371</f>
        <v>3.0882138699999997</v>
      </c>
      <c r="K222">
        <v>67</v>
      </c>
      <c r="L222">
        <v>1819</v>
      </c>
      <c r="M222">
        <f>L222/60</f>
        <v>30.316666666666666</v>
      </c>
      <c r="N222" s="9">
        <f>M222/J222</f>
        <v>9.8168934998879038</v>
      </c>
      <c r="O222">
        <v>4969.7998046875</v>
      </c>
      <c r="P222">
        <v>4.3000001907348597</v>
      </c>
      <c r="Q222">
        <v>2.73200011253356</v>
      </c>
      <c r="R222">
        <v>4</v>
      </c>
      <c r="S222">
        <v>36</v>
      </c>
      <c r="T222">
        <v>-13.6000003814697</v>
      </c>
      <c r="U222">
        <v>24</v>
      </c>
      <c r="V222">
        <v>4.4000000953674299</v>
      </c>
      <c r="W222">
        <v>-0.68815648555755604</v>
      </c>
      <c r="X222">
        <v>157</v>
      </c>
      <c r="Y222">
        <v>472</v>
      </c>
    </row>
    <row r="223" spans="1:25" x14ac:dyDescent="0.2">
      <c r="A223" t="s">
        <v>1367</v>
      </c>
      <c r="B223" t="str">
        <f>RIGHT(A223,2)</f>
        <v>PM</v>
      </c>
      <c r="C223" s="2">
        <f>DATEVALUE(MID(A223,5,2)&amp;"-"&amp;MID(A223,1,4)&amp;"-"&amp;MID(A223,9,4))</f>
        <v>44001</v>
      </c>
      <c r="D223" s="2" t="str">
        <f>TEXT(C223,"DDDD")</f>
        <v>Friday</v>
      </c>
      <c r="E223" t="s">
        <v>212</v>
      </c>
      <c r="F223" t="s">
        <v>75</v>
      </c>
      <c r="H223">
        <v>1667</v>
      </c>
      <c r="I223">
        <v>4.96</v>
      </c>
      <c r="J223">
        <f>I223*0.621371</f>
        <v>3.0820001600000002</v>
      </c>
      <c r="K223">
        <v>74</v>
      </c>
      <c r="L223">
        <v>1667</v>
      </c>
      <c r="M223">
        <f>L223/60</f>
        <v>27.783333333333335</v>
      </c>
      <c r="N223" s="9">
        <f>M223/J223</f>
        <v>9.0147085953860984</v>
      </c>
      <c r="O223">
        <v>4964.2998046875</v>
      </c>
      <c r="P223">
        <v>4</v>
      </c>
      <c r="Q223">
        <v>2.9779844284057599</v>
      </c>
      <c r="R223">
        <v>0</v>
      </c>
      <c r="S223">
        <v>33</v>
      </c>
      <c r="T223">
        <v>0.80000001192092896</v>
      </c>
      <c r="U223">
        <v>35</v>
      </c>
      <c r="V223">
        <v>2.2999999523162802</v>
      </c>
      <c r="W223">
        <v>-0.64863121509552002</v>
      </c>
      <c r="X223">
        <v>161.43321228027301</v>
      </c>
      <c r="Y223">
        <v>500</v>
      </c>
    </row>
    <row r="224" spans="1:25" x14ac:dyDescent="0.2">
      <c r="A224" t="s">
        <v>1497</v>
      </c>
      <c r="B224" t="str">
        <f>RIGHT(A224,2)</f>
        <v>PM</v>
      </c>
      <c r="C224" s="2">
        <f>DATEVALUE(MID(A224,5,2)&amp;"-"&amp;MID(A224,1,4)&amp;"-"&amp;MID(A224,9,4))</f>
        <v>44099</v>
      </c>
      <c r="D224" s="2" t="str">
        <f>TEXT(C224,"DDDD")</f>
        <v>Friday</v>
      </c>
      <c r="E224" t="s">
        <v>1498</v>
      </c>
      <c r="F224" t="s">
        <v>75</v>
      </c>
      <c r="G224" t="s">
        <v>1499</v>
      </c>
      <c r="H224">
        <v>1755</v>
      </c>
      <c r="I224">
        <v>4.96</v>
      </c>
      <c r="J224">
        <f>I224*0.621371</f>
        <v>3.0820001600000002</v>
      </c>
      <c r="K224">
        <v>63</v>
      </c>
      <c r="L224">
        <v>1746</v>
      </c>
      <c r="M224">
        <f>L224/60</f>
        <v>29.1</v>
      </c>
      <c r="N224" s="9">
        <f>M224/J224</f>
        <v>9.4419203404583865</v>
      </c>
      <c r="O224">
        <v>4965.2001953125</v>
      </c>
      <c r="P224">
        <v>5.9000000953674299</v>
      </c>
      <c r="Q224">
        <v>2.8437571525573699</v>
      </c>
      <c r="R224">
        <v>5</v>
      </c>
      <c r="S224">
        <v>35</v>
      </c>
      <c r="T224">
        <v>1.6000000238418499</v>
      </c>
      <c r="U224">
        <v>36.799999237060497</v>
      </c>
      <c r="V224">
        <v>10.800000190734799</v>
      </c>
      <c r="W224">
        <v>-0.66462582349777199</v>
      </c>
      <c r="X224">
        <v>157.58508300781199</v>
      </c>
      <c r="Y224">
        <v>473</v>
      </c>
    </row>
    <row r="225" spans="1:25" x14ac:dyDescent="0.2">
      <c r="A225" t="s">
        <v>991</v>
      </c>
      <c r="B225" t="str">
        <f>RIGHT(A225,2)</f>
        <v>AM</v>
      </c>
      <c r="C225" s="2">
        <f>DATEVALUE(MID(A225,5,1)&amp;"-"&amp;MID(A225,1,4)&amp;"-"&amp;MID(A225,8,4))</f>
        <v>43526</v>
      </c>
      <c r="D225" s="2" t="str">
        <f>TEXT(C225,"DDDD")</f>
        <v>Saturday</v>
      </c>
      <c r="E225" t="s">
        <v>193</v>
      </c>
      <c r="F225" t="s">
        <v>75</v>
      </c>
      <c r="H225">
        <v>1796</v>
      </c>
      <c r="I225">
        <v>4.96</v>
      </c>
      <c r="J225">
        <f>I225*0.621371</f>
        <v>3.0820001600000002</v>
      </c>
      <c r="K225">
        <v>98</v>
      </c>
      <c r="L225">
        <v>1796</v>
      </c>
      <c r="M225">
        <f>L225/60</f>
        <v>29.933333333333334</v>
      </c>
      <c r="N225" s="9">
        <f>M225/J225</f>
        <v>9.7123075208838827</v>
      </c>
      <c r="O225">
        <v>4966.60009765625</v>
      </c>
      <c r="P225">
        <v>5.0999999046325604</v>
      </c>
      <c r="R225">
        <v>4</v>
      </c>
      <c r="S225">
        <v>8</v>
      </c>
      <c r="T225">
        <v>8.3999996185302699</v>
      </c>
      <c r="U225">
        <v>17.600000381469702</v>
      </c>
      <c r="V225">
        <v>2.5</v>
      </c>
      <c r="W225">
        <v>-8.0537997186183902E-2</v>
      </c>
      <c r="X225">
        <v>168.390869140625</v>
      </c>
      <c r="Y225">
        <v>508</v>
      </c>
    </row>
    <row r="226" spans="1:25" x14ac:dyDescent="0.2">
      <c r="A226" t="s">
        <v>1409</v>
      </c>
      <c r="B226" t="str">
        <f>RIGHT(A226,2)</f>
        <v>PM</v>
      </c>
      <c r="C226" s="2">
        <f>DATEVALUE(MID(A226,5,2)&amp;"-"&amp;MID(A226,1,4)&amp;"-"&amp;MID(A226,9,4))</f>
        <v>44034</v>
      </c>
      <c r="D226" s="2" t="str">
        <f>TEXT(C226,"DDDD")</f>
        <v>Wednesday</v>
      </c>
      <c r="E226" t="s">
        <v>1410</v>
      </c>
      <c r="F226" t="s">
        <v>75</v>
      </c>
      <c r="G226" t="s">
        <v>1411</v>
      </c>
      <c r="H226">
        <v>2024</v>
      </c>
      <c r="I226">
        <v>4.96</v>
      </c>
      <c r="J226">
        <f>I226*0.621371</f>
        <v>3.0820001600000002</v>
      </c>
      <c r="K226">
        <v>63</v>
      </c>
      <c r="L226">
        <v>1803</v>
      </c>
      <c r="M226">
        <f>L226/60</f>
        <v>30.05</v>
      </c>
      <c r="N226" s="9">
        <f>M226/J226</f>
        <v>9.7501617261434532</v>
      </c>
      <c r="O226">
        <v>4968.7998046875</v>
      </c>
      <c r="P226">
        <v>5.9000000953674299</v>
      </c>
      <c r="Q226">
        <v>2.7558512687683101</v>
      </c>
      <c r="R226">
        <v>0</v>
      </c>
      <c r="S226">
        <v>34</v>
      </c>
      <c r="T226">
        <v>6.4000000953674299</v>
      </c>
      <c r="U226">
        <v>40.799999237060497</v>
      </c>
      <c r="V226">
        <v>44.400001525878899</v>
      </c>
      <c r="W226">
        <v>-0.60779261589050204</v>
      </c>
      <c r="X226">
        <v>156.70503234863199</v>
      </c>
      <c r="Y226">
        <v>495</v>
      </c>
    </row>
    <row r="227" spans="1:25" x14ac:dyDescent="0.2">
      <c r="A227" t="s">
        <v>1157</v>
      </c>
      <c r="B227" t="str">
        <f>RIGHT(A227,2)</f>
        <v>AM</v>
      </c>
      <c r="C227" s="2">
        <f>DATEVALUE(MID(A227,5,1)&amp;"-"&amp;MID(A227,1,4)&amp;"-"&amp;MID(A227,8,4))</f>
        <v>43834</v>
      </c>
      <c r="D227" s="2" t="str">
        <f>TEXT(C227,"DDDD")</f>
        <v>Saturday</v>
      </c>
      <c r="E227" t="s">
        <v>193</v>
      </c>
      <c r="F227" t="s">
        <v>75</v>
      </c>
      <c r="H227">
        <v>1873</v>
      </c>
      <c r="I227">
        <v>4.96</v>
      </c>
      <c r="J227">
        <f>I227*0.621371</f>
        <v>3.0820001600000002</v>
      </c>
      <c r="K227">
        <v>82</v>
      </c>
      <c r="L227">
        <v>1873</v>
      </c>
      <c r="M227">
        <f>L227/60</f>
        <v>31.216666666666665</v>
      </c>
      <c r="N227" s="9">
        <f>M227/J227</f>
        <v>10.128703778739149</v>
      </c>
      <c r="O227">
        <v>4959</v>
      </c>
      <c r="P227">
        <v>4.8000001907348597</v>
      </c>
      <c r="Q227">
        <v>2.64700007438659</v>
      </c>
      <c r="R227">
        <v>0</v>
      </c>
      <c r="S227">
        <v>21</v>
      </c>
      <c r="T227">
        <v>4.8000001907348597</v>
      </c>
      <c r="U227">
        <v>26.2000007629394</v>
      </c>
      <c r="V227">
        <v>3.7999999523162802</v>
      </c>
      <c r="W227">
        <v>-0.427505552768707</v>
      </c>
      <c r="X227">
        <v>161</v>
      </c>
      <c r="Y227">
        <v>501</v>
      </c>
    </row>
    <row r="228" spans="1:25" x14ac:dyDescent="0.2">
      <c r="A228" t="s">
        <v>937</v>
      </c>
      <c r="B228" t="str">
        <f>RIGHT(A228,2)</f>
        <v>AM</v>
      </c>
      <c r="C228" s="2">
        <f>DATEVALUE(MID(A228,5,1)&amp;"-"&amp;MID(A228,1,4)&amp;"-"&amp;MID(A228,8,4))</f>
        <v>43466</v>
      </c>
      <c r="D228" s="2" t="str">
        <f>TEXT(C228,"DDDD")</f>
        <v>Tuesday</v>
      </c>
      <c r="E228" t="s">
        <v>938</v>
      </c>
      <c r="F228" t="s">
        <v>75</v>
      </c>
      <c r="G228" t="s">
        <v>939</v>
      </c>
      <c r="H228">
        <v>1903</v>
      </c>
      <c r="I228">
        <v>4.96</v>
      </c>
      <c r="J228">
        <f>I228*0.621371</f>
        <v>3.0820001600000002</v>
      </c>
      <c r="K228">
        <v>67</v>
      </c>
      <c r="L228">
        <v>1876</v>
      </c>
      <c r="M228">
        <f>L228/60</f>
        <v>31.266666666666666</v>
      </c>
      <c r="N228" s="9">
        <f>M228/J228</f>
        <v>10.144927009564679</v>
      </c>
      <c r="O228">
        <v>4961</v>
      </c>
      <c r="P228">
        <v>7.4000000953674299</v>
      </c>
      <c r="R228">
        <v>16.188253402709901</v>
      </c>
      <c r="T228">
        <v>11.899999618530201</v>
      </c>
      <c r="U228">
        <v>17.399999618530199</v>
      </c>
      <c r="V228">
        <v>6.3000001907348597</v>
      </c>
      <c r="W228">
        <v>6.0471678152680397E-3</v>
      </c>
      <c r="X228">
        <v>153.78535461425699</v>
      </c>
      <c r="Y228">
        <v>598</v>
      </c>
    </row>
    <row r="229" spans="1:25" x14ac:dyDescent="0.2">
      <c r="A229" t="s">
        <v>776</v>
      </c>
      <c r="B229" t="str">
        <f>RIGHT(A229,2)</f>
        <v>AM</v>
      </c>
      <c r="C229" s="2">
        <f>DATEVALUE(MID(A229,5,1)&amp;"-"&amp;MID(A229,1,4)&amp;"-"&amp;MID(A229,8,4))</f>
        <v>43316</v>
      </c>
      <c r="D229" s="2" t="str">
        <f>TEXT(C229,"DDDD")</f>
        <v>Saturday</v>
      </c>
      <c r="E229" t="s">
        <v>777</v>
      </c>
      <c r="F229" t="s">
        <v>75</v>
      </c>
      <c r="G229" t="s">
        <v>778</v>
      </c>
      <c r="H229">
        <v>1960</v>
      </c>
      <c r="I229">
        <v>4.96</v>
      </c>
      <c r="J229">
        <f>I229*0.621371</f>
        <v>3.0820001600000002</v>
      </c>
      <c r="K229">
        <v>111</v>
      </c>
      <c r="L229">
        <v>1960</v>
      </c>
      <c r="M229">
        <f>L229/60</f>
        <v>32.666666666666664</v>
      </c>
      <c r="N229" s="9">
        <f>M229/J229</f>
        <v>10.599177472679516</v>
      </c>
      <c r="O229">
        <v>4961.7998046875</v>
      </c>
      <c r="P229">
        <v>3.7999999523162802</v>
      </c>
      <c r="R229">
        <v>6</v>
      </c>
      <c r="S229">
        <v>21</v>
      </c>
      <c r="T229">
        <v>-13.399999618530201</v>
      </c>
      <c r="U229">
        <v>8.3999996185302699</v>
      </c>
      <c r="V229">
        <v>1.8999999761581401</v>
      </c>
      <c r="W229">
        <v>-0.33052521944045998</v>
      </c>
      <c r="X229">
        <v>169.80050659179599</v>
      </c>
      <c r="Y229">
        <v>653</v>
      </c>
    </row>
    <row r="230" spans="1:25" x14ac:dyDescent="0.2">
      <c r="A230" t="s">
        <v>1222</v>
      </c>
      <c r="B230" t="str">
        <f>RIGHT(A230,2)</f>
        <v>AM</v>
      </c>
      <c r="C230" s="2">
        <f>DATEVALUE(MID(A230,5,2)&amp;"-"&amp;MID(A230,1,4)&amp;"-"&amp;MID(A230,9,4))</f>
        <v>43904</v>
      </c>
      <c r="D230" s="2" t="str">
        <f>TEXT(C230,"DDDD")</f>
        <v>Saturday</v>
      </c>
      <c r="E230" t="s">
        <v>820</v>
      </c>
      <c r="F230" t="s">
        <v>75</v>
      </c>
      <c r="H230">
        <v>1720</v>
      </c>
      <c r="I230">
        <v>4.95</v>
      </c>
      <c r="J230">
        <f>I230*0.621371</f>
        <v>3.0757864500000003</v>
      </c>
      <c r="K230">
        <v>85</v>
      </c>
      <c r="L230">
        <v>1720</v>
      </c>
      <c r="M230">
        <f>L230/60</f>
        <v>28.666666666666668</v>
      </c>
      <c r="N230" s="9">
        <f>M230/J230</f>
        <v>9.3201095500848776</v>
      </c>
      <c r="O230">
        <v>4951.7998046875</v>
      </c>
      <c r="P230">
        <v>4.4000000953674299</v>
      </c>
      <c r="Q230">
        <v>2.8789999485015798</v>
      </c>
      <c r="R230">
        <v>2</v>
      </c>
      <c r="S230">
        <v>10</v>
      </c>
      <c r="T230">
        <v>16.2000007629394</v>
      </c>
      <c r="U230">
        <v>27</v>
      </c>
      <c r="V230">
        <v>2.9000000953674299</v>
      </c>
      <c r="W230">
        <v>-0.18175208568572901</v>
      </c>
      <c r="X230">
        <v>163</v>
      </c>
      <c r="Y230">
        <v>483</v>
      </c>
    </row>
    <row r="231" spans="1:25" x14ac:dyDescent="0.2">
      <c r="A231" t="s">
        <v>934</v>
      </c>
      <c r="B231" t="str">
        <f>RIGHT(A231,2)</f>
        <v>PM</v>
      </c>
      <c r="C231" s="2">
        <f>DATEVALUE(MID(A231,5,2)&amp;"-"&amp;MID(A231,1,4)&amp;"-"&amp;MID(A231,9,4))</f>
        <v>43462</v>
      </c>
      <c r="D231" s="2" t="str">
        <f>TEXT(C231,"DDDD")</f>
        <v>Friday</v>
      </c>
      <c r="E231" t="s">
        <v>935</v>
      </c>
      <c r="F231" t="s">
        <v>75</v>
      </c>
      <c r="H231">
        <v>2244</v>
      </c>
      <c r="I231">
        <v>4.95</v>
      </c>
      <c r="J231">
        <f>I231*0.621371</f>
        <v>3.0757864500000003</v>
      </c>
      <c r="L231">
        <v>1745</v>
      </c>
      <c r="M231">
        <f>L231/60</f>
        <v>29.083333333333332</v>
      </c>
      <c r="N231" s="9">
        <f>M231/J231</f>
        <v>9.4555762586616918</v>
      </c>
      <c r="O231">
        <v>4956.89990234375</v>
      </c>
      <c r="P231">
        <v>5.0999999046325604</v>
      </c>
      <c r="R231">
        <v>13.7200002670288</v>
      </c>
      <c r="T231">
        <v>22.399999618530199</v>
      </c>
      <c r="U231">
        <v>38.299999237060497</v>
      </c>
      <c r="V231">
        <v>2.9000000953674299</v>
      </c>
      <c r="W231">
        <v>-0.227965056896209</v>
      </c>
      <c r="Y231">
        <v>43.452663421630803</v>
      </c>
    </row>
    <row r="232" spans="1:25" x14ac:dyDescent="0.2">
      <c r="A232" t="s">
        <v>835</v>
      </c>
      <c r="B232" t="str">
        <f>RIGHT(A232,2)</f>
        <v>PM</v>
      </c>
      <c r="C232" s="2">
        <f>DATEVALUE(MID(A232,5,1)&amp;"-"&amp;MID(A232,1,4)&amp;"-"&amp;MID(A232,8,4))</f>
        <v>43352</v>
      </c>
      <c r="D232" s="2" t="str">
        <f>TEXT(C232,"DDDD")</f>
        <v>Sunday</v>
      </c>
      <c r="E232" t="s">
        <v>836</v>
      </c>
      <c r="F232" t="s">
        <v>75</v>
      </c>
      <c r="G232" t="s">
        <v>837</v>
      </c>
      <c r="H232">
        <v>2048</v>
      </c>
      <c r="I232">
        <v>4.95</v>
      </c>
      <c r="J232">
        <f>I232*0.621371</f>
        <v>3.0757864500000003</v>
      </c>
      <c r="K232">
        <v>59</v>
      </c>
      <c r="L232">
        <v>1952</v>
      </c>
      <c r="M232">
        <f>L232/60</f>
        <v>32.533333333333331</v>
      </c>
      <c r="N232" s="9">
        <f>M232/J232</f>
        <v>10.577240605677721</v>
      </c>
      <c r="O232">
        <v>4949.60009765625</v>
      </c>
      <c r="P232">
        <v>4.6999998092651296</v>
      </c>
      <c r="R232">
        <v>15</v>
      </c>
      <c r="S232">
        <v>22</v>
      </c>
      <c r="T232">
        <v>12.800000190734799</v>
      </c>
      <c r="U232">
        <v>36</v>
      </c>
      <c r="V232">
        <v>42.099998474121001</v>
      </c>
      <c r="W232">
        <v>-8.0814614892005907E-2</v>
      </c>
      <c r="X232">
        <v>152.22479248046801</v>
      </c>
      <c r="Y232">
        <v>503</v>
      </c>
    </row>
    <row r="233" spans="1:25" x14ac:dyDescent="0.2">
      <c r="A233" t="s">
        <v>1351</v>
      </c>
      <c r="B233" t="str">
        <f>RIGHT(A233,2)</f>
        <v>PM</v>
      </c>
      <c r="C233" s="2">
        <f>DATEVALUE(MID(A233,5,1)&amp;"-"&amp;MID(A233,1,4)&amp;"-"&amp;MID(A233,8,4))</f>
        <v>43991</v>
      </c>
      <c r="D233" s="2" t="str">
        <f>TEXT(C233,"DDDD")</f>
        <v>Tuesday</v>
      </c>
      <c r="E233" t="s">
        <v>1352</v>
      </c>
      <c r="F233" t="s">
        <v>75</v>
      </c>
      <c r="G233" t="s">
        <v>1353</v>
      </c>
      <c r="H233">
        <v>1785</v>
      </c>
      <c r="I233">
        <v>4.9400000000000004</v>
      </c>
      <c r="J233">
        <f>I233*0.621371</f>
        <v>3.0695727400000004</v>
      </c>
      <c r="K233">
        <v>53</v>
      </c>
      <c r="L233">
        <v>1752</v>
      </c>
      <c r="M233">
        <f>L233/60</f>
        <v>29.2</v>
      </c>
      <c r="N233" s="9">
        <f>M233/J233</f>
        <v>9.5127245624418713</v>
      </c>
      <c r="O233">
        <v>4942.60009765625</v>
      </c>
      <c r="P233">
        <v>4.3000001907348597</v>
      </c>
      <c r="Q233">
        <v>2.8211188316345202</v>
      </c>
      <c r="R233">
        <v>0</v>
      </c>
      <c r="S233">
        <v>19</v>
      </c>
      <c r="T233">
        <v>14.800000190734799</v>
      </c>
      <c r="U233">
        <v>36.599998474121001</v>
      </c>
      <c r="V233">
        <v>30.799999237060501</v>
      </c>
      <c r="W233">
        <v>-0.41273823380470198</v>
      </c>
      <c r="X233">
        <v>151.37464904785099</v>
      </c>
      <c r="Y233">
        <v>489</v>
      </c>
    </row>
    <row r="234" spans="1:25" x14ac:dyDescent="0.2">
      <c r="A234" t="s">
        <v>1199</v>
      </c>
      <c r="B234" t="str">
        <f>RIGHT(A234,2)</f>
        <v>AM</v>
      </c>
      <c r="C234" s="2">
        <f>DATEVALUE(MID(A234,5,2)&amp;"-"&amp;MID(A234,1,4)&amp;"-"&amp;MID(A234,9,4))</f>
        <v>43883</v>
      </c>
      <c r="D234" s="2" t="str">
        <f>TEXT(C234,"DDDD")</f>
        <v>Saturday</v>
      </c>
      <c r="E234" t="s">
        <v>193</v>
      </c>
      <c r="F234" t="s">
        <v>75</v>
      </c>
      <c r="H234">
        <v>1804</v>
      </c>
      <c r="I234">
        <v>4.9400000000000004</v>
      </c>
      <c r="J234">
        <f>I234*0.621371</f>
        <v>3.0695727400000004</v>
      </c>
      <c r="K234">
        <v>93</v>
      </c>
      <c r="L234">
        <v>1804</v>
      </c>
      <c r="M234">
        <f>L234/60</f>
        <v>30.066666666666666</v>
      </c>
      <c r="N234" s="9">
        <f>M234/J234</f>
        <v>9.7950657024230221</v>
      </c>
      <c r="O234">
        <v>4944.39990234375</v>
      </c>
      <c r="P234">
        <v>4.6999998092651296</v>
      </c>
      <c r="Q234">
        <v>2.7409999370574898</v>
      </c>
      <c r="R234">
        <v>2</v>
      </c>
      <c r="S234">
        <v>20</v>
      </c>
      <c r="T234">
        <v>6.5999999046325604</v>
      </c>
      <c r="U234">
        <v>28.399999618530199</v>
      </c>
      <c r="V234">
        <v>15.399999618530201</v>
      </c>
      <c r="W234">
        <v>-0.36000323295593201</v>
      </c>
      <c r="X234">
        <v>165</v>
      </c>
      <c r="Y234">
        <v>482</v>
      </c>
    </row>
    <row r="235" spans="1:25" x14ac:dyDescent="0.2">
      <c r="A235" t="s">
        <v>968</v>
      </c>
      <c r="B235" t="str">
        <f>RIGHT(A235,2)</f>
        <v>AM</v>
      </c>
      <c r="C235" s="2">
        <f>DATEVALUE(MID(A235,5,2)&amp;"-"&amp;MID(A235,1,4)&amp;"-"&amp;MID(A235,9,4))</f>
        <v>43491</v>
      </c>
      <c r="D235" s="2" t="str">
        <f>TEXT(C235,"DDDD")</f>
        <v>Saturday</v>
      </c>
      <c r="E235" t="s">
        <v>193</v>
      </c>
      <c r="F235" t="s">
        <v>75</v>
      </c>
      <c r="H235">
        <v>1847</v>
      </c>
      <c r="I235">
        <v>4.9400000000000004</v>
      </c>
      <c r="J235">
        <f>I235*0.621371</f>
        <v>3.0695727400000004</v>
      </c>
      <c r="K235">
        <v>104</v>
      </c>
      <c r="L235">
        <v>1847</v>
      </c>
      <c r="M235">
        <f>L235/60</f>
        <v>30.783333333333335</v>
      </c>
      <c r="N235" s="9">
        <f>M235/J235</f>
        <v>10.028540106638207</v>
      </c>
      <c r="O235">
        <v>4944.7998046875</v>
      </c>
      <c r="P235">
        <v>4.3000001907348597</v>
      </c>
      <c r="R235">
        <v>6</v>
      </c>
      <c r="S235">
        <v>4</v>
      </c>
      <c r="T235">
        <v>22.399999618530199</v>
      </c>
      <c r="U235">
        <v>30.799999237060501</v>
      </c>
      <c r="V235">
        <v>2.70000004768371</v>
      </c>
      <c r="W235">
        <v>7.6848410069942405E-2</v>
      </c>
      <c r="X235">
        <v>168.24472045898401</v>
      </c>
      <c r="Y235">
        <v>514</v>
      </c>
    </row>
    <row r="236" spans="1:25" x14ac:dyDescent="0.2">
      <c r="A236" t="s">
        <v>799</v>
      </c>
      <c r="B236" t="str">
        <f>RIGHT(A236,2)</f>
        <v>AM</v>
      </c>
      <c r="C236" s="2">
        <f>DATEVALUE(MID(A236,5,2)&amp;"-"&amp;MID(A236,1,4)&amp;"-"&amp;MID(A236,9,4))</f>
        <v>43330</v>
      </c>
      <c r="D236" s="2" t="str">
        <f>TEXT(C236,"DDDD")</f>
        <v>Saturday</v>
      </c>
      <c r="E236" t="s">
        <v>800</v>
      </c>
      <c r="F236" t="s">
        <v>75</v>
      </c>
      <c r="G236" t="s">
        <v>801</v>
      </c>
      <c r="H236">
        <v>1875</v>
      </c>
      <c r="I236">
        <v>4.9400000000000004</v>
      </c>
      <c r="J236">
        <f>I236*0.621371</f>
        <v>3.0695727400000004</v>
      </c>
      <c r="K236">
        <v>86</v>
      </c>
      <c r="L236">
        <v>1875</v>
      </c>
      <c r="M236">
        <f>L236/60</f>
        <v>31.25</v>
      </c>
      <c r="N236" s="9">
        <f>M236/J236</f>
        <v>10.180569951243442</v>
      </c>
      <c r="O236">
        <v>4947.7001953125</v>
      </c>
      <c r="P236">
        <v>4.5</v>
      </c>
      <c r="R236">
        <v>8</v>
      </c>
      <c r="S236">
        <v>25</v>
      </c>
      <c r="T236">
        <v>-18</v>
      </c>
      <c r="U236">
        <v>8</v>
      </c>
      <c r="V236">
        <v>2.20000004768371</v>
      </c>
      <c r="W236">
        <v>-0.32338258624076799</v>
      </c>
      <c r="X236">
        <v>162.81759643554599</v>
      </c>
      <c r="Y236">
        <v>522</v>
      </c>
    </row>
    <row r="237" spans="1:25" x14ac:dyDescent="0.2">
      <c r="A237" t="s">
        <v>1123</v>
      </c>
      <c r="B237" t="str">
        <f>RIGHT(A237,2)</f>
        <v>AM</v>
      </c>
      <c r="C237" s="2">
        <f>DATEVALUE(MID(A237,5,2)&amp;"-"&amp;MID(A237,1,4)&amp;"-"&amp;MID(A237,9,4))</f>
        <v>43799</v>
      </c>
      <c r="D237" s="2" t="str">
        <f>TEXT(C237,"DDDD")</f>
        <v>Saturday</v>
      </c>
      <c r="E237" t="s">
        <v>1124</v>
      </c>
      <c r="F237" t="s">
        <v>75</v>
      </c>
      <c r="H237">
        <v>1910</v>
      </c>
      <c r="I237">
        <v>4.9400000000000004</v>
      </c>
      <c r="J237">
        <f>I237*0.621371</f>
        <v>3.0695727400000004</v>
      </c>
      <c r="K237">
        <v>102</v>
      </c>
      <c r="L237">
        <v>1909</v>
      </c>
      <c r="M237">
        <f>L237/60</f>
        <v>31.816666666666666</v>
      </c>
      <c r="N237" s="9">
        <f>M237/J237</f>
        <v>10.365177619692655</v>
      </c>
      <c r="O237">
        <v>4941</v>
      </c>
      <c r="P237">
        <v>3.9000000953674299</v>
      </c>
      <c r="Q237">
        <v>2.5880000591278001</v>
      </c>
      <c r="R237">
        <v>22</v>
      </c>
      <c r="S237">
        <v>32</v>
      </c>
      <c r="T237">
        <v>20.600000381469702</v>
      </c>
      <c r="U237">
        <v>43.599998474121001</v>
      </c>
      <c r="V237">
        <v>9.1000003814697195</v>
      </c>
      <c r="W237">
        <v>-0.21048371493816301</v>
      </c>
      <c r="X237">
        <v>167</v>
      </c>
      <c r="Y237">
        <v>520</v>
      </c>
    </row>
    <row r="238" spans="1:25" x14ac:dyDescent="0.2">
      <c r="A238" t="s">
        <v>1213</v>
      </c>
      <c r="B238" t="str">
        <f>RIGHT(A238,2)</f>
        <v>AM</v>
      </c>
      <c r="C238" s="2">
        <f>DATEVALUE(MID(A238,5,1)&amp;"-"&amp;MID(A238,1,4)&amp;"-"&amp;MID(A238,8,4))</f>
        <v>43897</v>
      </c>
      <c r="D238" s="2" t="str">
        <f>TEXT(C238,"DDDD")</f>
        <v>Saturday</v>
      </c>
      <c r="E238" t="s">
        <v>1214</v>
      </c>
      <c r="F238" t="s">
        <v>75</v>
      </c>
      <c r="G238" t="s">
        <v>1215</v>
      </c>
      <c r="H238">
        <v>1749</v>
      </c>
      <c r="I238">
        <v>4.93</v>
      </c>
      <c r="J238">
        <f>I238*0.621371</f>
        <v>3.06335903</v>
      </c>
      <c r="K238">
        <v>75</v>
      </c>
      <c r="L238">
        <v>1749</v>
      </c>
      <c r="M238">
        <f>L238/60</f>
        <v>29.15</v>
      </c>
      <c r="N238" s="9">
        <f>M238/J238</f>
        <v>9.5156981974783417</v>
      </c>
      <c r="O238">
        <v>4933.7001953125</v>
      </c>
      <c r="P238">
        <v>4.5</v>
      </c>
      <c r="Q238">
        <v>2.82100009918212</v>
      </c>
      <c r="R238">
        <v>2</v>
      </c>
      <c r="S238">
        <v>13</v>
      </c>
      <c r="T238">
        <v>15.399999618530201</v>
      </c>
      <c r="U238">
        <v>27.2000007629394</v>
      </c>
      <c r="V238">
        <v>3.5</v>
      </c>
      <c r="W238">
        <v>-0.21484889090061099</v>
      </c>
      <c r="X238">
        <v>161</v>
      </c>
      <c r="Y238">
        <v>484</v>
      </c>
    </row>
    <row r="239" spans="1:25" x14ac:dyDescent="0.2">
      <c r="A239" t="s">
        <v>1273</v>
      </c>
      <c r="B239" t="str">
        <f>RIGHT(A239,2)</f>
        <v>AM</v>
      </c>
      <c r="C239" s="2">
        <f>DATEVALUE(MID(A239,5,2)&amp;"-"&amp;MID(A239,1,4)&amp;"-"&amp;MID(A239,9,4))</f>
        <v>43940</v>
      </c>
      <c r="D239" s="2" t="str">
        <f>TEXT(C239,"DDDD")</f>
        <v>Sunday</v>
      </c>
      <c r="E239" t="s">
        <v>1274</v>
      </c>
      <c r="F239" t="s">
        <v>75</v>
      </c>
      <c r="G239" t="s">
        <v>1275</v>
      </c>
      <c r="H239">
        <v>1709</v>
      </c>
      <c r="I239">
        <v>5.0199999999999996</v>
      </c>
      <c r="J239">
        <f>I239*0.621371</f>
        <v>3.1192824199999998</v>
      </c>
      <c r="K239">
        <v>73</v>
      </c>
      <c r="L239">
        <v>1705</v>
      </c>
      <c r="M239">
        <f>L239/60</f>
        <v>28.416666666666668</v>
      </c>
      <c r="N239" s="9">
        <f>M239/J239</f>
        <v>9.110001224790242</v>
      </c>
      <c r="O239">
        <v>5021.89990234375</v>
      </c>
      <c r="P239">
        <v>4.9000000953674299</v>
      </c>
      <c r="Q239">
        <v>2.9453959465026802</v>
      </c>
      <c r="R239">
        <v>2</v>
      </c>
      <c r="S239">
        <v>23</v>
      </c>
      <c r="T239">
        <v>3.5999999046325599</v>
      </c>
      <c r="U239">
        <v>25.799999237060501</v>
      </c>
      <c r="V239">
        <v>2.4000000953674299</v>
      </c>
      <c r="W239">
        <v>-0.430116087198257</v>
      </c>
      <c r="X239">
        <v>161</v>
      </c>
      <c r="Y239">
        <v>495</v>
      </c>
    </row>
    <row r="240" spans="1:25" x14ac:dyDescent="0.2">
      <c r="A240" t="s">
        <v>913</v>
      </c>
      <c r="B240" t="str">
        <f>RIGHT(A240,2)</f>
        <v>AM</v>
      </c>
      <c r="C240" s="2">
        <f>DATEVALUE(MID(A240,5,2)&amp;"-"&amp;MID(A240,1,4)&amp;"-"&amp;MID(A240,9,4))</f>
        <v>43421</v>
      </c>
      <c r="D240" s="2" t="str">
        <f>TEXT(C240,"DDDD")</f>
        <v>Saturday</v>
      </c>
      <c r="E240" t="s">
        <v>820</v>
      </c>
      <c r="F240" t="s">
        <v>75</v>
      </c>
      <c r="G240" t="s">
        <v>914</v>
      </c>
      <c r="H240">
        <v>1768</v>
      </c>
      <c r="I240">
        <v>4.93</v>
      </c>
      <c r="J240">
        <f>I240*0.621371</f>
        <v>3.06335903</v>
      </c>
      <c r="K240">
        <v>100</v>
      </c>
      <c r="L240">
        <v>1768</v>
      </c>
      <c r="M240">
        <f>L240/60</f>
        <v>29.466666666666665</v>
      </c>
      <c r="N240" s="9">
        <f>M240/J240</f>
        <v>9.6190705621164696</v>
      </c>
      <c r="O240">
        <v>4929.5</v>
      </c>
      <c r="P240">
        <v>4.0999999046325604</v>
      </c>
      <c r="R240">
        <v>0</v>
      </c>
      <c r="S240">
        <v>23</v>
      </c>
      <c r="T240">
        <v>-18.2000007629394</v>
      </c>
      <c r="U240">
        <v>7</v>
      </c>
      <c r="V240">
        <v>2.20000004768371</v>
      </c>
      <c r="W240">
        <v>-0.51120805740356401</v>
      </c>
      <c r="X240">
        <v>169.60350036621</v>
      </c>
      <c r="Y240">
        <v>520</v>
      </c>
    </row>
    <row r="241" spans="1:25" x14ac:dyDescent="0.2">
      <c r="A241" t="s">
        <v>1169</v>
      </c>
      <c r="B241" t="str">
        <f>RIGHT(A241,2)</f>
        <v>AM</v>
      </c>
      <c r="C241" s="2">
        <f>DATEVALUE(MID(A241,5,2)&amp;"-"&amp;MID(A241,1,4)&amp;"-"&amp;MID(A241,9,4))</f>
        <v>43855</v>
      </c>
      <c r="D241" s="2" t="str">
        <f>TEXT(C241,"DDDD")</f>
        <v>Saturday</v>
      </c>
      <c r="E241" t="s">
        <v>193</v>
      </c>
      <c r="F241" t="s">
        <v>75</v>
      </c>
      <c r="H241">
        <v>1804</v>
      </c>
      <c r="I241">
        <v>4.93</v>
      </c>
      <c r="J241">
        <f>I241*0.621371</f>
        <v>3.06335903</v>
      </c>
      <c r="K241">
        <v>101</v>
      </c>
      <c r="L241">
        <v>1804</v>
      </c>
      <c r="M241">
        <f>L241/60</f>
        <v>30.066666666666666</v>
      </c>
      <c r="N241" s="9">
        <f>M241/J241</f>
        <v>9.8149339898518733</v>
      </c>
      <c r="O241">
        <v>4938.2998046875</v>
      </c>
      <c r="P241">
        <v>4.3000001907348597</v>
      </c>
      <c r="Q241">
        <v>2.7379999160766602</v>
      </c>
      <c r="S241">
        <v>10</v>
      </c>
      <c r="T241">
        <v>-2.20000004768371</v>
      </c>
      <c r="U241">
        <v>10.199999809265099</v>
      </c>
      <c r="V241">
        <v>2.7999999523162802</v>
      </c>
      <c r="W241">
        <v>-0.22679869830608301</v>
      </c>
      <c r="X241">
        <v>168</v>
      </c>
      <c r="Y241">
        <v>507</v>
      </c>
    </row>
    <row r="242" spans="1:25" x14ac:dyDescent="0.2">
      <c r="A242" t="s">
        <v>1129</v>
      </c>
      <c r="B242" t="str">
        <f>RIGHT(A242,2)</f>
        <v>AM</v>
      </c>
      <c r="C242" s="2">
        <f>DATEVALUE(MID(A242,5,1)&amp;"-"&amp;MID(A242,1,4)&amp;"-"&amp;MID(A242,8,4))</f>
        <v>43806</v>
      </c>
      <c r="D242" s="2" t="str">
        <f>TEXT(C242,"DDDD")</f>
        <v>Saturday</v>
      </c>
      <c r="E242" t="s">
        <v>1130</v>
      </c>
      <c r="F242" t="s">
        <v>75</v>
      </c>
      <c r="H242">
        <v>1862</v>
      </c>
      <c r="I242">
        <v>4.93</v>
      </c>
      <c r="J242">
        <f>I242*0.621371</f>
        <v>3.06335903</v>
      </c>
      <c r="K242">
        <v>91</v>
      </c>
      <c r="L242">
        <v>1860</v>
      </c>
      <c r="M242">
        <f>L242/60</f>
        <v>31</v>
      </c>
      <c r="N242" s="9">
        <f>M242/J242</f>
        <v>10.119610432995835</v>
      </c>
      <c r="O242">
        <v>4937.89990234375</v>
      </c>
      <c r="P242">
        <v>4.4000000953674299</v>
      </c>
      <c r="Q242">
        <v>2.6540000438690101</v>
      </c>
      <c r="R242">
        <v>0</v>
      </c>
      <c r="S242">
        <v>15</v>
      </c>
      <c r="T242">
        <v>1</v>
      </c>
      <c r="U242">
        <v>17.600000381469702</v>
      </c>
      <c r="V242">
        <v>3.0999999046325599</v>
      </c>
      <c r="W242">
        <v>-0.33212497830390902</v>
      </c>
      <c r="X242">
        <v>165</v>
      </c>
      <c r="Y242">
        <v>498</v>
      </c>
    </row>
    <row r="243" spans="1:25" x14ac:dyDescent="0.2">
      <c r="A243" t="s">
        <v>1270</v>
      </c>
      <c r="B243" t="str">
        <f>RIGHT(A243,2)</f>
        <v>AM</v>
      </c>
      <c r="C243" s="2">
        <f>DATEVALUE(MID(A243,5,2)&amp;"-"&amp;MID(A243,1,4)&amp;"-"&amp;MID(A243,9,4))</f>
        <v>43938</v>
      </c>
      <c r="D243" s="2" t="str">
        <f>TEXT(C243,"DDDD")</f>
        <v>Friday</v>
      </c>
      <c r="E243" t="s">
        <v>1271</v>
      </c>
      <c r="F243" t="s">
        <v>75</v>
      </c>
      <c r="H243">
        <v>2243</v>
      </c>
      <c r="I243">
        <v>5.87</v>
      </c>
      <c r="J243">
        <f>I243*0.621371</f>
        <v>3.6474477700000003</v>
      </c>
      <c r="K243">
        <v>69</v>
      </c>
      <c r="L243">
        <v>2170</v>
      </c>
      <c r="M243" s="9">
        <f>L243/60</f>
        <v>36.166666666666664</v>
      </c>
      <c r="N243" s="9">
        <f>M243/J243</f>
        <v>9.9156092005305574</v>
      </c>
      <c r="O243">
        <v>5872.60009765625</v>
      </c>
      <c r="P243">
        <v>3.9000000953674299</v>
      </c>
      <c r="Q243">
        <v>2.7049999237060498</v>
      </c>
      <c r="R243">
        <v>100</v>
      </c>
      <c r="S243">
        <v>125</v>
      </c>
      <c r="T243">
        <v>-17</v>
      </c>
      <c r="U243">
        <v>29</v>
      </c>
      <c r="V243">
        <v>44.099998474121001</v>
      </c>
      <c r="W243">
        <v>-0.33715900778770402</v>
      </c>
      <c r="X243">
        <v>152</v>
      </c>
      <c r="Y243">
        <v>578</v>
      </c>
    </row>
    <row r="244" spans="1:25" x14ac:dyDescent="0.2">
      <c r="A244" t="s">
        <v>1425</v>
      </c>
      <c r="B244" t="str">
        <f>RIGHT(A244,2)</f>
        <v>AM</v>
      </c>
      <c r="C244" s="2">
        <f>DATEVALUE(MID(A244,5,2)&amp;"-"&amp;MID(A244,1,4)&amp;"-"&amp;MID(A244,9,4))</f>
        <v>44042</v>
      </c>
      <c r="D244" s="2" t="str">
        <f>TEXT(C244,"DDDD")</f>
        <v>Thursday</v>
      </c>
      <c r="E244" t="s">
        <v>888</v>
      </c>
      <c r="F244" t="s">
        <v>75</v>
      </c>
      <c r="H244">
        <v>1792</v>
      </c>
      <c r="I244">
        <v>4.92</v>
      </c>
      <c r="J244">
        <f>I244*0.621371</f>
        <v>3.0571453200000001</v>
      </c>
      <c r="K244">
        <v>64</v>
      </c>
      <c r="L244">
        <v>1788</v>
      </c>
      <c r="M244">
        <f>L244/60</f>
        <v>29.8</v>
      </c>
      <c r="N244" s="9">
        <f>M244/J244</f>
        <v>9.7476556986175584</v>
      </c>
      <c r="O244">
        <v>4927.39990234375</v>
      </c>
      <c r="P244">
        <v>4.4000000953674299</v>
      </c>
      <c r="Q244">
        <v>2.7558164596557599</v>
      </c>
      <c r="R244">
        <v>11</v>
      </c>
      <c r="S244">
        <v>20</v>
      </c>
      <c r="T244">
        <v>20</v>
      </c>
      <c r="U244">
        <v>42.400001525878899</v>
      </c>
      <c r="V244">
        <v>9.1000003814697195</v>
      </c>
      <c r="W244">
        <v>-0.207005724310874</v>
      </c>
      <c r="X244">
        <v>155.67263793945301</v>
      </c>
      <c r="Y244">
        <v>494</v>
      </c>
    </row>
    <row r="245" spans="1:25" x14ac:dyDescent="0.2">
      <c r="A245" t="s">
        <v>1494</v>
      </c>
      <c r="B245" t="str">
        <f>RIGHT(A245,2)</f>
        <v>PM</v>
      </c>
      <c r="C245" s="2">
        <f>DATEVALUE(MID(A245,5,2)&amp;"-"&amp;MID(A245,1,4)&amp;"-"&amp;MID(A245,9,4))</f>
        <v>44096</v>
      </c>
      <c r="D245" s="2" t="str">
        <f>TEXT(C245,"DDDD")</f>
        <v>Tuesday</v>
      </c>
      <c r="E245" t="s">
        <v>212</v>
      </c>
      <c r="F245" t="s">
        <v>75</v>
      </c>
      <c r="G245" t="s">
        <v>1495</v>
      </c>
      <c r="H245">
        <v>2063</v>
      </c>
      <c r="I245">
        <v>4.9000000000000004</v>
      </c>
      <c r="J245">
        <f>I245*0.621371</f>
        <v>3.0447179000000002</v>
      </c>
      <c r="K245">
        <v>53</v>
      </c>
      <c r="L245">
        <v>1703</v>
      </c>
      <c r="M245">
        <f>L245/60</f>
        <v>28.383333333333333</v>
      </c>
      <c r="N245" s="9">
        <f>M245/J245</f>
        <v>9.3221553738470586</v>
      </c>
      <c r="O245">
        <v>4907.5</v>
      </c>
      <c r="P245">
        <v>5.8000001907348597</v>
      </c>
      <c r="Q245">
        <v>2.8816792964935298</v>
      </c>
      <c r="R245">
        <v>7</v>
      </c>
      <c r="S245">
        <v>7</v>
      </c>
      <c r="T245">
        <v>-38.200000762939403</v>
      </c>
      <c r="U245">
        <v>-30.2000007629394</v>
      </c>
      <c r="V245">
        <v>16.7000007629394</v>
      </c>
      <c r="W245">
        <v>1.6301579773426E-2</v>
      </c>
      <c r="X245">
        <v>153.21723937988199</v>
      </c>
      <c r="Y245">
        <v>442</v>
      </c>
    </row>
    <row r="246" spans="1:25" x14ac:dyDescent="0.2">
      <c r="A246" t="s">
        <v>843</v>
      </c>
      <c r="B246" t="str">
        <f>RIGHT(A246,2)</f>
        <v>PM</v>
      </c>
      <c r="C246" s="2">
        <f>DATEVALUE(MID(A246,5,2)&amp;"-"&amp;MID(A246,1,4)&amp;"-"&amp;MID(A246,9,4))</f>
        <v>43358</v>
      </c>
      <c r="D246" s="2" t="str">
        <f>TEXT(C246,"DDDD")</f>
        <v>Saturday</v>
      </c>
      <c r="E246" t="s">
        <v>212</v>
      </c>
      <c r="F246" t="s">
        <v>75</v>
      </c>
      <c r="G246" t="s">
        <v>844</v>
      </c>
      <c r="H246">
        <v>1913</v>
      </c>
      <c r="I246">
        <v>4.9000000000000004</v>
      </c>
      <c r="J246">
        <f>I246*0.621371</f>
        <v>3.0447179000000002</v>
      </c>
      <c r="K246">
        <v>81</v>
      </c>
      <c r="L246">
        <v>1853</v>
      </c>
      <c r="M246">
        <f>L246/60</f>
        <v>30.883333333333333</v>
      </c>
      <c r="N246" s="9">
        <f>M246/J246</f>
        <v>10.143249505424897</v>
      </c>
      <c r="O246">
        <v>4902.89990234375</v>
      </c>
      <c r="P246">
        <v>4</v>
      </c>
      <c r="R246">
        <v>15</v>
      </c>
      <c r="S246">
        <v>21</v>
      </c>
      <c r="T246">
        <v>15</v>
      </c>
      <c r="U246">
        <v>33.799999237060497</v>
      </c>
      <c r="V246">
        <v>12.300000190734799</v>
      </c>
      <c r="W246">
        <v>-5.3029838949441903E-2</v>
      </c>
      <c r="X246">
        <v>161.69972229003901</v>
      </c>
      <c r="Y246">
        <v>515</v>
      </c>
    </row>
    <row r="247" spans="1:25" x14ac:dyDescent="0.2">
      <c r="A247" t="s">
        <v>555</v>
      </c>
      <c r="B247" t="str">
        <f>RIGHT(A247,2)</f>
        <v>PM</v>
      </c>
      <c r="C247" s="2">
        <f>DATEVALUE(MID(A247,5,1)&amp;"-"&amp;MID(A247,1,4)&amp;"-"&amp;MID(A247,8,4))</f>
        <v>42860</v>
      </c>
      <c r="D247" s="2" t="str">
        <f>TEXT(C247,"DDDD")</f>
        <v>Friday</v>
      </c>
      <c r="E247" t="s">
        <v>212</v>
      </c>
      <c r="F247" t="s">
        <v>75</v>
      </c>
      <c r="H247">
        <v>2183</v>
      </c>
      <c r="I247">
        <v>4.9000000000000004</v>
      </c>
      <c r="J247">
        <f>I247*0.621371</f>
        <v>3.0447179000000002</v>
      </c>
      <c r="K247">
        <v>64</v>
      </c>
      <c r="L247">
        <v>2114</v>
      </c>
      <c r="M247">
        <f>L247/60</f>
        <v>35.233333333333334</v>
      </c>
      <c r="N247" s="9">
        <f>M247/J247</f>
        <v>11.571953294370337</v>
      </c>
      <c r="O247">
        <v>4900.5</v>
      </c>
      <c r="P247">
        <v>4.9000000953674299</v>
      </c>
      <c r="R247">
        <v>26.966569900512599</v>
      </c>
      <c r="T247">
        <v>21.299999237060501</v>
      </c>
      <c r="U247">
        <v>37</v>
      </c>
      <c r="V247">
        <v>40.400001525878899</v>
      </c>
      <c r="W247">
        <v>2.0406080875545701E-3</v>
      </c>
      <c r="X247">
        <v>152.56433105468699</v>
      </c>
      <c r="Y247">
        <v>579.38238525390602</v>
      </c>
    </row>
    <row r="248" spans="1:25" x14ac:dyDescent="0.2">
      <c r="A248" t="s">
        <v>1487</v>
      </c>
      <c r="B248" t="str">
        <f>RIGHT(A248,2)</f>
        <v>PM</v>
      </c>
      <c r="C248" s="2">
        <f>DATEVALUE(MID(A248,5,2)&amp;"-"&amp;MID(A248,1,4)&amp;"-"&amp;MID(A248,9,4))</f>
        <v>44089</v>
      </c>
      <c r="D248" s="2" t="str">
        <f>TEXT(C248,"DDDD")</f>
        <v>Tuesday</v>
      </c>
      <c r="E248" t="s">
        <v>1479</v>
      </c>
      <c r="F248" t="s">
        <v>75</v>
      </c>
      <c r="H248">
        <v>1898</v>
      </c>
      <c r="I248">
        <v>4.8899999999999997</v>
      </c>
      <c r="J248">
        <f>I248*0.621371</f>
        <v>3.0385041899999998</v>
      </c>
      <c r="K248">
        <v>72</v>
      </c>
      <c r="L248">
        <v>1754</v>
      </c>
      <c r="M248">
        <f>L248/60</f>
        <v>29.233333333333334</v>
      </c>
      <c r="N248" s="9">
        <f>M248/J248</f>
        <v>9.6209619948996465</v>
      </c>
      <c r="O248">
        <v>4894.2998046875</v>
      </c>
      <c r="P248">
        <v>7.9000000953674299</v>
      </c>
      <c r="Q248">
        <v>2.7903649806976301</v>
      </c>
      <c r="R248">
        <v>0</v>
      </c>
      <c r="S248">
        <v>29</v>
      </c>
      <c r="T248">
        <v>-19.2000007629394</v>
      </c>
      <c r="U248">
        <v>15.399999618530201</v>
      </c>
      <c r="V248">
        <v>9.6999998092651296</v>
      </c>
      <c r="W248">
        <v>-0.62521708011627197</v>
      </c>
      <c r="X248">
        <v>160.424224853515</v>
      </c>
      <c r="Y248">
        <v>476</v>
      </c>
    </row>
    <row r="249" spans="1:25" x14ac:dyDescent="0.2">
      <c r="A249" t="s">
        <v>995</v>
      </c>
      <c r="B249" t="str">
        <f>RIGHT(A249,2)</f>
        <v>PM</v>
      </c>
      <c r="C249" s="2">
        <f>DATEVALUE(MID(A249,5,2)&amp;"-"&amp;MID(A249,1,4)&amp;"-"&amp;MID(A249,9,4))</f>
        <v>43534</v>
      </c>
      <c r="D249" s="2" t="str">
        <f>TEXT(C249,"DDDD")</f>
        <v>Sunday</v>
      </c>
      <c r="E249" t="s">
        <v>996</v>
      </c>
      <c r="F249" t="s">
        <v>75</v>
      </c>
      <c r="H249">
        <v>2025</v>
      </c>
      <c r="I249">
        <v>4.8899999999999997</v>
      </c>
      <c r="J249">
        <f>I249*0.621371</f>
        <v>3.0385041899999998</v>
      </c>
      <c r="K249">
        <v>49</v>
      </c>
      <c r="L249">
        <v>1932</v>
      </c>
      <c r="M249">
        <f>L249/60</f>
        <v>32.200000000000003</v>
      </c>
      <c r="N249" s="9">
        <f>M249/J249</f>
        <v>10.597319597574755</v>
      </c>
      <c r="O249">
        <v>4892.7998046875</v>
      </c>
      <c r="P249">
        <v>4.4000000953674299</v>
      </c>
      <c r="R249">
        <v>30.399999618530199</v>
      </c>
      <c r="S249">
        <v>28</v>
      </c>
      <c r="T249">
        <v>13.800000190734799</v>
      </c>
      <c r="U249">
        <v>39</v>
      </c>
      <c r="V249">
        <v>22.899999618530199</v>
      </c>
      <c r="W249">
        <v>-0.20029431581497101</v>
      </c>
      <c r="X249">
        <v>148.64215087890599</v>
      </c>
      <c r="Y249">
        <v>484</v>
      </c>
    </row>
    <row r="250" spans="1:25" x14ac:dyDescent="0.2">
      <c r="A250" t="s">
        <v>573</v>
      </c>
      <c r="B250" t="str">
        <f>RIGHT(A250,2)</f>
        <v>AM</v>
      </c>
      <c r="C250" s="2">
        <f>DATEVALUE(MID(A250,5,2)&amp;"-"&amp;MID(A250,1,4)&amp;"-"&amp;MID(A250,9,4))</f>
        <v>42875</v>
      </c>
      <c r="D250" s="2" t="str">
        <f>TEXT(C250,"DDDD")</f>
        <v>Saturday</v>
      </c>
      <c r="E250" t="s">
        <v>193</v>
      </c>
      <c r="F250" t="s">
        <v>75</v>
      </c>
      <c r="H250">
        <v>1753</v>
      </c>
      <c r="I250">
        <v>4.88</v>
      </c>
      <c r="J250">
        <f>I250*0.621371</f>
        <v>3.0322904799999999</v>
      </c>
      <c r="K250">
        <v>88</v>
      </c>
      <c r="L250">
        <v>1753</v>
      </c>
      <c r="M250">
        <f>L250/60</f>
        <v>29.216666666666665</v>
      </c>
      <c r="N250" s="9">
        <f>M250/J250</f>
        <v>9.635180685811692</v>
      </c>
      <c r="O250">
        <v>4880.39990234375</v>
      </c>
      <c r="P250">
        <v>3.9000000953674299</v>
      </c>
      <c r="R250">
        <v>13.333900451660099</v>
      </c>
      <c r="T250">
        <v>8</v>
      </c>
      <c r="U250">
        <v>22.799999237060501</v>
      </c>
      <c r="V250">
        <v>23.7000007629394</v>
      </c>
      <c r="W250">
        <v>4.30293008685112E-2</v>
      </c>
      <c r="X250">
        <v>161.516998291015</v>
      </c>
      <c r="Y250">
        <v>574.14080810546795</v>
      </c>
    </row>
    <row r="251" spans="1:25" x14ac:dyDescent="0.2">
      <c r="A251" t="s">
        <v>605</v>
      </c>
      <c r="B251" t="str">
        <f>RIGHT(A251,2)</f>
        <v>PM</v>
      </c>
      <c r="C251" s="2">
        <f>DATEVALUE(MID(A251,5,2)&amp;"-"&amp;MID(A251,1,4)&amp;"-"&amp;MID(A251,9,4))</f>
        <v>42911</v>
      </c>
      <c r="D251" s="2" t="str">
        <f>TEXT(C251,"DDDD")</f>
        <v>Sunday</v>
      </c>
      <c r="E251" t="s">
        <v>212</v>
      </c>
      <c r="F251" t="s">
        <v>75</v>
      </c>
      <c r="H251">
        <v>1793</v>
      </c>
      <c r="I251">
        <v>4.87</v>
      </c>
      <c r="J251">
        <f>I251*0.621371</f>
        <v>3.02607677</v>
      </c>
      <c r="K251">
        <v>65</v>
      </c>
      <c r="L251">
        <v>1708</v>
      </c>
      <c r="M251">
        <f>L251/60</f>
        <v>28.466666666666665</v>
      </c>
      <c r="N251" s="9">
        <f>M251/J251</f>
        <v>9.4071197891871936</v>
      </c>
      <c r="O251">
        <v>4873.10009765625</v>
      </c>
      <c r="P251">
        <v>4.4000000953674299</v>
      </c>
      <c r="R251">
        <v>32.177215576171797</v>
      </c>
      <c r="T251">
        <v>17</v>
      </c>
      <c r="U251">
        <v>37</v>
      </c>
      <c r="V251">
        <v>8.5</v>
      </c>
      <c r="W251">
        <v>-0.164166539907455</v>
      </c>
      <c r="X251">
        <v>158.39637756347599</v>
      </c>
      <c r="Y251">
        <v>569.43499755859295</v>
      </c>
    </row>
    <row r="252" spans="1:25" x14ac:dyDescent="0.2">
      <c r="A252" t="s">
        <v>1478</v>
      </c>
      <c r="B252" t="str">
        <f>RIGHT(A252,2)</f>
        <v>PM</v>
      </c>
      <c r="C252" s="2">
        <f>DATEVALUE(MID(A252,5,1)&amp;"-"&amp;MID(A252,1,4)&amp;"-"&amp;MID(A252,8,4))</f>
        <v>44082</v>
      </c>
      <c r="D252" s="2" t="str">
        <f>TEXT(C252,"DDDD")</f>
        <v>Tuesday</v>
      </c>
      <c r="E252" t="s">
        <v>1479</v>
      </c>
      <c r="F252" t="s">
        <v>75</v>
      </c>
      <c r="H252">
        <v>1834</v>
      </c>
      <c r="I252">
        <v>4.8600000000000003</v>
      </c>
      <c r="J252">
        <f>I252*0.621371</f>
        <v>3.01986306</v>
      </c>
      <c r="L252">
        <v>1771</v>
      </c>
      <c r="M252">
        <f>L252/60</f>
        <v>29.516666666666666</v>
      </c>
      <c r="N252" s="9">
        <f>M252/J252</f>
        <v>9.774173888092351</v>
      </c>
      <c r="O252">
        <v>4863.7998046875</v>
      </c>
      <c r="P252">
        <v>4.8000001907348597</v>
      </c>
      <c r="Q252">
        <v>2.7463579177856401</v>
      </c>
      <c r="R252">
        <v>8.1011114120483398</v>
      </c>
      <c r="S252">
        <v>8.20111083984375</v>
      </c>
      <c r="T252">
        <v>9.5</v>
      </c>
      <c r="U252">
        <v>18.600000381469702</v>
      </c>
      <c r="V252">
        <v>5.5999999046325604</v>
      </c>
      <c r="W252">
        <v>-2.05600564368069E-3</v>
      </c>
      <c r="Y252">
        <v>567.617919921875</v>
      </c>
    </row>
    <row r="253" spans="1:25" x14ac:dyDescent="0.2">
      <c r="A253" t="s">
        <v>216</v>
      </c>
      <c r="B253" t="str">
        <f>RIGHT(A253,2)</f>
        <v>AM</v>
      </c>
      <c r="C253" s="2">
        <f>DATEVALUE(MID(A253,5,2)&amp;"-"&amp;MID(A253,1,4)&amp;"-"&amp;MID(A253,9,4))</f>
        <v>42288</v>
      </c>
      <c r="D253" s="2" t="str">
        <f>TEXT(C253,"DDDD")</f>
        <v>Sunday</v>
      </c>
      <c r="E253" t="s">
        <v>193</v>
      </c>
      <c r="F253" t="s">
        <v>75</v>
      </c>
      <c r="H253">
        <v>1563</v>
      </c>
      <c r="I253">
        <v>4.8499999999999996</v>
      </c>
      <c r="J253">
        <f>I253*0.621371</f>
        <v>3.0136493499999997</v>
      </c>
      <c r="K253">
        <v>76</v>
      </c>
      <c r="L253">
        <v>1563</v>
      </c>
      <c r="M253">
        <f>L253/60</f>
        <v>26.05</v>
      </c>
      <c r="N253" s="9">
        <f>M253/J253</f>
        <v>8.6440049835260382</v>
      </c>
      <c r="O253">
        <v>4856.7001953125</v>
      </c>
      <c r="P253">
        <v>4.5</v>
      </c>
      <c r="R253">
        <v>12.201199531555099</v>
      </c>
      <c r="T253">
        <v>17.799999237060501</v>
      </c>
      <c r="U253">
        <v>38.099998474121001</v>
      </c>
      <c r="V253">
        <v>9.8000001907348597</v>
      </c>
      <c r="W253">
        <v>4.9416299909353201E-2</v>
      </c>
      <c r="X253">
        <v>161.40499877929599</v>
      </c>
      <c r="Y253">
        <v>570.58483886718705</v>
      </c>
    </row>
    <row r="254" spans="1:25" x14ac:dyDescent="0.2">
      <c r="A254" t="s">
        <v>303</v>
      </c>
      <c r="B254" t="str">
        <f>RIGHT(A254,2)</f>
        <v>PM</v>
      </c>
      <c r="C254" s="2">
        <f>DATEVALUE(MID(A254,5,2)&amp;"-"&amp;MID(A254,1,4)&amp;"-"&amp;MID(A254,9,4))</f>
        <v>42381</v>
      </c>
      <c r="D254" s="2" t="str">
        <f>TEXT(C254,"DDDD")</f>
        <v>Tuesday</v>
      </c>
      <c r="E254" t="s">
        <v>196</v>
      </c>
      <c r="F254" t="s">
        <v>75</v>
      </c>
      <c r="H254">
        <v>1711</v>
      </c>
      <c r="I254">
        <v>4.8499999999999996</v>
      </c>
      <c r="J254">
        <f>I254*0.621371</f>
        <v>3.0136493499999997</v>
      </c>
      <c r="K254">
        <v>57</v>
      </c>
      <c r="L254">
        <v>1711</v>
      </c>
      <c r="M254">
        <f>L254/60</f>
        <v>28.516666666666666</v>
      </c>
      <c r="N254" s="9">
        <f>M254/J254</f>
        <v>9.4625032161311893</v>
      </c>
      <c r="O254">
        <v>4853.5</v>
      </c>
      <c r="P254">
        <v>7.3000001907348597</v>
      </c>
      <c r="R254">
        <v>10.2600002288818</v>
      </c>
      <c r="T254">
        <v>18.799999237060501</v>
      </c>
      <c r="U254">
        <v>35.299999237060497</v>
      </c>
      <c r="V254">
        <v>11.5</v>
      </c>
      <c r="W254">
        <v>-6.3871435821056297E-2</v>
      </c>
      <c r="X254">
        <v>155.06893920898401</v>
      </c>
      <c r="Y254">
        <v>566.25439453125</v>
      </c>
    </row>
    <row r="255" spans="1:25" x14ac:dyDescent="0.2">
      <c r="A255" t="s">
        <v>593</v>
      </c>
      <c r="B255" t="str">
        <f>RIGHT(A255,2)</f>
        <v>PM</v>
      </c>
      <c r="C255" s="2">
        <f>DATEVALUE(MID(A255,5,1)&amp;"-"&amp;MID(A255,1,4)&amp;"-"&amp;MID(A255,8,4))</f>
        <v>42895</v>
      </c>
      <c r="D255" s="2" t="str">
        <f>TEXT(C255,"DDDD")</f>
        <v>Friday</v>
      </c>
      <c r="E255" t="s">
        <v>196</v>
      </c>
      <c r="F255" t="s">
        <v>75</v>
      </c>
      <c r="H255">
        <v>1893</v>
      </c>
      <c r="I255">
        <v>4.8499999999999996</v>
      </c>
      <c r="J255">
        <f>I255*0.621371</f>
        <v>3.0136493499999997</v>
      </c>
      <c r="K255">
        <v>77</v>
      </c>
      <c r="L255">
        <v>1788</v>
      </c>
      <c r="M255">
        <f>L255/60</f>
        <v>29.8</v>
      </c>
      <c r="N255" s="9">
        <f>M255/J255</f>
        <v>9.8883435128244113</v>
      </c>
      <c r="O255">
        <v>4854.10009765625</v>
      </c>
      <c r="P255">
        <v>4</v>
      </c>
      <c r="R255">
        <v>33.446952819824197</v>
      </c>
      <c r="T255">
        <v>19.100000381469702</v>
      </c>
      <c r="U255">
        <v>38.099998474121001</v>
      </c>
      <c r="V255">
        <v>33.599998474121001</v>
      </c>
      <c r="W255">
        <v>-0.16686923801898901</v>
      </c>
      <c r="X255">
        <v>160.864013671875</v>
      </c>
      <c r="Y255">
        <v>573.22064208984295</v>
      </c>
    </row>
    <row r="256" spans="1:25" x14ac:dyDescent="0.2">
      <c r="A256" t="s">
        <v>570</v>
      </c>
      <c r="B256" t="str">
        <f>RIGHT(A256,2)</f>
        <v>PM</v>
      </c>
      <c r="C256" s="2">
        <f>DATEVALUE(MID(A256,5,2)&amp;"-"&amp;MID(A256,1,4)&amp;"-"&amp;MID(A256,9,4))</f>
        <v>42873</v>
      </c>
      <c r="D256" s="2" t="str">
        <f>TEXT(C256,"DDDD")</f>
        <v>Thursday</v>
      </c>
      <c r="E256" t="s">
        <v>196</v>
      </c>
      <c r="F256" t="s">
        <v>75</v>
      </c>
      <c r="G256" t="s">
        <v>571</v>
      </c>
      <c r="H256">
        <v>1826</v>
      </c>
      <c r="I256">
        <v>4.8499999999999996</v>
      </c>
      <c r="J256">
        <f>I256*0.621371</f>
        <v>3.0136493499999997</v>
      </c>
      <c r="K256">
        <v>72</v>
      </c>
      <c r="L256">
        <v>1813</v>
      </c>
      <c r="M256">
        <f>L256/60</f>
        <v>30.216666666666665</v>
      </c>
      <c r="N256" s="9">
        <f>M256/J256</f>
        <v>10.026603349413119</v>
      </c>
      <c r="O256">
        <v>4857.39990234375</v>
      </c>
      <c r="P256">
        <v>3.70000004768371</v>
      </c>
      <c r="R256">
        <v>12.896825790405201</v>
      </c>
      <c r="T256">
        <v>18.2000007629394</v>
      </c>
      <c r="U256">
        <v>37</v>
      </c>
      <c r="V256">
        <v>21.100000381469702</v>
      </c>
      <c r="W256">
        <v>-0.17704944312572399</v>
      </c>
      <c r="X256">
        <v>159.69828796386699</v>
      </c>
      <c r="Y256">
        <v>572.05584716796795</v>
      </c>
    </row>
    <row r="257" spans="1:25" x14ac:dyDescent="0.2">
      <c r="A257" t="s">
        <v>1191</v>
      </c>
      <c r="B257" t="str">
        <f>RIGHT(A257,2)</f>
        <v>AM</v>
      </c>
      <c r="C257" s="2">
        <f>DATEVALUE(MID(A257,5,1)&amp;"-"&amp;MID(A257,1,4)&amp;"-"&amp;MID(A257,8,4))</f>
        <v>43869</v>
      </c>
      <c r="D257" s="2" t="str">
        <f>TEXT(C257,"DDDD")</f>
        <v>Saturday</v>
      </c>
      <c r="E257" t="s">
        <v>1192</v>
      </c>
      <c r="F257" t="s">
        <v>75</v>
      </c>
      <c r="H257">
        <v>2092</v>
      </c>
      <c r="I257">
        <v>4.8499999999999996</v>
      </c>
      <c r="J257">
        <f>I257*0.621371</f>
        <v>3.0136493499999997</v>
      </c>
      <c r="K257">
        <v>69</v>
      </c>
      <c r="L257">
        <v>2079</v>
      </c>
      <c r="M257">
        <f>L257/60</f>
        <v>34.65</v>
      </c>
      <c r="N257" s="9">
        <f>M257/J257</f>
        <v>11.497688010716974</v>
      </c>
      <c r="O257">
        <v>4851.2998046875</v>
      </c>
      <c r="P257">
        <v>4.0999999046325604</v>
      </c>
      <c r="Q257">
        <v>2.3180000782012899</v>
      </c>
      <c r="R257">
        <v>122</v>
      </c>
      <c r="S257">
        <v>116</v>
      </c>
      <c r="T257">
        <v>95.400001525878906</v>
      </c>
      <c r="U257">
        <v>180.80000305175699</v>
      </c>
      <c r="V257">
        <v>17.7000007629394</v>
      </c>
      <c r="W257">
        <v>0.115432977676391</v>
      </c>
      <c r="X257">
        <v>155</v>
      </c>
      <c r="Y257">
        <v>539</v>
      </c>
    </row>
    <row r="258" spans="1:25" x14ac:dyDescent="0.2">
      <c r="A258" t="s">
        <v>237</v>
      </c>
      <c r="B258" t="str">
        <f>RIGHT(A258,2)</f>
        <v>AM</v>
      </c>
      <c r="C258" s="2">
        <f>DATEVALUE(MID(A258,5,1)&amp;"-"&amp;MID(A258,1,4)&amp;"-"&amp;MID(A258,8,4))</f>
        <v>42316</v>
      </c>
      <c r="D258" s="2" t="str">
        <f>TEXT(C258,"DDDD")</f>
        <v>Sunday</v>
      </c>
      <c r="E258" t="s">
        <v>225</v>
      </c>
      <c r="F258" t="s">
        <v>75</v>
      </c>
      <c r="H258">
        <v>1848</v>
      </c>
      <c r="I258">
        <v>4.84</v>
      </c>
      <c r="J258">
        <f>I258*0.621371</f>
        <v>3.0074356399999997</v>
      </c>
      <c r="K258">
        <v>52</v>
      </c>
      <c r="L258">
        <v>1671</v>
      </c>
      <c r="M258">
        <f>L258/60</f>
        <v>27.85</v>
      </c>
      <c r="N258" s="9">
        <f>M258/J258</f>
        <v>9.2603810467578302</v>
      </c>
      <c r="O258">
        <v>4845.7998046875</v>
      </c>
      <c r="P258">
        <v>16.100000381469702</v>
      </c>
      <c r="R258">
        <v>73.648002624511705</v>
      </c>
      <c r="T258">
        <v>22.600000381469702</v>
      </c>
      <c r="U258">
        <v>87.900001525878906</v>
      </c>
      <c r="V258">
        <v>25.2000007629394</v>
      </c>
      <c r="W258">
        <v>1.1267499923705999</v>
      </c>
      <c r="X258">
        <v>151.22900390625</v>
      </c>
      <c r="Y258">
        <v>600.55975341796795</v>
      </c>
    </row>
    <row r="259" spans="1:25" x14ac:dyDescent="0.2">
      <c r="A259" t="s">
        <v>1235</v>
      </c>
      <c r="B259" t="str">
        <f>RIGHT(A259,2)</f>
        <v>PM</v>
      </c>
      <c r="C259" s="2">
        <f>DATEVALUE(MID(A259,5,2)&amp;"-"&amp;MID(A259,1,4)&amp;"-"&amp;MID(A259,9,4))</f>
        <v>43916</v>
      </c>
      <c r="D259" s="2" t="str">
        <f>TEXT(C259,"DDDD")</f>
        <v>Thursday</v>
      </c>
      <c r="E259" t="s">
        <v>212</v>
      </c>
      <c r="F259" t="s">
        <v>75</v>
      </c>
      <c r="H259">
        <v>2082</v>
      </c>
      <c r="I259">
        <v>4.84</v>
      </c>
      <c r="J259">
        <f>I259*0.621371</f>
        <v>3.0074356399999997</v>
      </c>
      <c r="K259">
        <v>72</v>
      </c>
      <c r="L259">
        <v>1752</v>
      </c>
      <c r="M259">
        <f>L259/60</f>
        <v>29.2</v>
      </c>
      <c r="N259" s="9">
        <f>M259/J259</f>
        <v>9.7092684583600946</v>
      </c>
      <c r="O259">
        <v>4846</v>
      </c>
      <c r="P259">
        <v>4.1999998092651296</v>
      </c>
      <c r="Q259">
        <v>2.7660000324249201</v>
      </c>
      <c r="R259">
        <v>2</v>
      </c>
      <c r="S259">
        <v>27</v>
      </c>
      <c r="T259">
        <v>-7.5999999046325604</v>
      </c>
      <c r="U259">
        <v>28</v>
      </c>
      <c r="V259">
        <v>2.5</v>
      </c>
      <c r="W259">
        <v>-0.67271977663040095</v>
      </c>
      <c r="X259">
        <v>159</v>
      </c>
      <c r="Y259">
        <v>479</v>
      </c>
    </row>
    <row r="260" spans="1:25" x14ac:dyDescent="0.2">
      <c r="A260" t="s">
        <v>1267</v>
      </c>
      <c r="B260" t="str">
        <f>RIGHT(A260,2)</f>
        <v>PM</v>
      </c>
      <c r="C260" s="2">
        <f>DATEVALUE(MID(A260,5,2)&amp;"-"&amp;MID(A260,1,4)&amp;"-"&amp;MID(A260,9,4))</f>
        <v>43936</v>
      </c>
      <c r="D260" s="2" t="str">
        <f>TEXT(C260,"DDDD")</f>
        <v>Wednesday</v>
      </c>
      <c r="E260" t="s">
        <v>1268</v>
      </c>
      <c r="F260" t="s">
        <v>75</v>
      </c>
      <c r="H260">
        <v>698</v>
      </c>
      <c r="I260">
        <v>2</v>
      </c>
      <c r="J260">
        <f>I260*0.621371</f>
        <v>1.242742</v>
      </c>
      <c r="K260">
        <v>14</v>
      </c>
      <c r="L260">
        <v>698</v>
      </c>
      <c r="M260">
        <f>L260/60</f>
        <v>11.633333333333333</v>
      </c>
      <c r="N260" s="9">
        <f>M260/J260</f>
        <v>9.361020496075076</v>
      </c>
      <c r="O260">
        <v>2003.90002441406</v>
      </c>
      <c r="P260">
        <v>4</v>
      </c>
      <c r="Q260">
        <v>2.8699998855590798</v>
      </c>
      <c r="S260">
        <v>2</v>
      </c>
      <c r="T260">
        <v>24.399999618530199</v>
      </c>
      <c r="U260">
        <v>30</v>
      </c>
      <c r="V260">
        <v>12</v>
      </c>
      <c r="W260">
        <v>-0.199610754847526</v>
      </c>
      <c r="X260">
        <v>142</v>
      </c>
      <c r="Y260">
        <v>182</v>
      </c>
    </row>
    <row r="261" spans="1:25" x14ac:dyDescent="0.2">
      <c r="A261" t="s">
        <v>1204</v>
      </c>
      <c r="B261" t="str">
        <f>RIGHT(A261,2)</f>
        <v>PM</v>
      </c>
      <c r="C261" s="2">
        <f>DATEVALUE(MID(A261,5,2)&amp;"-"&amp;MID(A261,1,4)&amp;"-"&amp;MID(A261,9,4))</f>
        <v>43886</v>
      </c>
      <c r="D261" s="2" t="str">
        <f>TEXT(C261,"DDDD")</f>
        <v>Tuesday</v>
      </c>
      <c r="E261" t="s">
        <v>212</v>
      </c>
      <c r="F261" t="s">
        <v>75</v>
      </c>
      <c r="H261">
        <v>1990</v>
      </c>
      <c r="I261">
        <v>4.84</v>
      </c>
      <c r="J261">
        <f>I261*0.621371</f>
        <v>3.0074356399999997</v>
      </c>
      <c r="K261">
        <v>45</v>
      </c>
      <c r="L261">
        <v>1803</v>
      </c>
      <c r="M261">
        <f>L261/60</f>
        <v>30.05</v>
      </c>
      <c r="N261" s="9">
        <f>M261/J261</f>
        <v>9.9919012730726315</v>
      </c>
      <c r="O261">
        <v>4844.89990234375</v>
      </c>
      <c r="P261">
        <v>3.9000000953674299</v>
      </c>
      <c r="Q261">
        <v>2.6879999637603702</v>
      </c>
      <c r="R261">
        <v>43</v>
      </c>
      <c r="S261">
        <v>59</v>
      </c>
      <c r="T261">
        <v>1.79999995231628</v>
      </c>
      <c r="U261">
        <v>64.199996948242102</v>
      </c>
      <c r="V261">
        <v>6.3000001907348597</v>
      </c>
      <c r="W261">
        <v>-0.52013456821441595</v>
      </c>
      <c r="X261">
        <v>149</v>
      </c>
      <c r="Y261">
        <v>439</v>
      </c>
    </row>
    <row r="262" spans="1:25" x14ac:dyDescent="0.2">
      <c r="A262" t="s">
        <v>1167</v>
      </c>
      <c r="B262" t="str">
        <f>RIGHT(A262,2)</f>
        <v>AM</v>
      </c>
      <c r="C262" s="2">
        <f>DATEVALUE(MID(A262,5,2)&amp;"-"&amp;MID(A262,1,4)&amp;"-"&amp;MID(A262,9,4))</f>
        <v>43853</v>
      </c>
      <c r="D262" s="2" t="str">
        <f>TEXT(C262,"DDDD")</f>
        <v>Thursday</v>
      </c>
      <c r="E262" t="s">
        <v>193</v>
      </c>
      <c r="F262" t="s">
        <v>75</v>
      </c>
      <c r="H262">
        <v>2023</v>
      </c>
      <c r="I262">
        <v>4.84</v>
      </c>
      <c r="J262">
        <f>I262*0.621371</f>
        <v>3.0074356399999997</v>
      </c>
      <c r="K262">
        <v>76</v>
      </c>
      <c r="L262">
        <v>1897</v>
      </c>
      <c r="M262">
        <f>L262/60</f>
        <v>31.616666666666667</v>
      </c>
      <c r="N262" s="9">
        <f>M262/J262</f>
        <v>10.51283234332711</v>
      </c>
      <c r="O262">
        <v>4842.39990234375</v>
      </c>
      <c r="P262">
        <v>3.7999999523162802</v>
      </c>
      <c r="Q262">
        <v>2.5520000457763601</v>
      </c>
      <c r="R262">
        <v>21</v>
      </c>
      <c r="S262">
        <v>39</v>
      </c>
      <c r="T262">
        <v>8.3999996185302699</v>
      </c>
      <c r="U262">
        <v>34.200000762939403</v>
      </c>
      <c r="V262">
        <v>21.100000381469702</v>
      </c>
      <c r="W262">
        <v>-0.26846191287040699</v>
      </c>
      <c r="X262">
        <v>159</v>
      </c>
      <c r="Y262">
        <v>493</v>
      </c>
    </row>
    <row r="263" spans="1:25" x14ac:dyDescent="0.2">
      <c r="A263" t="s">
        <v>1220</v>
      </c>
      <c r="B263" t="str">
        <f>RIGHT(A263,2)</f>
        <v>PM</v>
      </c>
      <c r="C263" s="2">
        <f>DATEVALUE(MID(A263,5,2)&amp;"-"&amp;MID(A263,1,4)&amp;"-"&amp;MID(A263,9,4))</f>
        <v>43901</v>
      </c>
      <c r="D263" s="2" t="str">
        <f>TEXT(C263,"DDDD")</f>
        <v>Wednesday</v>
      </c>
      <c r="E263" t="s">
        <v>212</v>
      </c>
      <c r="F263" t="s">
        <v>75</v>
      </c>
      <c r="H263">
        <v>1770</v>
      </c>
      <c r="I263">
        <v>4.83</v>
      </c>
      <c r="J263">
        <f>I263*0.621371</f>
        <v>3.0012219300000003</v>
      </c>
      <c r="K263">
        <v>57</v>
      </c>
      <c r="L263">
        <v>1770</v>
      </c>
      <c r="M263">
        <f>L263/60</f>
        <v>29.5</v>
      </c>
      <c r="N263" s="9">
        <f>M263/J263</f>
        <v>9.8293297490332545</v>
      </c>
      <c r="O263">
        <v>4837.89990234375</v>
      </c>
      <c r="P263">
        <v>5.0999999046325604</v>
      </c>
      <c r="Q263">
        <v>2.7339999675750701</v>
      </c>
      <c r="R263">
        <v>4</v>
      </c>
      <c r="S263">
        <v>34</v>
      </c>
      <c r="T263">
        <v>1.79999995231628</v>
      </c>
      <c r="U263">
        <v>35.200000762939403</v>
      </c>
      <c r="V263">
        <v>7.3000001907348597</v>
      </c>
      <c r="W263">
        <v>-0.60356765985488803</v>
      </c>
      <c r="X263">
        <v>154</v>
      </c>
      <c r="Y263">
        <v>462</v>
      </c>
    </row>
    <row r="264" spans="1:25" x14ac:dyDescent="0.2">
      <c r="A264" t="s">
        <v>122</v>
      </c>
      <c r="B264" t="str">
        <f>RIGHT(A264,2)</f>
        <v>PM</v>
      </c>
      <c r="C264" s="2">
        <f>DATEVALUE(MID(A264,5,1)&amp;"-"&amp;MID(A264,1,4)&amp;"-"&amp;MID(A264,8,4))</f>
        <v>42007</v>
      </c>
      <c r="D264" s="2" t="str">
        <f>TEXT(C264,"DDDD")</f>
        <v>Saturday</v>
      </c>
      <c r="E264" t="s">
        <v>123</v>
      </c>
      <c r="F264" t="s">
        <v>75</v>
      </c>
      <c r="H264">
        <v>1793</v>
      </c>
      <c r="I264">
        <v>4.83</v>
      </c>
      <c r="J264">
        <f>I264*0.621371</f>
        <v>3.0012219300000003</v>
      </c>
      <c r="K264">
        <v>67</v>
      </c>
      <c r="L264">
        <v>1793</v>
      </c>
      <c r="M264">
        <f>L264/60</f>
        <v>29.883333333333333</v>
      </c>
      <c r="N264" s="9">
        <f>M264/J264</f>
        <v>9.9570555028342511</v>
      </c>
      <c r="O264">
        <v>4832.10009765625</v>
      </c>
      <c r="P264">
        <v>3.7999999523162802</v>
      </c>
      <c r="R264">
        <v>12.437100410461399</v>
      </c>
      <c r="T264">
        <v>17.799999237060501</v>
      </c>
      <c r="U264">
        <v>38</v>
      </c>
      <c r="V264">
        <v>9.6999998092651296</v>
      </c>
      <c r="W264">
        <v>5.7945799082517603E-2</v>
      </c>
      <c r="X264">
        <v>156.20100402832</v>
      </c>
      <c r="Y264">
        <v>567.911865234375</v>
      </c>
    </row>
    <row r="265" spans="1:25" x14ac:dyDescent="0.2">
      <c r="A265" t="s">
        <v>887</v>
      </c>
      <c r="B265" t="str">
        <f>RIGHT(A265,2)</f>
        <v>PM</v>
      </c>
      <c r="C265" s="2">
        <f>DATEVALUE(MID(A265,5,2)&amp;"-"&amp;MID(A265,1,4)&amp;"-"&amp;MID(A265,9,4))</f>
        <v>43391</v>
      </c>
      <c r="D265" s="2" t="str">
        <f>TEXT(C265,"DDDD")</f>
        <v>Thursday</v>
      </c>
      <c r="E265" t="s">
        <v>888</v>
      </c>
      <c r="F265" t="s">
        <v>75</v>
      </c>
      <c r="G265" t="s">
        <v>889</v>
      </c>
      <c r="H265">
        <v>2135</v>
      </c>
      <c r="I265">
        <v>4.83</v>
      </c>
      <c r="J265">
        <f>I265*0.621371</f>
        <v>3.0012219300000003</v>
      </c>
      <c r="K265">
        <v>68</v>
      </c>
      <c r="L265">
        <v>1810</v>
      </c>
      <c r="M265">
        <f>L265/60</f>
        <v>30.166666666666668</v>
      </c>
      <c r="N265" s="9">
        <f>M265/J265</f>
        <v>10.051461494774118</v>
      </c>
      <c r="O265">
        <v>4836.10009765625</v>
      </c>
      <c r="P265">
        <v>6.0999999046325604</v>
      </c>
      <c r="R265">
        <v>2</v>
      </c>
      <c r="S265">
        <v>25</v>
      </c>
      <c r="T265">
        <v>4.8000001907348597</v>
      </c>
      <c r="U265">
        <v>29.600000381469702</v>
      </c>
      <c r="V265">
        <v>11.6000003814697</v>
      </c>
      <c r="W265">
        <v>-0.39701411128044101</v>
      </c>
      <c r="X265">
        <v>157.76425170898401</v>
      </c>
      <c r="Y265">
        <v>473</v>
      </c>
    </row>
    <row r="266" spans="1:25" x14ac:dyDescent="0.2">
      <c r="A266" t="s">
        <v>1194</v>
      </c>
      <c r="B266" t="str">
        <f>RIGHT(A266,2)</f>
        <v>PM</v>
      </c>
      <c r="C266" s="2">
        <f>DATEVALUE(MID(A266,5,2)&amp;"-"&amp;MID(A266,1,4)&amp;"-"&amp;MID(A266,9,4))</f>
        <v>43871</v>
      </c>
      <c r="D266" s="2" t="str">
        <f>TEXT(C266,"DDDD")</f>
        <v>Monday</v>
      </c>
      <c r="E266" t="s">
        <v>212</v>
      </c>
      <c r="F266" t="s">
        <v>75</v>
      </c>
      <c r="H266">
        <v>1840</v>
      </c>
      <c r="I266">
        <v>4.83</v>
      </c>
      <c r="J266">
        <f>I266*0.621371</f>
        <v>3.0012219300000003</v>
      </c>
      <c r="K266">
        <v>68</v>
      </c>
      <c r="L266">
        <v>1829</v>
      </c>
      <c r="M266">
        <f>L266/60</f>
        <v>30.483333333333334</v>
      </c>
      <c r="N266" s="9">
        <f>M266/J266</f>
        <v>10.156974074001029</v>
      </c>
      <c r="O266">
        <v>4837</v>
      </c>
      <c r="P266">
        <v>5.0999999046325604</v>
      </c>
      <c r="Q266">
        <v>2.6449999809265101</v>
      </c>
      <c r="R266">
        <v>23</v>
      </c>
      <c r="S266">
        <v>38</v>
      </c>
      <c r="T266">
        <v>15</v>
      </c>
      <c r="U266">
        <v>33.599998474121001</v>
      </c>
      <c r="V266">
        <v>39.799999237060497</v>
      </c>
      <c r="W266">
        <v>-0.35145750641822798</v>
      </c>
      <c r="X266">
        <v>157</v>
      </c>
      <c r="Y266">
        <v>483</v>
      </c>
    </row>
    <row r="267" spans="1:25" x14ac:dyDescent="0.2">
      <c r="A267" t="s">
        <v>1189</v>
      </c>
      <c r="B267" t="str">
        <f>RIGHT(A267,2)</f>
        <v>PM</v>
      </c>
      <c r="C267" s="2">
        <f>DATEVALUE(MID(A267,5,1)&amp;"-"&amp;MID(A267,1,4)&amp;"-"&amp;MID(A267,8,4))</f>
        <v>43865</v>
      </c>
      <c r="D267" s="2" t="str">
        <f>TEXT(C267,"DDDD")</f>
        <v>Tuesday</v>
      </c>
      <c r="E267" t="s">
        <v>212</v>
      </c>
      <c r="F267" t="s">
        <v>75</v>
      </c>
      <c r="H267">
        <v>1963</v>
      </c>
      <c r="I267">
        <v>4.83</v>
      </c>
      <c r="J267">
        <f>I267*0.621371</f>
        <v>3.0012219300000003</v>
      </c>
      <c r="K267">
        <v>50</v>
      </c>
      <c r="L267">
        <v>1830</v>
      </c>
      <c r="M267">
        <f>L267/60</f>
        <v>30.5</v>
      </c>
      <c r="N267" s="9">
        <f>M267/J267</f>
        <v>10.16252736764455</v>
      </c>
      <c r="O267">
        <v>4837.89990234375</v>
      </c>
      <c r="P267">
        <v>3.5</v>
      </c>
      <c r="Q267">
        <v>2.6440000534057599</v>
      </c>
      <c r="R267">
        <v>35</v>
      </c>
      <c r="S267">
        <v>56</v>
      </c>
      <c r="T267">
        <v>14.199999809265099</v>
      </c>
      <c r="U267">
        <v>72.199996948242102</v>
      </c>
      <c r="V267">
        <v>9.1000003814697195</v>
      </c>
      <c r="W267">
        <v>-0.54982531070709195</v>
      </c>
      <c r="X267">
        <v>150</v>
      </c>
      <c r="Y267">
        <v>455</v>
      </c>
    </row>
    <row r="268" spans="1:25" x14ac:dyDescent="0.2">
      <c r="A268" t="s">
        <v>491</v>
      </c>
      <c r="B268" t="str">
        <f>RIGHT(A268,2)</f>
        <v>PM</v>
      </c>
      <c r="C268" s="2">
        <f>DATEVALUE(MID(A268,5,2)&amp;"-"&amp;MID(A268,1,4)&amp;"-"&amp;MID(A268,9,4))</f>
        <v>42659</v>
      </c>
      <c r="D268" s="2" t="str">
        <f>TEXT(C268,"DDDD")</f>
        <v>Sunday</v>
      </c>
      <c r="E268" t="s">
        <v>492</v>
      </c>
      <c r="F268" t="s">
        <v>75</v>
      </c>
      <c r="G268" t="s">
        <v>493</v>
      </c>
      <c r="H268">
        <v>1984</v>
      </c>
      <c r="I268">
        <v>4.83</v>
      </c>
      <c r="J268">
        <f>I268*0.621371</f>
        <v>3.0012219300000003</v>
      </c>
      <c r="K268">
        <v>92</v>
      </c>
      <c r="L268">
        <v>1832</v>
      </c>
      <c r="M268">
        <f>L268/60</f>
        <v>30.533333333333335</v>
      </c>
      <c r="N268" s="9">
        <f>M268/J268</f>
        <v>10.173633954931594</v>
      </c>
      <c r="O268">
        <v>4829.5</v>
      </c>
      <c r="P268">
        <v>5.0999999046325604</v>
      </c>
      <c r="R268">
        <v>18.2476196289062</v>
      </c>
      <c r="T268">
        <v>22.600000381469702</v>
      </c>
      <c r="U268">
        <v>41.599998474121001</v>
      </c>
      <c r="V268">
        <v>14.399999618530201</v>
      </c>
      <c r="W268">
        <v>-0.192566514015197</v>
      </c>
      <c r="X268">
        <v>166.78428649902301</v>
      </c>
      <c r="Y268">
        <v>566.54620361328102</v>
      </c>
    </row>
    <row r="269" spans="1:25" x14ac:dyDescent="0.2">
      <c r="A269" t="s">
        <v>816</v>
      </c>
      <c r="B269" t="str">
        <f>RIGHT(A269,2)</f>
        <v>PM</v>
      </c>
      <c r="C269" s="2">
        <f>DATEVALUE(MID(A269,5,2)&amp;"-"&amp;MID(A269,1,4)&amp;"-"&amp;MID(A269,9,4))</f>
        <v>43341</v>
      </c>
      <c r="D269" s="2" t="str">
        <f>TEXT(C269,"DDDD")</f>
        <v>Wednesday</v>
      </c>
      <c r="E269" t="s">
        <v>737</v>
      </c>
      <c r="F269" t="s">
        <v>75</v>
      </c>
      <c r="G269" t="s">
        <v>817</v>
      </c>
      <c r="H269">
        <v>1861</v>
      </c>
      <c r="I269">
        <v>4.83</v>
      </c>
      <c r="J269">
        <f>I269*0.621371</f>
        <v>3.0012219300000003</v>
      </c>
      <c r="K269">
        <v>70</v>
      </c>
      <c r="L269">
        <v>1855</v>
      </c>
      <c r="M269">
        <f>L269/60</f>
        <v>30.916666666666668</v>
      </c>
      <c r="N269" s="9">
        <f>M269/J269</f>
        <v>10.301359708732591</v>
      </c>
      <c r="O269">
        <v>4830.5</v>
      </c>
      <c r="P269">
        <v>3.70000004768371</v>
      </c>
      <c r="R269">
        <v>7</v>
      </c>
      <c r="S269">
        <v>13</v>
      </c>
      <c r="T269">
        <v>-14</v>
      </c>
      <c r="U269">
        <v>-3.4000000953674299</v>
      </c>
      <c r="V269">
        <v>18.299999237060501</v>
      </c>
      <c r="W269">
        <v>-0.13663181662559501</v>
      </c>
      <c r="X269">
        <v>157.38026428222599</v>
      </c>
      <c r="Y269">
        <v>505</v>
      </c>
    </row>
    <row r="270" spans="1:25" x14ac:dyDescent="0.2">
      <c r="A270" t="s">
        <v>732</v>
      </c>
      <c r="B270" t="str">
        <f>RIGHT(A270,2)</f>
        <v>PM</v>
      </c>
      <c r="C270" s="2">
        <f>DATEVALUE(MID(A270,5,2)&amp;"-"&amp;MID(A270,1,4)&amp;"-"&amp;MID(A270,9,4))</f>
        <v>43239</v>
      </c>
      <c r="D270" s="2" t="str">
        <f>TEXT(C270,"DDDD")</f>
        <v>Saturday</v>
      </c>
      <c r="E270" t="s">
        <v>733</v>
      </c>
      <c r="F270" t="s">
        <v>75</v>
      </c>
      <c r="G270" t="s">
        <v>734</v>
      </c>
      <c r="H270">
        <v>2283</v>
      </c>
      <c r="I270">
        <v>4.83</v>
      </c>
      <c r="J270">
        <f>I270*0.621371</f>
        <v>3.0012219300000003</v>
      </c>
      <c r="K270">
        <v>90</v>
      </c>
      <c r="L270">
        <v>1861</v>
      </c>
      <c r="M270">
        <f>L270/60</f>
        <v>31.016666666666666</v>
      </c>
      <c r="N270" s="9">
        <f>M270/J270</f>
        <v>10.33467947059372</v>
      </c>
      <c r="O270">
        <v>4835.2001953125</v>
      </c>
      <c r="P270">
        <v>5.5999999046325604</v>
      </c>
      <c r="R270">
        <v>11</v>
      </c>
      <c r="T270">
        <v>33</v>
      </c>
      <c r="U270">
        <v>45.799999237060497</v>
      </c>
      <c r="V270">
        <v>8.8999996185302699</v>
      </c>
      <c r="W270">
        <v>4.1363336145877803E-2</v>
      </c>
      <c r="X270">
        <v>164.07112121582</v>
      </c>
      <c r="Y270">
        <v>566.08038330078102</v>
      </c>
    </row>
    <row r="271" spans="1:25" x14ac:dyDescent="0.2">
      <c r="A271" t="s">
        <v>748</v>
      </c>
      <c r="B271" t="str">
        <f>RIGHT(A271,2)</f>
        <v>PM</v>
      </c>
      <c r="C271" s="2">
        <f>DATEVALUE(MID(A271,5,2)&amp;"-"&amp;MID(A271,1,4)&amp;"-"&amp;MID(A271,9,4))</f>
        <v>43250</v>
      </c>
      <c r="D271" s="2" t="str">
        <f>TEXT(C271,"DDDD")</f>
        <v>Wednesday</v>
      </c>
      <c r="E271" t="s">
        <v>196</v>
      </c>
      <c r="F271" t="s">
        <v>75</v>
      </c>
      <c r="H271">
        <v>2181</v>
      </c>
      <c r="I271">
        <v>4.83</v>
      </c>
      <c r="J271">
        <f>I271*0.621371</f>
        <v>3.0012219300000003</v>
      </c>
      <c r="K271">
        <v>62</v>
      </c>
      <c r="L271">
        <v>1877</v>
      </c>
      <c r="M271">
        <f>L271/60</f>
        <v>31.283333333333335</v>
      </c>
      <c r="N271" s="9">
        <f>M271/J271</f>
        <v>10.423532168890066</v>
      </c>
      <c r="O271">
        <v>4832.2998046875</v>
      </c>
      <c r="P271">
        <v>5.8000001907348597</v>
      </c>
      <c r="R271">
        <v>0</v>
      </c>
      <c r="T271">
        <v>131.39999389648401</v>
      </c>
      <c r="U271">
        <v>157</v>
      </c>
      <c r="V271">
        <v>3</v>
      </c>
      <c r="W271">
        <v>-0.52562963962554898</v>
      </c>
      <c r="X271">
        <v>154.97013854980401</v>
      </c>
      <c r="Y271">
        <v>558.87030029296795</v>
      </c>
    </row>
    <row r="272" spans="1:25" x14ac:dyDescent="0.2">
      <c r="A272" t="s">
        <v>1171</v>
      </c>
      <c r="B272" t="str">
        <f>RIGHT(A272,2)</f>
        <v>PM</v>
      </c>
      <c r="C272" s="2">
        <f>DATEVALUE(MID(A272,5,2)&amp;"-"&amp;MID(A272,1,4)&amp;"-"&amp;MID(A272,9,4))</f>
        <v>43856</v>
      </c>
      <c r="D272" s="2" t="str">
        <f>TEXT(C272,"DDDD")</f>
        <v>Sunday</v>
      </c>
      <c r="E272" t="s">
        <v>1172</v>
      </c>
      <c r="F272" t="s">
        <v>75</v>
      </c>
      <c r="H272">
        <v>2135</v>
      </c>
      <c r="I272">
        <v>4.8</v>
      </c>
      <c r="J272">
        <f>I272*0.621371</f>
        <v>2.9825808</v>
      </c>
      <c r="K272">
        <v>42</v>
      </c>
      <c r="L272">
        <v>2130</v>
      </c>
      <c r="M272">
        <f>L272/60</f>
        <v>35.5</v>
      </c>
      <c r="N272" s="9">
        <f>M272/J272</f>
        <v>11.902443682330416</v>
      </c>
      <c r="O272">
        <v>4805.60009765625</v>
      </c>
      <c r="P272">
        <v>4.0999999046325604</v>
      </c>
      <c r="Q272">
        <v>2.2569999694824201</v>
      </c>
      <c r="R272">
        <v>16</v>
      </c>
      <c r="S272">
        <v>42</v>
      </c>
      <c r="T272">
        <v>45.599998474121001</v>
      </c>
      <c r="U272">
        <v>82.599998474121094</v>
      </c>
      <c r="V272">
        <v>8.3999996185302699</v>
      </c>
      <c r="W272">
        <v>-0.4827701151371</v>
      </c>
      <c r="X272">
        <v>151</v>
      </c>
      <c r="Y272">
        <v>519</v>
      </c>
    </row>
    <row r="273" spans="1:25" x14ac:dyDescent="0.2">
      <c r="A273" t="s">
        <v>1117</v>
      </c>
      <c r="B273" t="str">
        <f>RIGHT(A273,2)</f>
        <v>AM</v>
      </c>
      <c r="C273" s="2">
        <f>DATEVALUE(MID(A273,5,2)&amp;"-"&amp;MID(A273,1,4)&amp;"-"&amp;MID(A273,9,4))</f>
        <v>43793</v>
      </c>
      <c r="D273" s="2" t="str">
        <f>TEXT(C273,"DDDD")</f>
        <v>Sunday</v>
      </c>
      <c r="E273" t="s">
        <v>928</v>
      </c>
      <c r="F273" t="s">
        <v>75</v>
      </c>
      <c r="H273">
        <v>1964</v>
      </c>
      <c r="I273">
        <v>4.7699999999999996</v>
      </c>
      <c r="J273">
        <f>I273*0.621371</f>
        <v>2.9639396699999998</v>
      </c>
      <c r="K273">
        <v>75</v>
      </c>
      <c r="L273">
        <v>1951</v>
      </c>
      <c r="M273">
        <f>L273/60</f>
        <v>32.516666666666666</v>
      </c>
      <c r="N273" s="9">
        <f>M273/J273</f>
        <v>10.970758614215203</v>
      </c>
      <c r="O273">
        <v>4773</v>
      </c>
      <c r="P273">
        <v>3.9000000953674299</v>
      </c>
      <c r="Q273">
        <v>2.4449999332427899</v>
      </c>
      <c r="R273">
        <v>45</v>
      </c>
      <c r="S273">
        <v>51</v>
      </c>
      <c r="T273">
        <v>-4.8000001907348597</v>
      </c>
      <c r="U273">
        <v>27.600000381469702</v>
      </c>
      <c r="V273">
        <v>45</v>
      </c>
      <c r="W273">
        <v>-0.15922899544239</v>
      </c>
      <c r="X273">
        <v>158</v>
      </c>
      <c r="Y273">
        <v>502</v>
      </c>
    </row>
    <row r="274" spans="1:25" x14ac:dyDescent="0.2">
      <c r="A274" t="s">
        <v>176</v>
      </c>
      <c r="B274" t="str">
        <f>RIGHT(A274,2)</f>
        <v>PM</v>
      </c>
      <c r="C274" s="2">
        <f>DATEVALUE(MID(A274,5,1)&amp;"-"&amp;MID(A274,1,4)&amp;"-"&amp;MID(A274,8,4))</f>
        <v>42041</v>
      </c>
      <c r="D274" s="2" t="str">
        <f>TEXT(C274,"DDDD")</f>
        <v>Friday</v>
      </c>
      <c r="E274" t="s">
        <v>177</v>
      </c>
      <c r="F274" t="s">
        <v>75</v>
      </c>
      <c r="H274">
        <v>1649</v>
      </c>
      <c r="I274">
        <v>4.76</v>
      </c>
      <c r="J274">
        <f>I274*0.621371</f>
        <v>2.9577259599999999</v>
      </c>
      <c r="K274">
        <v>62</v>
      </c>
      <c r="L274">
        <v>1649</v>
      </c>
      <c r="M274">
        <f>L274/60</f>
        <v>27.483333333333334</v>
      </c>
      <c r="N274" s="9">
        <f>M274/J274</f>
        <v>9.2920485890225386</v>
      </c>
      <c r="O274">
        <v>4767.2001953125</v>
      </c>
      <c r="P274">
        <v>3.9000000953674299</v>
      </c>
      <c r="R274">
        <v>12.029999732971101</v>
      </c>
      <c r="T274">
        <v>17.899999618530199</v>
      </c>
      <c r="U274">
        <v>38.099998474121001</v>
      </c>
      <c r="V274">
        <v>10.1000003814697</v>
      </c>
      <c r="W274">
        <v>6.2930002808570806E-2</v>
      </c>
      <c r="X274">
        <v>157.83900451660099</v>
      </c>
      <c r="Y274">
        <v>560.46484375</v>
      </c>
    </row>
    <row r="275" spans="1:25" x14ac:dyDescent="0.2">
      <c r="A275" t="s">
        <v>866</v>
      </c>
      <c r="B275" t="str">
        <f>RIGHT(A275,2)</f>
        <v>PM</v>
      </c>
      <c r="C275" s="2">
        <f>DATEVALUE(MID(A275,5,2)&amp;"-"&amp;MID(A275,1,4)&amp;"-"&amp;MID(A275,9,4))</f>
        <v>43370</v>
      </c>
      <c r="D275" s="2" t="str">
        <f>TEXT(C275,"DDDD")</f>
        <v>Thursday</v>
      </c>
      <c r="E275" t="s">
        <v>867</v>
      </c>
      <c r="F275" t="s">
        <v>75</v>
      </c>
      <c r="G275" t="s">
        <v>868</v>
      </c>
      <c r="H275">
        <v>2059</v>
      </c>
      <c r="I275">
        <v>4.76</v>
      </c>
      <c r="J275">
        <f>I275*0.621371</f>
        <v>2.9577259599999999</v>
      </c>
      <c r="K275">
        <v>75</v>
      </c>
      <c r="L275">
        <v>1873</v>
      </c>
      <c r="M275">
        <f>L275/60</f>
        <v>31.216666666666665</v>
      </c>
      <c r="N275" s="9">
        <f>M275/J275</f>
        <v>10.554279567761803</v>
      </c>
      <c r="O275">
        <v>4761.7001953125</v>
      </c>
      <c r="P275">
        <v>4.6999998092651296</v>
      </c>
      <c r="R275">
        <v>41</v>
      </c>
      <c r="S275">
        <v>46</v>
      </c>
      <c r="T275">
        <v>25</v>
      </c>
      <c r="U275">
        <v>67.800003051757798</v>
      </c>
      <c r="V275">
        <v>21.600000381469702</v>
      </c>
      <c r="W275">
        <v>-7.9803429543972002E-2</v>
      </c>
      <c r="X275">
        <v>159.163818359375</v>
      </c>
      <c r="Y275">
        <v>506</v>
      </c>
    </row>
    <row r="276" spans="1:25" x14ac:dyDescent="0.2">
      <c r="A276" t="s">
        <v>1264</v>
      </c>
      <c r="B276" t="str">
        <f>RIGHT(A276,2)</f>
        <v>AM</v>
      </c>
      <c r="C276" s="2">
        <f>DATEVALUE(MID(A276,5,2)&amp;"-"&amp;MID(A276,1,4)&amp;"-"&amp;MID(A276,9,4))</f>
        <v>43934</v>
      </c>
      <c r="D276" s="2" t="str">
        <f>TEXT(C276,"DDDD")</f>
        <v>Monday</v>
      </c>
      <c r="E276" t="s">
        <v>1265</v>
      </c>
      <c r="F276" t="s">
        <v>75</v>
      </c>
      <c r="H276">
        <v>2625</v>
      </c>
      <c r="I276">
        <v>6.45</v>
      </c>
      <c r="J276">
        <f>I276*0.621371</f>
        <v>4.0078429500000006</v>
      </c>
      <c r="K276">
        <v>64</v>
      </c>
      <c r="L276">
        <v>2379</v>
      </c>
      <c r="M276" s="9">
        <f>L276/60</f>
        <v>39.65</v>
      </c>
      <c r="N276" s="9">
        <f>M276/J276</f>
        <v>9.8931022234790902</v>
      </c>
      <c r="O276">
        <v>6451.2998046875</v>
      </c>
      <c r="P276">
        <v>4.4000000953674299</v>
      </c>
      <c r="Q276">
        <v>2.7119998931884699</v>
      </c>
      <c r="R276">
        <v>16</v>
      </c>
      <c r="S276">
        <v>39</v>
      </c>
      <c r="T276">
        <v>-8</v>
      </c>
      <c r="U276">
        <v>31.600000381469702</v>
      </c>
      <c r="V276">
        <v>12.899999618530201</v>
      </c>
      <c r="W276">
        <v>-0.39371910691261203</v>
      </c>
      <c r="X276">
        <v>149</v>
      </c>
      <c r="Y276">
        <v>624</v>
      </c>
    </row>
    <row r="277" spans="1:25" x14ac:dyDescent="0.2">
      <c r="A277" t="s">
        <v>161</v>
      </c>
      <c r="B277" t="str">
        <f>RIGHT(A277,2)</f>
        <v>PM</v>
      </c>
      <c r="C277" s="2">
        <f>DATEVALUE(MID(A277,5,2)&amp;"-"&amp;MID(A277,1,4)&amp;"-"&amp;MID(A277,9,4))</f>
        <v>42031</v>
      </c>
      <c r="D277" s="2" t="str">
        <f>TEXT(C277,"DDDD")</f>
        <v>Tuesday</v>
      </c>
      <c r="E277" t="s">
        <v>162</v>
      </c>
      <c r="F277" t="s">
        <v>75</v>
      </c>
      <c r="H277">
        <v>1864</v>
      </c>
      <c r="I277">
        <v>4.75</v>
      </c>
      <c r="J277">
        <f>I277*0.621371</f>
        <v>2.9515122499999999</v>
      </c>
      <c r="K277">
        <v>53</v>
      </c>
      <c r="L277">
        <v>1753</v>
      </c>
      <c r="M277">
        <f>L277/60</f>
        <v>29.216666666666665</v>
      </c>
      <c r="N277" s="9">
        <f>M277/J277</f>
        <v>9.8988803677391708</v>
      </c>
      <c r="O277">
        <v>4754.39990234375</v>
      </c>
      <c r="P277">
        <v>4.6999998092651296</v>
      </c>
      <c r="R277">
        <v>10.965399742126399</v>
      </c>
      <c r="T277">
        <v>50.299999237060497</v>
      </c>
      <c r="U277">
        <v>66</v>
      </c>
      <c r="V277">
        <v>5.0999999046325604</v>
      </c>
      <c r="W277">
        <v>1.2619899585843E-2</v>
      </c>
      <c r="X277">
        <v>153.60499572753901</v>
      </c>
    </row>
    <row r="278" spans="1:25" x14ac:dyDescent="0.2">
      <c r="A278" t="s">
        <v>559</v>
      </c>
      <c r="B278" t="str">
        <f>RIGHT(A278,2)</f>
        <v>PM</v>
      </c>
      <c r="C278" s="2">
        <f>DATEVALUE(MID(A278,5,1)&amp;"-"&amp;MID(A278,1,4)&amp;"-"&amp;MID(A278,8,4))</f>
        <v>42864</v>
      </c>
      <c r="D278" s="2" t="str">
        <f>TEXT(C278,"DDDD")</f>
        <v>Tuesday</v>
      </c>
      <c r="E278" t="s">
        <v>196</v>
      </c>
      <c r="F278" t="s">
        <v>75</v>
      </c>
      <c r="H278">
        <v>1721</v>
      </c>
      <c r="I278">
        <v>4.71</v>
      </c>
      <c r="J278">
        <f>I278*0.621371</f>
        <v>2.9266574099999998</v>
      </c>
      <c r="K278">
        <v>78</v>
      </c>
      <c r="L278">
        <v>1721</v>
      </c>
      <c r="M278">
        <f>L278/60</f>
        <v>28.683333333333334</v>
      </c>
      <c r="N278" s="9">
        <f>M278/J278</f>
        <v>9.8007143696854282</v>
      </c>
      <c r="O278">
        <v>4711.89990234375</v>
      </c>
      <c r="P278">
        <v>3.5</v>
      </c>
      <c r="R278">
        <v>14.8436365127563</v>
      </c>
      <c r="T278">
        <v>17</v>
      </c>
      <c r="U278">
        <v>35</v>
      </c>
      <c r="V278">
        <v>38.5</v>
      </c>
      <c r="W278">
        <v>3.6078862845897598E-2</v>
      </c>
      <c r="X278">
        <v>159.85939025878901</v>
      </c>
      <c r="Y278">
        <v>560.59417724609295</v>
      </c>
    </row>
    <row r="279" spans="1:25" x14ac:dyDescent="0.2">
      <c r="A279" t="s">
        <v>553</v>
      </c>
      <c r="B279" t="str">
        <f>RIGHT(A279,2)</f>
        <v>PM</v>
      </c>
      <c r="C279" s="2">
        <f>DATEVALUE(MID(A279,5,1)&amp;"-"&amp;MID(A279,1,4)&amp;"-"&amp;MID(A279,8,4))</f>
        <v>42857</v>
      </c>
      <c r="D279" s="2" t="str">
        <f>TEXT(C279,"DDDD")</f>
        <v>Tuesday</v>
      </c>
      <c r="E279" t="s">
        <v>196</v>
      </c>
      <c r="F279" t="s">
        <v>75</v>
      </c>
      <c r="H279">
        <v>1807</v>
      </c>
      <c r="I279">
        <v>4.7</v>
      </c>
      <c r="J279">
        <f>I279*0.621371</f>
        <v>2.9204437000000003</v>
      </c>
      <c r="K279">
        <v>94</v>
      </c>
      <c r="L279">
        <v>1807</v>
      </c>
      <c r="M279">
        <f>L279/60</f>
        <v>30.116666666666667</v>
      </c>
      <c r="N279" s="9">
        <f>M279/J279</f>
        <v>10.31235995635412</v>
      </c>
      <c r="O279">
        <v>4704.60009765625</v>
      </c>
      <c r="P279">
        <v>3.9000000953674299</v>
      </c>
      <c r="R279">
        <v>15.8071432113647</v>
      </c>
      <c r="T279">
        <v>17</v>
      </c>
      <c r="U279">
        <v>35</v>
      </c>
      <c r="V279">
        <v>40.400001525878899</v>
      </c>
      <c r="W279">
        <v>2.1255791652947599E-3</v>
      </c>
      <c r="X279">
        <v>166.0205078125</v>
      </c>
      <c r="Y279">
        <v>560.01177978515602</v>
      </c>
    </row>
    <row r="280" spans="1:25" x14ac:dyDescent="0.2">
      <c r="A280" t="s">
        <v>1185</v>
      </c>
      <c r="B280" t="str">
        <f>RIGHT(A280,2)</f>
        <v>AM</v>
      </c>
      <c r="C280" s="2">
        <f>DATEVALUE(MID(A280,5,1)&amp;"-"&amp;MID(A280,1,4)&amp;"-"&amp;MID(A280,8,4))</f>
        <v>43864</v>
      </c>
      <c r="D280" s="2" t="str">
        <f>TEXT(C280,"DDDD")</f>
        <v>Monday</v>
      </c>
      <c r="E280" t="s">
        <v>1186</v>
      </c>
      <c r="F280" t="s">
        <v>75</v>
      </c>
      <c r="G280" t="s">
        <v>1187</v>
      </c>
      <c r="H280">
        <v>1883</v>
      </c>
      <c r="I280">
        <v>4.6500000000000004</v>
      </c>
      <c r="J280">
        <f>I280*0.621371</f>
        <v>2.8893751500000002</v>
      </c>
      <c r="K280">
        <v>72</v>
      </c>
      <c r="L280">
        <v>1812</v>
      </c>
      <c r="M280">
        <f>L280/60</f>
        <v>30.2</v>
      </c>
      <c r="N280" s="9">
        <f>M280/J280</f>
        <v>10.452086846528045</v>
      </c>
      <c r="O280">
        <v>4649.2998046875</v>
      </c>
      <c r="P280">
        <v>3.7999999523162802</v>
      </c>
      <c r="Q280">
        <v>2.5650000572204501</v>
      </c>
      <c r="R280">
        <v>2</v>
      </c>
      <c r="S280">
        <v>28</v>
      </c>
      <c r="T280">
        <v>-1.6000000238418499</v>
      </c>
      <c r="U280">
        <v>25.399999618530199</v>
      </c>
      <c r="V280">
        <v>4.8000001907348597</v>
      </c>
      <c r="W280">
        <v>-0.51190501451492298</v>
      </c>
      <c r="X280">
        <v>159</v>
      </c>
      <c r="Y280">
        <v>463</v>
      </c>
    </row>
    <row r="281" spans="1:25" x14ac:dyDescent="0.2">
      <c r="A281" t="s">
        <v>581</v>
      </c>
      <c r="B281" t="str">
        <f>RIGHT(A281,2)</f>
        <v>PM</v>
      </c>
      <c r="C281" s="2">
        <f>DATEVALUE(MID(A281,5,2)&amp;"-"&amp;MID(A281,1,4)&amp;"-"&amp;MID(A281,9,4))</f>
        <v>42883</v>
      </c>
      <c r="D281" s="2" t="str">
        <f>TEXT(C281,"DDDD")</f>
        <v>Sunday</v>
      </c>
      <c r="E281" t="s">
        <v>582</v>
      </c>
      <c r="F281" t="s">
        <v>75</v>
      </c>
      <c r="G281" t="s">
        <v>583</v>
      </c>
      <c r="H281">
        <v>1792</v>
      </c>
      <c r="I281">
        <v>4.5999999999999996</v>
      </c>
      <c r="J281">
        <f>I281*0.621371</f>
        <v>2.8583065999999997</v>
      </c>
      <c r="K281">
        <v>55</v>
      </c>
      <c r="L281">
        <v>1787</v>
      </c>
      <c r="M281">
        <f>L281/60</f>
        <v>29.783333333333335</v>
      </c>
      <c r="N281" s="9">
        <f>M281/J281</f>
        <v>10.419922528021781</v>
      </c>
      <c r="O281">
        <v>4603.5</v>
      </c>
      <c r="P281">
        <v>4.5</v>
      </c>
      <c r="R281">
        <v>38.984600067138601</v>
      </c>
      <c r="T281">
        <v>21.299999237060501</v>
      </c>
      <c r="U281">
        <v>43.700000762939403</v>
      </c>
      <c r="V281">
        <v>23.2000007629394</v>
      </c>
      <c r="W281">
        <v>-0.186813995242118</v>
      </c>
      <c r="X281">
        <v>154.72099304199199</v>
      </c>
      <c r="Y281">
        <v>545.17230224609295</v>
      </c>
    </row>
    <row r="282" spans="1:25" x14ac:dyDescent="0.2">
      <c r="A282" t="s">
        <v>1161</v>
      </c>
      <c r="B282" t="str">
        <f>RIGHT(A282,2)</f>
        <v>PM</v>
      </c>
      <c r="C282" s="2">
        <f>DATEVALUE(MID(A282,5,1)&amp;"-"&amp;MID(A282,1,4)&amp;"-"&amp;MID(A282,8,4))</f>
        <v>43837</v>
      </c>
      <c r="D282" s="2" t="str">
        <f>TEXT(C282,"DDDD")</f>
        <v>Tuesday</v>
      </c>
      <c r="E282" t="s">
        <v>1162</v>
      </c>
      <c r="F282" t="s">
        <v>75</v>
      </c>
      <c r="H282">
        <v>2110</v>
      </c>
      <c r="I282">
        <v>4.59</v>
      </c>
      <c r="J282">
        <f>I282*0.621371</f>
        <v>2.8520928899999998</v>
      </c>
      <c r="K282">
        <v>62</v>
      </c>
      <c r="L282">
        <v>1950</v>
      </c>
      <c r="M282">
        <f>L282/60</f>
        <v>32.5</v>
      </c>
      <c r="N282" s="9">
        <f>M282/J282</f>
        <v>11.395140780285036</v>
      </c>
      <c r="O282">
        <v>4596.5</v>
      </c>
      <c r="P282">
        <v>3.7999999523162802</v>
      </c>
      <c r="Q282">
        <v>2.3571794033050502</v>
      </c>
      <c r="R282">
        <v>40.799999237060497</v>
      </c>
      <c r="T282">
        <v>33.700000762939403</v>
      </c>
      <c r="U282">
        <v>75.599998474121094</v>
      </c>
      <c r="V282">
        <v>8.1000003814697195</v>
      </c>
      <c r="W282">
        <v>-8.7022734805941495E-3</v>
      </c>
      <c r="Y282">
        <v>577</v>
      </c>
    </row>
    <row r="283" spans="1:25" x14ac:dyDescent="0.2">
      <c r="A283" t="s">
        <v>403</v>
      </c>
      <c r="B283" t="str">
        <f>RIGHT(A283,2)</f>
        <v>PM</v>
      </c>
      <c r="C283" s="2">
        <f>DATEVALUE(MID(A283,5,2)&amp;"-"&amp;MID(A283,1,4)&amp;"-"&amp;MID(A283,9,4))</f>
        <v>42489</v>
      </c>
      <c r="D283" s="2" t="str">
        <f>TEXT(C283,"DDDD")</f>
        <v>Friday</v>
      </c>
      <c r="E283" t="s">
        <v>212</v>
      </c>
      <c r="F283" t="s">
        <v>75</v>
      </c>
      <c r="H283">
        <v>2029</v>
      </c>
      <c r="I283">
        <v>4.58</v>
      </c>
      <c r="J283">
        <f>I283*0.621371</f>
        <v>2.8458791800000003</v>
      </c>
      <c r="K283">
        <v>36</v>
      </c>
      <c r="L283">
        <v>1508</v>
      </c>
      <c r="M283">
        <f>L283/60</f>
        <v>25.133333333333333</v>
      </c>
      <c r="N283" s="9">
        <f>M283/J283</f>
        <v>8.8314829069213445</v>
      </c>
      <c r="O283">
        <v>4579.10009765625</v>
      </c>
      <c r="P283">
        <v>6.9000000953674299</v>
      </c>
      <c r="R283">
        <v>30.228946685791001</v>
      </c>
      <c r="T283">
        <v>7</v>
      </c>
      <c r="U283">
        <v>37.400001525878899</v>
      </c>
      <c r="V283">
        <v>6.0999999046325604</v>
      </c>
      <c r="W283">
        <v>0.31010460853576599</v>
      </c>
      <c r="X283">
        <v>146.78565979003901</v>
      </c>
      <c r="Y283">
        <v>545.24395751953102</v>
      </c>
    </row>
    <row r="284" spans="1:25" x14ac:dyDescent="0.2">
      <c r="A284" t="s">
        <v>589</v>
      </c>
      <c r="B284" t="str">
        <f>RIGHT(A284,2)</f>
        <v>PM</v>
      </c>
      <c r="C284" s="2">
        <f>DATEVALUE(MID(A284,5,2)&amp;"-"&amp;MID(A284,1,4)&amp;"-"&amp;MID(A284,9,4))</f>
        <v>42886</v>
      </c>
      <c r="D284" s="2" t="str">
        <f>TEXT(C284,"DDDD")</f>
        <v>Wednesday</v>
      </c>
      <c r="E284" t="s">
        <v>196</v>
      </c>
      <c r="F284" t="s">
        <v>75</v>
      </c>
      <c r="H284">
        <v>1855</v>
      </c>
      <c r="I284">
        <v>4.54</v>
      </c>
      <c r="J284">
        <f>I284*0.621371</f>
        <v>2.8210243400000001</v>
      </c>
      <c r="K284">
        <v>49</v>
      </c>
      <c r="L284">
        <v>1656</v>
      </c>
      <c r="M284">
        <f>L284/60</f>
        <v>27.6</v>
      </c>
      <c r="N284" s="9">
        <f>M284/J284</f>
        <v>9.7836802074525888</v>
      </c>
      <c r="O284">
        <v>4547.39990234375</v>
      </c>
      <c r="P284">
        <v>6.1999998092651296</v>
      </c>
      <c r="R284">
        <v>34.131500244140597</v>
      </c>
      <c r="T284">
        <v>17</v>
      </c>
      <c r="U284">
        <v>37</v>
      </c>
      <c r="V284">
        <v>24.2000007629394</v>
      </c>
      <c r="W284">
        <v>4.3981201015412799E-3</v>
      </c>
      <c r="X284">
        <v>151.281005859375</v>
      </c>
      <c r="Y284">
        <v>536.36639404296795</v>
      </c>
    </row>
    <row r="285" spans="1:25" x14ac:dyDescent="0.2">
      <c r="A285" t="s">
        <v>620</v>
      </c>
      <c r="B285" t="str">
        <f>RIGHT(A285,2)</f>
        <v>PM</v>
      </c>
      <c r="C285" s="2">
        <f>DATEVALUE(MID(A285,5,2)&amp;"-"&amp;MID(A285,1,4)&amp;"-"&amp;MID(A285,9,4))</f>
        <v>42930</v>
      </c>
      <c r="D285" s="2" t="str">
        <f>TEXT(C285,"DDDD")</f>
        <v>Friday</v>
      </c>
      <c r="E285" t="s">
        <v>212</v>
      </c>
      <c r="F285" t="s">
        <v>75</v>
      </c>
      <c r="H285">
        <v>1767</v>
      </c>
      <c r="I285">
        <v>4.5199999999999996</v>
      </c>
      <c r="J285">
        <f>I285*0.621371</f>
        <v>2.8085969199999998</v>
      </c>
      <c r="K285">
        <v>65</v>
      </c>
      <c r="L285">
        <v>1611</v>
      </c>
      <c r="M285">
        <f>L285/60</f>
        <v>26.85</v>
      </c>
      <c r="N285" s="9">
        <f>M285/J285</f>
        <v>9.5599335770830383</v>
      </c>
      <c r="O285">
        <v>4520.89990234375</v>
      </c>
      <c r="P285">
        <v>5</v>
      </c>
      <c r="R285">
        <v>34.288200378417898</v>
      </c>
      <c r="T285">
        <v>17</v>
      </c>
      <c r="U285">
        <v>37</v>
      </c>
      <c r="V285">
        <v>22.899999618530199</v>
      </c>
      <c r="W285">
        <v>2.87552997469902E-2</v>
      </c>
      <c r="X285">
        <v>159.565994262695</v>
      </c>
      <c r="Y285">
        <v>533.81549072265602</v>
      </c>
    </row>
    <row r="286" spans="1:25" x14ac:dyDescent="0.2">
      <c r="A286" t="s">
        <v>633</v>
      </c>
      <c r="B286" t="str">
        <f>RIGHT(A286,2)</f>
        <v>PM</v>
      </c>
      <c r="C286" s="2">
        <f>DATEVALUE(MID(A286,5,2)&amp;"-"&amp;MID(A286,1,4)&amp;"-"&amp;MID(A286,9,4))</f>
        <v>42937</v>
      </c>
      <c r="D286" s="2" t="str">
        <f>TEXT(C286,"DDDD")</f>
        <v>Friday</v>
      </c>
      <c r="E286" t="s">
        <v>212</v>
      </c>
      <c r="F286" t="s">
        <v>75</v>
      </c>
      <c r="H286">
        <v>1764</v>
      </c>
      <c r="I286">
        <v>4.45</v>
      </c>
      <c r="J286">
        <f>I286*0.621371</f>
        <v>2.7651009500000003</v>
      </c>
      <c r="K286">
        <v>65</v>
      </c>
      <c r="L286">
        <v>1698</v>
      </c>
      <c r="M286">
        <f>L286/60</f>
        <v>28.3</v>
      </c>
      <c r="N286" s="9">
        <f>M286/J286</f>
        <v>10.234707705698773</v>
      </c>
      <c r="O286">
        <v>4453.89990234375</v>
      </c>
      <c r="P286">
        <v>3.70000004768371</v>
      </c>
      <c r="R286">
        <v>16.937749862670898</v>
      </c>
      <c r="T286">
        <v>22.299999237060501</v>
      </c>
      <c r="U286">
        <v>37</v>
      </c>
      <c r="V286">
        <v>19.7000007629394</v>
      </c>
      <c r="W286">
        <v>-0.13022294640540999</v>
      </c>
      <c r="X286">
        <v>158.66548156738199</v>
      </c>
      <c r="Y286">
        <v>523.68176269531205</v>
      </c>
    </row>
    <row r="287" spans="1:25" x14ac:dyDescent="0.2">
      <c r="A287" t="s">
        <v>1141</v>
      </c>
      <c r="B287" t="str">
        <f>RIGHT(A287,2)</f>
        <v>PM</v>
      </c>
      <c r="C287" s="2">
        <f>DATEVALUE(MID(A287,5,1)&amp;"-"&amp;MID(A287,1,4)&amp;"-"&amp;MID(A287,8,4))</f>
        <v>43831</v>
      </c>
      <c r="D287" s="2" t="str">
        <f>TEXT(C287,"DDDD")</f>
        <v>Wednesday</v>
      </c>
      <c r="E287" t="s">
        <v>1142</v>
      </c>
      <c r="F287" t="s">
        <v>75</v>
      </c>
      <c r="H287">
        <v>1869</v>
      </c>
      <c r="I287">
        <v>4.45</v>
      </c>
      <c r="J287">
        <f>I287*0.621371</f>
        <v>2.7651009500000003</v>
      </c>
      <c r="K287">
        <v>55</v>
      </c>
      <c r="L287">
        <v>1788</v>
      </c>
      <c r="M287">
        <f>L287/60</f>
        <v>29.8</v>
      </c>
      <c r="N287" s="9">
        <f>M287/J287</f>
        <v>10.777183379145704</v>
      </c>
      <c r="O287">
        <v>4452.2001953125</v>
      </c>
      <c r="P287">
        <v>4.4000000953674299</v>
      </c>
      <c r="Q287">
        <v>2.4890000820159899</v>
      </c>
      <c r="R287">
        <v>11</v>
      </c>
      <c r="S287">
        <v>22</v>
      </c>
      <c r="T287">
        <v>21</v>
      </c>
      <c r="U287">
        <v>45.200000762939403</v>
      </c>
      <c r="V287">
        <v>12.6000003814697</v>
      </c>
      <c r="W287">
        <v>-0.27851399779319702</v>
      </c>
      <c r="X287">
        <v>152</v>
      </c>
      <c r="Y287">
        <v>442</v>
      </c>
    </row>
    <row r="288" spans="1:25" x14ac:dyDescent="0.2">
      <c r="A288" t="s">
        <v>1226</v>
      </c>
      <c r="B288" t="str">
        <f>RIGHT(A288,2)</f>
        <v>PM</v>
      </c>
      <c r="C288" s="2">
        <f>DATEVALUE(MID(A288,5,2)&amp;"-"&amp;MID(A288,1,4)&amp;"-"&amp;MID(A288,9,4))</f>
        <v>43908</v>
      </c>
      <c r="D288" s="2" t="str">
        <f>TEXT(C288,"DDDD")</f>
        <v>Wednesday</v>
      </c>
      <c r="E288" t="s">
        <v>1227</v>
      </c>
      <c r="F288" t="s">
        <v>75</v>
      </c>
      <c r="H288">
        <v>1762</v>
      </c>
      <c r="I288">
        <v>4.4400000000000004</v>
      </c>
      <c r="J288">
        <f>I288*0.621371</f>
        <v>2.7588872400000004</v>
      </c>
      <c r="K288">
        <v>36</v>
      </c>
      <c r="L288">
        <v>1756</v>
      </c>
      <c r="M288">
        <f>L288/60</f>
        <v>29.266666666666666</v>
      </c>
      <c r="N288" s="9">
        <f>M288/J288</f>
        <v>10.608141660282811</v>
      </c>
      <c r="O288">
        <v>4446.7001953125</v>
      </c>
      <c r="P288">
        <v>3.2999999523162802</v>
      </c>
      <c r="Q288">
        <v>2.53200006484985</v>
      </c>
      <c r="R288">
        <v>7</v>
      </c>
      <c r="S288">
        <v>28</v>
      </c>
      <c r="T288">
        <v>8.8000001907348597</v>
      </c>
      <c r="U288">
        <v>32</v>
      </c>
      <c r="V288">
        <v>8</v>
      </c>
      <c r="W288">
        <v>-0.476758033037185</v>
      </c>
      <c r="X288">
        <v>143</v>
      </c>
      <c r="Y288">
        <v>439</v>
      </c>
    </row>
    <row r="289" spans="1:25" ht="409.6" x14ac:dyDescent="0.2">
      <c r="A289" t="s">
        <v>637</v>
      </c>
      <c r="B289" t="str">
        <f>RIGHT(A289,2)</f>
        <v>PM</v>
      </c>
      <c r="C289" s="2">
        <f>DATEVALUE(MID(A289,5,2)&amp;"-"&amp;MID(A289,1,4)&amp;"-"&amp;MID(A289,9,4))</f>
        <v>42940</v>
      </c>
      <c r="D289" s="2" t="str">
        <f>TEXT(C289,"DDDD")</f>
        <v>Monday</v>
      </c>
      <c r="E289" t="s">
        <v>638</v>
      </c>
      <c r="F289" t="s">
        <v>75</v>
      </c>
      <c r="G289" s="1" t="s">
        <v>639</v>
      </c>
      <c r="H289">
        <v>1703</v>
      </c>
      <c r="I289">
        <v>4.4000000000000004</v>
      </c>
      <c r="J289">
        <f>I289*0.621371</f>
        <v>2.7340324000000003</v>
      </c>
      <c r="L289">
        <v>1652</v>
      </c>
      <c r="M289">
        <f>L289/60</f>
        <v>27.533333333333335</v>
      </c>
      <c r="N289" s="9">
        <f>M289/J289</f>
        <v>10.070595115600435</v>
      </c>
      <c r="O289">
        <v>4402.89990234375</v>
      </c>
      <c r="P289">
        <v>6</v>
      </c>
      <c r="R289">
        <v>30.1903991699218</v>
      </c>
      <c r="T289">
        <v>21.299999237060501</v>
      </c>
      <c r="U289">
        <v>37</v>
      </c>
      <c r="V289">
        <v>17.799999237060501</v>
      </c>
      <c r="W289">
        <v>-0.165800005197525</v>
      </c>
      <c r="Y289">
        <v>517.90435791015602</v>
      </c>
    </row>
    <row r="290" spans="1:25" x14ac:dyDescent="0.2">
      <c r="A290" t="s">
        <v>900</v>
      </c>
      <c r="B290" t="str">
        <f>RIGHT(A290,2)</f>
        <v>PM</v>
      </c>
      <c r="C290" s="2">
        <f>DATEVALUE(MID(A290,5,1)&amp;"-"&amp;MID(A290,1,4)&amp;"-"&amp;MID(A290,8,4))</f>
        <v>43408</v>
      </c>
      <c r="D290" s="2" t="str">
        <f>TEXT(C290,"DDDD")</f>
        <v>Sunday</v>
      </c>
      <c r="E290" t="s">
        <v>901</v>
      </c>
      <c r="F290" t="s">
        <v>75</v>
      </c>
      <c r="G290" t="s">
        <v>902</v>
      </c>
      <c r="H290">
        <v>1671</v>
      </c>
      <c r="I290">
        <v>4.38</v>
      </c>
      <c r="J290">
        <f>I290*0.621371</f>
        <v>2.72160498</v>
      </c>
      <c r="K290">
        <v>76</v>
      </c>
      <c r="L290">
        <v>1655</v>
      </c>
      <c r="M290">
        <f>L290/60</f>
        <v>27.583333333333332</v>
      </c>
      <c r="N290" s="9">
        <f>M290/J290</f>
        <v>10.134951080716105</v>
      </c>
      <c r="O290">
        <v>4388</v>
      </c>
      <c r="P290">
        <v>6.0999999046325604</v>
      </c>
      <c r="R290">
        <v>16</v>
      </c>
      <c r="S290">
        <v>20</v>
      </c>
      <c r="T290">
        <v>3.20000004768371</v>
      </c>
      <c r="U290">
        <v>25</v>
      </c>
      <c r="V290">
        <v>11.6000003814697</v>
      </c>
      <c r="W290">
        <v>-0.100273475050926</v>
      </c>
      <c r="X290">
        <v>162.83383178710901</v>
      </c>
      <c r="Y290">
        <v>458</v>
      </c>
    </row>
    <row r="291" spans="1:25" x14ac:dyDescent="0.2">
      <c r="A291" t="s">
        <v>683</v>
      </c>
      <c r="B291" t="str">
        <f>RIGHT(A291,2)</f>
        <v>AM</v>
      </c>
      <c r="C291" s="2">
        <f>DATEVALUE(MID(A291,5,2)&amp;"-"&amp;MID(A291,1,4)&amp;"-"&amp;MID(A291,9,4))</f>
        <v>43204</v>
      </c>
      <c r="D291" s="2" t="str">
        <f>TEXT(C291,"DDDD")</f>
        <v>Saturday</v>
      </c>
      <c r="E291" t="s">
        <v>684</v>
      </c>
      <c r="F291" t="s">
        <v>75</v>
      </c>
      <c r="G291" t="s">
        <v>685</v>
      </c>
      <c r="H291">
        <v>2038</v>
      </c>
      <c r="I291">
        <v>4.3099999999999996</v>
      </c>
      <c r="J291">
        <f>I291*0.621371</f>
        <v>2.6781090099999996</v>
      </c>
      <c r="K291">
        <v>67</v>
      </c>
      <c r="L291">
        <v>1854</v>
      </c>
      <c r="M291">
        <f>L291/60</f>
        <v>30.9</v>
      </c>
      <c r="N291" s="9">
        <f>M291/J291</f>
        <v>11.537991875842277</v>
      </c>
      <c r="O291">
        <v>4313.2998046875</v>
      </c>
      <c r="P291">
        <v>5.8000001907348597</v>
      </c>
      <c r="R291">
        <v>20.078990936279201</v>
      </c>
      <c r="T291">
        <v>31.600000381469702</v>
      </c>
      <c r="U291">
        <v>40.200000762939403</v>
      </c>
      <c r="V291">
        <v>50</v>
      </c>
      <c r="W291">
        <v>-4.63682087138295E-3</v>
      </c>
      <c r="X291">
        <v>152.835357666015</v>
      </c>
      <c r="Y291">
        <v>509.56439208984301</v>
      </c>
    </row>
    <row r="292" spans="1:25" x14ac:dyDescent="0.2">
      <c r="A292" t="s">
        <v>1174</v>
      </c>
      <c r="B292" t="str">
        <f>RIGHT(A292,2)</f>
        <v>PM</v>
      </c>
      <c r="C292" s="2">
        <f>DATEVALUE(MID(A292,5,2)&amp;"-"&amp;MID(A292,1,4)&amp;"-"&amp;MID(A292,9,4))</f>
        <v>43858</v>
      </c>
      <c r="D292" s="2" t="str">
        <f>TEXT(C292,"DDDD")</f>
        <v>Tuesday</v>
      </c>
      <c r="E292" t="s">
        <v>1175</v>
      </c>
      <c r="F292" t="s">
        <v>75</v>
      </c>
      <c r="H292">
        <v>1879</v>
      </c>
      <c r="I292">
        <v>4.2699999999999996</v>
      </c>
      <c r="J292">
        <f>I292*0.621371</f>
        <v>2.6532541699999999</v>
      </c>
      <c r="K292">
        <v>27</v>
      </c>
      <c r="L292">
        <v>1812</v>
      </c>
      <c r="M292">
        <f>L292/60</f>
        <v>30.2</v>
      </c>
      <c r="N292" s="9">
        <f>M292/J292</f>
        <v>11.38224914200361</v>
      </c>
      <c r="O292">
        <v>4274.89990234375</v>
      </c>
      <c r="P292">
        <v>4.0999999046325604</v>
      </c>
      <c r="Q292">
        <v>2.35800004005432</v>
      </c>
      <c r="R292">
        <v>7</v>
      </c>
      <c r="S292">
        <v>31</v>
      </c>
      <c r="T292">
        <v>10.6000003814697</v>
      </c>
      <c r="U292">
        <v>34.599998474121001</v>
      </c>
      <c r="V292">
        <v>11</v>
      </c>
      <c r="W292">
        <v>-0.44913330674171398</v>
      </c>
      <c r="X292">
        <v>139</v>
      </c>
      <c r="Y292">
        <v>401</v>
      </c>
    </row>
    <row r="293" spans="1:25" x14ac:dyDescent="0.2">
      <c r="A293" t="s">
        <v>839</v>
      </c>
      <c r="B293" t="str">
        <f>RIGHT(A293,2)</f>
        <v>PM</v>
      </c>
      <c r="C293" s="2">
        <f>DATEVALUE(MID(A293,5,2)&amp;"-"&amp;MID(A293,1,4)&amp;"-"&amp;MID(A293,9,4))</f>
        <v>43354</v>
      </c>
      <c r="D293" s="2" t="str">
        <f>TEXT(C293,"DDDD")</f>
        <v>Tuesday</v>
      </c>
      <c r="E293" t="s">
        <v>840</v>
      </c>
      <c r="F293" t="s">
        <v>75</v>
      </c>
      <c r="G293" t="s">
        <v>841</v>
      </c>
      <c r="H293">
        <v>1766</v>
      </c>
      <c r="I293">
        <v>4.26</v>
      </c>
      <c r="J293">
        <f>I293*0.621371</f>
        <v>2.6470404599999999</v>
      </c>
      <c r="K293">
        <v>47</v>
      </c>
      <c r="L293">
        <v>1587</v>
      </c>
      <c r="M293">
        <f>L293/60</f>
        <v>26.45</v>
      </c>
      <c r="N293" s="9">
        <f>M293/J293</f>
        <v>9.9922915420794141</v>
      </c>
      <c r="O293">
        <v>4268.2998046875</v>
      </c>
      <c r="P293">
        <v>3.7999999523162802</v>
      </c>
      <c r="R293">
        <v>7</v>
      </c>
      <c r="S293">
        <v>11</v>
      </c>
      <c r="T293">
        <v>-18.600000381469702</v>
      </c>
      <c r="U293">
        <v>-6.1999998092651296</v>
      </c>
      <c r="V293">
        <v>13.800000190734799</v>
      </c>
      <c r="W293">
        <v>-0.13588547706604001</v>
      </c>
      <c r="X293">
        <v>152.19093322753901</v>
      </c>
      <c r="Y293">
        <v>412</v>
      </c>
    </row>
    <row r="294" spans="1:25" x14ac:dyDescent="0.2">
      <c r="A294" t="s">
        <v>1232</v>
      </c>
      <c r="B294" t="str">
        <f>RIGHT(A294,2)</f>
        <v>PM</v>
      </c>
      <c r="C294" s="2">
        <f>DATEVALUE(MID(A294,5,2)&amp;"-"&amp;MID(A294,1,4)&amp;"-"&amp;MID(A294,9,4))</f>
        <v>43914</v>
      </c>
      <c r="D294" s="2" t="str">
        <f>TEXT(C294,"DDDD")</f>
        <v>Tuesday</v>
      </c>
      <c r="E294" t="s">
        <v>1233</v>
      </c>
      <c r="F294" t="s">
        <v>75</v>
      </c>
      <c r="H294">
        <v>1884</v>
      </c>
      <c r="I294">
        <v>4.17</v>
      </c>
      <c r="J294">
        <f>I294*0.621371</f>
        <v>2.5911170700000001</v>
      </c>
      <c r="K294">
        <v>48</v>
      </c>
      <c r="L294">
        <v>1559</v>
      </c>
      <c r="M294">
        <f>L294/60</f>
        <v>25.983333333333334</v>
      </c>
      <c r="N294" s="9">
        <f>M294/J294</f>
        <v>10.027850008850944</v>
      </c>
      <c r="O294">
        <v>4178.7998046875</v>
      </c>
      <c r="P294">
        <v>4.0999999046325604</v>
      </c>
      <c r="Q294">
        <v>2.6800000667571999</v>
      </c>
      <c r="R294">
        <v>6</v>
      </c>
      <c r="S294">
        <v>25</v>
      </c>
      <c r="T294">
        <v>6.4000000953674299</v>
      </c>
      <c r="U294">
        <v>31.399999618530199</v>
      </c>
      <c r="V294">
        <v>21.2000007629394</v>
      </c>
      <c r="W294">
        <v>-0.49775055050849898</v>
      </c>
      <c r="X294">
        <v>153</v>
      </c>
      <c r="Y294">
        <v>413</v>
      </c>
    </row>
    <row r="295" spans="1:25" x14ac:dyDescent="0.2">
      <c r="A295" t="s">
        <v>551</v>
      </c>
      <c r="B295" t="str">
        <f>RIGHT(A295,2)</f>
        <v>AM</v>
      </c>
      <c r="C295" s="2">
        <f>DATEVALUE(MID(A295,5,1)&amp;"-"&amp;MID(A295,1,4)&amp;"-"&amp;MID(A295,8,4))</f>
        <v>42856</v>
      </c>
      <c r="D295" s="2" t="str">
        <f>TEXT(C295,"DDDD")</f>
        <v>Monday</v>
      </c>
      <c r="E295" t="s">
        <v>193</v>
      </c>
      <c r="F295" t="s">
        <v>75</v>
      </c>
      <c r="H295">
        <v>2474</v>
      </c>
      <c r="I295">
        <v>4.1500000000000004</v>
      </c>
      <c r="J295">
        <f>I295*0.621371</f>
        <v>2.5786896500000003</v>
      </c>
      <c r="K295">
        <v>45</v>
      </c>
      <c r="L295">
        <v>1510</v>
      </c>
      <c r="M295">
        <f>L295/60</f>
        <v>25.166666666666668</v>
      </c>
      <c r="N295" s="9">
        <f>M295/J295</f>
        <v>9.7594786819990791</v>
      </c>
      <c r="O295">
        <v>4151.2001953125</v>
      </c>
      <c r="P295">
        <v>5.6999998092651296</v>
      </c>
      <c r="R295">
        <v>14.3547620773315</v>
      </c>
      <c r="T295">
        <v>22.299999237060501</v>
      </c>
      <c r="U295">
        <v>37</v>
      </c>
      <c r="V295">
        <v>48.700000762939403</v>
      </c>
      <c r="W295">
        <v>-2.6498362421989399E-2</v>
      </c>
      <c r="X295">
        <v>149.75016784667901</v>
      </c>
      <c r="Y295">
        <v>489.23864746093699</v>
      </c>
    </row>
    <row r="296" spans="1:25" x14ac:dyDescent="0.2">
      <c r="A296" t="s">
        <v>635</v>
      </c>
      <c r="B296" t="str">
        <f>RIGHT(A296,2)</f>
        <v>PM</v>
      </c>
      <c r="C296" s="2">
        <f>DATEVALUE(MID(A296,5,2)&amp;"-"&amp;MID(A296,1,4)&amp;"-"&amp;MID(A296,9,4))</f>
        <v>42940</v>
      </c>
      <c r="D296" s="2" t="str">
        <f>TEXT(C296,"DDDD")</f>
        <v>Monday</v>
      </c>
      <c r="E296" t="s">
        <v>212</v>
      </c>
      <c r="F296" t="s">
        <v>75</v>
      </c>
      <c r="H296">
        <v>1678</v>
      </c>
      <c r="I296">
        <v>4.1500000000000004</v>
      </c>
      <c r="J296">
        <f>I296*0.621371</f>
        <v>2.5786896500000003</v>
      </c>
      <c r="K296">
        <v>41</v>
      </c>
      <c r="L296">
        <v>1593</v>
      </c>
      <c r="M296">
        <f>L296/60</f>
        <v>26.55</v>
      </c>
      <c r="N296" s="9">
        <f>M296/J296</f>
        <v>10.295926847963266</v>
      </c>
      <c r="O296">
        <v>4157.7998046875</v>
      </c>
      <c r="P296">
        <v>6.4000000953674299</v>
      </c>
      <c r="R296">
        <v>27.1937351226806</v>
      </c>
      <c r="T296">
        <v>21.299999237060501</v>
      </c>
      <c r="U296">
        <v>37</v>
      </c>
      <c r="V296">
        <v>20.899999618530199</v>
      </c>
      <c r="W296">
        <v>-0.19000433385372101</v>
      </c>
      <c r="X296">
        <v>146.375564575195</v>
      </c>
      <c r="Y296">
        <v>490.15884399414</v>
      </c>
    </row>
    <row r="297" spans="1:25" x14ac:dyDescent="0.2">
      <c r="A297" t="s">
        <v>104</v>
      </c>
      <c r="B297" t="str">
        <f>RIGHT(A297,2)</f>
        <v>AM</v>
      </c>
      <c r="C297" s="2">
        <f>DATEVALUE(MID(A297,5,2)&amp;"-"&amp;MID(A297,1,4)&amp;"-"&amp;MID(A297,9,4))</f>
        <v>41983</v>
      </c>
      <c r="D297" s="2" t="str">
        <f>TEXT(C297,"DDDD")</f>
        <v>Wednesday</v>
      </c>
      <c r="E297" t="s">
        <v>105</v>
      </c>
      <c r="F297" t="s">
        <v>75</v>
      </c>
      <c r="H297">
        <v>1741</v>
      </c>
      <c r="I297">
        <v>4.1399999999999997</v>
      </c>
      <c r="J297">
        <f>I297*0.621371</f>
        <v>2.5724759399999999</v>
      </c>
      <c r="K297">
        <v>66</v>
      </c>
      <c r="L297">
        <v>1512</v>
      </c>
      <c r="M297">
        <f>L297/60</f>
        <v>25.2</v>
      </c>
      <c r="N297" s="9">
        <f>M297/J297</f>
        <v>9.7960099871721251</v>
      </c>
      <c r="O297">
        <v>4140.7001953125</v>
      </c>
      <c r="P297">
        <v>8.1999998092651296</v>
      </c>
      <c r="R297">
        <v>64.807601928710895</v>
      </c>
      <c r="T297">
        <v>29</v>
      </c>
      <c r="U297">
        <v>65.400001525878906</v>
      </c>
      <c r="V297">
        <v>17.5</v>
      </c>
      <c r="W297">
        <v>0.140073001384735</v>
      </c>
      <c r="X297">
        <v>157.04100036621</v>
      </c>
      <c r="Y297">
        <v>499.452880859375</v>
      </c>
    </row>
    <row r="298" spans="1:25" x14ac:dyDescent="0.2">
      <c r="A298" t="s">
        <v>736</v>
      </c>
      <c r="B298" t="str">
        <f>RIGHT(A298,2)</f>
        <v>PM</v>
      </c>
      <c r="C298" s="2">
        <f>DATEVALUE(MID(A298,5,2)&amp;"-"&amp;MID(A298,1,4)&amp;"-"&amp;MID(A298,9,4))</f>
        <v>43241</v>
      </c>
      <c r="D298" s="2" t="str">
        <f>TEXT(C298,"DDDD")</f>
        <v>Monday</v>
      </c>
      <c r="E298" t="s">
        <v>737</v>
      </c>
      <c r="F298" t="s">
        <v>75</v>
      </c>
      <c r="G298" t="s">
        <v>738</v>
      </c>
      <c r="H298">
        <v>1832</v>
      </c>
      <c r="I298">
        <v>4.1399999999999997</v>
      </c>
      <c r="J298">
        <f>I298*0.621371</f>
        <v>2.5724759399999999</v>
      </c>
      <c r="K298">
        <v>39</v>
      </c>
      <c r="L298">
        <v>1618</v>
      </c>
      <c r="M298">
        <f>L298/60</f>
        <v>26.966666666666665</v>
      </c>
      <c r="N298" s="9">
        <f>M298/J298</f>
        <v>10.48276730108763</v>
      </c>
      <c r="O298">
        <v>4141.60009765625</v>
      </c>
      <c r="P298">
        <v>5.4000000953674299</v>
      </c>
      <c r="R298">
        <v>4</v>
      </c>
      <c r="T298">
        <v>21.399999618530199</v>
      </c>
      <c r="U298">
        <v>43.799999237060497</v>
      </c>
      <c r="V298">
        <v>3.7999999523162802</v>
      </c>
      <c r="W298">
        <v>-0.41529843211174</v>
      </c>
      <c r="X298">
        <v>148.14790344238199</v>
      </c>
      <c r="Y298">
        <v>480.03674316406199</v>
      </c>
    </row>
    <row r="299" spans="1:25" x14ac:dyDescent="0.2">
      <c r="A299" t="s">
        <v>438</v>
      </c>
      <c r="B299" t="str">
        <f>RIGHT(A299,2)</f>
        <v>AM</v>
      </c>
      <c r="C299" s="2">
        <f>DATEVALUE(MID(A299,5,1)&amp;"-"&amp;MID(A299,1,4)&amp;"-"&amp;MID(A299,8,4))</f>
        <v>42526</v>
      </c>
      <c r="D299" s="2" t="str">
        <f>TEXT(C299,"DDDD")</f>
        <v>Sunday</v>
      </c>
      <c r="E299" t="s">
        <v>193</v>
      </c>
      <c r="F299" t="s">
        <v>75</v>
      </c>
      <c r="H299">
        <v>1528</v>
      </c>
      <c r="I299">
        <v>4.13</v>
      </c>
      <c r="J299">
        <f>I299*0.621371</f>
        <v>2.56626223</v>
      </c>
      <c r="K299">
        <v>40</v>
      </c>
      <c r="L299">
        <v>1422</v>
      </c>
      <c r="M299">
        <f>L299/60</f>
        <v>23.7</v>
      </c>
      <c r="N299" s="9">
        <f>M299/J299</f>
        <v>9.2352214527975178</v>
      </c>
      <c r="O299">
        <v>4132.10009765625</v>
      </c>
      <c r="P299">
        <v>3.7999999523162802</v>
      </c>
      <c r="R299">
        <v>30.2889003753662</v>
      </c>
      <c r="T299">
        <v>22.5</v>
      </c>
      <c r="U299">
        <v>42.900001525878899</v>
      </c>
      <c r="V299">
        <v>19.2000007629394</v>
      </c>
      <c r="W299">
        <v>-0.19360600411891901</v>
      </c>
      <c r="X299">
        <v>152.52099609375</v>
      </c>
      <c r="Y299">
        <v>485.27084350585898</v>
      </c>
    </row>
    <row r="300" spans="1:25" x14ac:dyDescent="0.2">
      <c r="A300" t="s">
        <v>974</v>
      </c>
      <c r="B300" t="str">
        <f>RIGHT(A300,2)</f>
        <v>PM</v>
      </c>
      <c r="C300" s="2">
        <f>DATEVALUE(MID(A300,5,2)&amp;"-"&amp;MID(A300,1,4)&amp;"-"&amp;MID(A300,9,4))</f>
        <v>43514</v>
      </c>
      <c r="D300" s="2" t="str">
        <f>TEXT(C300,"DDDD")</f>
        <v>Monday</v>
      </c>
      <c r="E300" t="s">
        <v>196</v>
      </c>
      <c r="F300" t="s">
        <v>75</v>
      </c>
      <c r="H300">
        <v>2279</v>
      </c>
      <c r="I300">
        <v>4.0999999999999996</v>
      </c>
      <c r="J300">
        <f>I300*0.621371</f>
        <v>2.5476210999999997</v>
      </c>
      <c r="K300">
        <v>35</v>
      </c>
      <c r="L300">
        <v>1731</v>
      </c>
      <c r="M300">
        <f>L300/60</f>
        <v>28.85</v>
      </c>
      <c r="N300" s="9">
        <f>M300/J300</f>
        <v>11.324289942487917</v>
      </c>
      <c r="O300">
        <v>4103.7001953125</v>
      </c>
      <c r="P300">
        <v>3.20000004768371</v>
      </c>
      <c r="R300">
        <v>44</v>
      </c>
      <c r="S300">
        <v>47</v>
      </c>
      <c r="T300">
        <v>-10.800000190734799</v>
      </c>
      <c r="U300">
        <v>21</v>
      </c>
      <c r="V300">
        <v>20.299999237060501</v>
      </c>
      <c r="W300">
        <v>-0.13158856332301999</v>
      </c>
      <c r="X300">
        <v>145.285385131835</v>
      </c>
      <c r="Y300">
        <v>408</v>
      </c>
    </row>
    <row r="301" spans="1:25" x14ac:dyDescent="0.2">
      <c r="A301" t="s">
        <v>665</v>
      </c>
      <c r="B301" t="str">
        <f>RIGHT(A301,2)</f>
        <v>PM</v>
      </c>
      <c r="C301" s="2">
        <f>DATEVALUE(MID(A301,5,2)&amp;"-"&amp;MID(A301,1,4)&amp;"-"&amp;MID(A301,9,4))</f>
        <v>43001</v>
      </c>
      <c r="D301" s="2" t="str">
        <f>TEXT(C301,"DDDD")</f>
        <v>Saturday</v>
      </c>
      <c r="E301" t="s">
        <v>212</v>
      </c>
      <c r="F301" t="s">
        <v>75</v>
      </c>
      <c r="H301">
        <v>1804</v>
      </c>
      <c r="I301">
        <v>4.08</v>
      </c>
      <c r="J301">
        <f>I301*0.621371</f>
        <v>2.5351936799999999</v>
      </c>
      <c r="K301">
        <v>59</v>
      </c>
      <c r="L301">
        <v>1589</v>
      </c>
      <c r="M301">
        <f>L301/60</f>
        <v>26.483333333333334</v>
      </c>
      <c r="N301" s="9">
        <f>M301/J301</f>
        <v>10.446276173003609</v>
      </c>
      <c r="O301">
        <v>4081.30004882812</v>
      </c>
      <c r="P301">
        <v>4</v>
      </c>
      <c r="R301">
        <v>51.025047302246001</v>
      </c>
      <c r="T301">
        <v>22.799999237060501</v>
      </c>
      <c r="U301">
        <v>57.099998474121001</v>
      </c>
      <c r="V301">
        <v>33</v>
      </c>
      <c r="W301">
        <v>-2.9402395710349E-2</v>
      </c>
      <c r="X301">
        <v>156.83816528320301</v>
      </c>
      <c r="Y301">
        <v>491.88275146484301</v>
      </c>
    </row>
    <row r="302" spans="1:25" x14ac:dyDescent="0.2">
      <c r="A302" t="s">
        <v>657</v>
      </c>
      <c r="B302" t="str">
        <f>RIGHT(A302,2)</f>
        <v>PM</v>
      </c>
      <c r="C302" s="2">
        <f>DATEVALUE(MID(A302,5,2)&amp;"-"&amp;MID(A302,1,4)&amp;"-"&amp;MID(A302,9,4))</f>
        <v>42968</v>
      </c>
      <c r="D302" s="2" t="str">
        <f>TEXT(C302,"DDDD")</f>
        <v>Monday</v>
      </c>
      <c r="E302" t="s">
        <v>212</v>
      </c>
      <c r="F302" t="s">
        <v>75</v>
      </c>
      <c r="H302">
        <v>2031</v>
      </c>
      <c r="I302">
        <v>4.08</v>
      </c>
      <c r="J302">
        <f>I302*0.621371</f>
        <v>2.5351936799999999</v>
      </c>
      <c r="K302">
        <v>47</v>
      </c>
      <c r="L302">
        <v>1614</v>
      </c>
      <c r="M302">
        <f>L302/60</f>
        <v>26.9</v>
      </c>
      <c r="N302" s="9">
        <f>M302/J302</f>
        <v>10.61062916502695</v>
      </c>
      <c r="O302">
        <v>4081</v>
      </c>
      <c r="P302">
        <v>3.9000000953674299</v>
      </c>
      <c r="R302">
        <v>54.622001647949197</v>
      </c>
      <c r="T302">
        <v>9.8999996185302699</v>
      </c>
      <c r="U302">
        <v>55</v>
      </c>
      <c r="V302">
        <v>48.200000762939403</v>
      </c>
      <c r="W302">
        <v>0.33815199136733998</v>
      </c>
      <c r="X302">
        <v>150.75500488281199</v>
      </c>
      <c r="Y302">
        <v>490.07730102539</v>
      </c>
    </row>
    <row r="303" spans="1:25" x14ac:dyDescent="0.2">
      <c r="A303" t="s">
        <v>947</v>
      </c>
      <c r="B303" t="str">
        <f>RIGHT(A303,2)</f>
        <v>PM</v>
      </c>
      <c r="C303" s="2">
        <f>DATEVALUE(MID(A303,5,1)&amp;"-"&amp;MID(A303,1,4)&amp;"-"&amp;MID(A303,8,4))</f>
        <v>43472</v>
      </c>
      <c r="D303" s="2" t="str">
        <f>TEXT(C303,"DDDD")</f>
        <v>Monday</v>
      </c>
      <c r="E303" t="s">
        <v>948</v>
      </c>
      <c r="F303" t="s">
        <v>75</v>
      </c>
      <c r="H303">
        <v>1779</v>
      </c>
      <c r="I303">
        <v>4.07</v>
      </c>
      <c r="J303">
        <f>I303*0.621371</f>
        <v>2.5289799700000004</v>
      </c>
      <c r="K303">
        <v>42</v>
      </c>
      <c r="L303">
        <v>1622</v>
      </c>
      <c r="M303">
        <f>L303/60</f>
        <v>27.033333333333335</v>
      </c>
      <c r="N303" s="9">
        <f>M303/J303</f>
        <v>10.689421685428901</v>
      </c>
      <c r="O303">
        <v>4075.89990234375</v>
      </c>
      <c r="P303">
        <v>3.4000000953674299</v>
      </c>
      <c r="R303">
        <v>13</v>
      </c>
      <c r="S303">
        <v>15</v>
      </c>
      <c r="T303">
        <v>18.799999237060501</v>
      </c>
      <c r="U303">
        <v>61.200000762939403</v>
      </c>
      <c r="V303">
        <v>9.1000003814697195</v>
      </c>
      <c r="W303">
        <v>-0.94212323427200295</v>
      </c>
      <c r="X303">
        <v>149.00433349609301</v>
      </c>
      <c r="Y303">
        <v>403</v>
      </c>
    </row>
    <row r="304" spans="1:25" x14ac:dyDescent="0.2">
      <c r="A304" t="s">
        <v>89</v>
      </c>
      <c r="B304" t="str">
        <f>RIGHT(A304,2)</f>
        <v>PM</v>
      </c>
      <c r="C304" s="2">
        <f>DATEVALUE(MID(A304,5,2)&amp;"-"&amp;MID(A304,1,4)&amp;"-"&amp;MID(A304,9,4))</f>
        <v>41966</v>
      </c>
      <c r="D304" s="2" t="str">
        <f>TEXT(C304,"DDDD")</f>
        <v>Sunday</v>
      </c>
      <c r="E304" t="s">
        <v>90</v>
      </c>
      <c r="F304" t="s">
        <v>75</v>
      </c>
      <c r="H304">
        <v>1595</v>
      </c>
      <c r="I304">
        <v>4.0599999999999996</v>
      </c>
      <c r="J304">
        <f>I304*0.621371</f>
        <v>2.5227662599999996</v>
      </c>
      <c r="K304">
        <v>24</v>
      </c>
      <c r="L304">
        <v>1389</v>
      </c>
      <c r="M304">
        <f>L304/60</f>
        <v>23.15</v>
      </c>
      <c r="N304" s="9">
        <f>M304/J304</f>
        <v>9.1764347601509471</v>
      </c>
      <c r="O304">
        <v>4062</v>
      </c>
      <c r="P304">
        <v>5.1999998092651296</v>
      </c>
      <c r="R304">
        <v>15.3105001449584</v>
      </c>
      <c r="T304">
        <v>22.5</v>
      </c>
      <c r="U304">
        <v>42.299999237060497</v>
      </c>
      <c r="V304">
        <v>12.899999618530201</v>
      </c>
      <c r="W304">
        <v>-1.7232900485396298E-2</v>
      </c>
      <c r="X304">
        <v>124.774002075195</v>
      </c>
      <c r="Y304">
        <v>480.71859741210898</v>
      </c>
    </row>
    <row r="305" spans="1:25" x14ac:dyDescent="0.2">
      <c r="A305" t="s">
        <v>648</v>
      </c>
      <c r="B305" t="str">
        <f>RIGHT(A305,2)</f>
        <v>PM</v>
      </c>
      <c r="C305" s="2">
        <f>DATEVALUE(MID(A305,5,1)&amp;"-"&amp;MID(A305,1,4)&amp;"-"&amp;MID(A305,8,4))</f>
        <v>42954</v>
      </c>
      <c r="D305" s="2" t="str">
        <f>TEXT(C305,"DDDD")</f>
        <v>Monday</v>
      </c>
      <c r="E305" t="s">
        <v>196</v>
      </c>
      <c r="F305" t="s">
        <v>75</v>
      </c>
      <c r="H305">
        <v>1534</v>
      </c>
      <c r="I305">
        <v>4.0599999999999996</v>
      </c>
      <c r="J305">
        <f>I305*0.621371</f>
        <v>2.5227662599999996</v>
      </c>
      <c r="K305">
        <v>55</v>
      </c>
      <c r="L305">
        <v>1466</v>
      </c>
      <c r="M305">
        <f>L305/60</f>
        <v>24.433333333333334</v>
      </c>
      <c r="N305" s="9">
        <f>M305/J305</f>
        <v>9.6851356071859538</v>
      </c>
      <c r="O305">
        <v>4067.30004882812</v>
      </c>
      <c r="P305">
        <v>3.70000004768371</v>
      </c>
      <c r="R305">
        <v>29.0177402496337</v>
      </c>
      <c r="T305">
        <v>22.299999237060501</v>
      </c>
      <c r="U305">
        <v>37</v>
      </c>
      <c r="V305">
        <v>49.200000762939403</v>
      </c>
      <c r="W305">
        <v>8.8510803878307301E-2</v>
      </c>
      <c r="X305">
        <v>158.11466979980401</v>
      </c>
      <c r="Y305">
        <v>484.05529785156199</v>
      </c>
    </row>
    <row r="306" spans="1:25" x14ac:dyDescent="0.2">
      <c r="A306" t="s">
        <v>1256</v>
      </c>
      <c r="B306" t="str">
        <f>RIGHT(A306,2)</f>
        <v>AM</v>
      </c>
      <c r="C306" s="2">
        <f>DATEVALUE(MID(A306,5,2)&amp;"-"&amp;MID(A306,1,4)&amp;"-"&amp;MID(A306,9,4))</f>
        <v>43932</v>
      </c>
      <c r="D306" s="2" t="str">
        <f>TEXT(C306,"DDDD")</f>
        <v>Saturday</v>
      </c>
      <c r="E306" t="s">
        <v>1257</v>
      </c>
      <c r="F306" t="s">
        <v>75</v>
      </c>
      <c r="H306">
        <v>1746</v>
      </c>
      <c r="I306">
        <v>5.01</v>
      </c>
      <c r="J306">
        <f>I306*0.621371</f>
        <v>3.1130687099999999</v>
      </c>
      <c r="K306">
        <v>74</v>
      </c>
      <c r="L306">
        <v>1746</v>
      </c>
      <c r="M306">
        <f>L306/60</f>
        <v>29.1</v>
      </c>
      <c r="N306" s="9">
        <f>M306/J306</f>
        <v>9.3476895985376451</v>
      </c>
      <c r="O306">
        <v>5009.39990234375</v>
      </c>
      <c r="P306">
        <v>5.0999999046325604</v>
      </c>
      <c r="Q306">
        <v>2.8690721988677899</v>
      </c>
      <c r="R306">
        <v>13</v>
      </c>
      <c r="S306">
        <v>31</v>
      </c>
      <c r="T306">
        <v>-14.6000003814697</v>
      </c>
      <c r="U306">
        <v>8.6000003814697195</v>
      </c>
      <c r="V306">
        <v>17.2000007629394</v>
      </c>
      <c r="W306">
        <v>-0.35932445526123002</v>
      </c>
      <c r="X306">
        <v>162</v>
      </c>
      <c r="Y306">
        <v>497</v>
      </c>
    </row>
    <row r="307" spans="1:25" x14ac:dyDescent="0.2">
      <c r="A307" t="s">
        <v>667</v>
      </c>
      <c r="B307" t="str">
        <f>RIGHT(A307,2)</f>
        <v>PM</v>
      </c>
      <c r="C307" s="2">
        <f>DATEVALUE(MID(A307,5,1)&amp;"-"&amp;MID(A307,1,4)&amp;"-"&amp;MID(A307,8,4))</f>
        <v>43010</v>
      </c>
      <c r="D307" s="2" t="str">
        <f>TEXT(C307,"DDDD")</f>
        <v>Monday</v>
      </c>
      <c r="E307" t="s">
        <v>196</v>
      </c>
      <c r="F307" t="s">
        <v>75</v>
      </c>
      <c r="H307">
        <v>1550</v>
      </c>
      <c r="I307">
        <v>4.04</v>
      </c>
      <c r="J307">
        <f>I307*0.621371</f>
        <v>2.5103388400000002</v>
      </c>
      <c r="K307">
        <v>58</v>
      </c>
      <c r="L307">
        <v>1475</v>
      </c>
      <c r="M307">
        <f>L307/60</f>
        <v>24.583333333333332</v>
      </c>
      <c r="N307" s="9">
        <f>M307/J307</f>
        <v>9.7928347128363473</v>
      </c>
      <c r="O307">
        <v>4043.30004882812</v>
      </c>
      <c r="P307">
        <v>5.5</v>
      </c>
      <c r="R307">
        <v>25.692361831665</v>
      </c>
      <c r="T307">
        <v>17</v>
      </c>
      <c r="U307">
        <v>37</v>
      </c>
      <c r="V307">
        <v>35.099998474121001</v>
      </c>
      <c r="W307">
        <v>-6.4303912222385406E-2</v>
      </c>
      <c r="X307">
        <v>159.32470703125</v>
      </c>
      <c r="Y307">
        <v>476.36764526367102</v>
      </c>
    </row>
    <row r="308" spans="1:25" x14ac:dyDescent="0.2">
      <c r="A308" t="s">
        <v>1108</v>
      </c>
      <c r="B308" t="str">
        <f>RIGHT(A308,2)</f>
        <v>PM</v>
      </c>
      <c r="C308" s="2">
        <f>DATEVALUE(MID(A308,5,2)&amp;"-"&amp;MID(A308,1,4)&amp;"-"&amp;MID(A308,9,4))</f>
        <v>43718</v>
      </c>
      <c r="D308" s="2" t="str">
        <f>TEXT(C308,"DDDD")</f>
        <v>Tuesday</v>
      </c>
      <c r="E308" t="s">
        <v>196</v>
      </c>
      <c r="F308" t="s">
        <v>75</v>
      </c>
      <c r="H308">
        <v>1512</v>
      </c>
      <c r="I308">
        <v>4.04</v>
      </c>
      <c r="J308">
        <f>I308*0.621371</f>
        <v>2.5103388400000002</v>
      </c>
      <c r="K308">
        <v>57</v>
      </c>
      <c r="L308">
        <v>1488</v>
      </c>
      <c r="M308">
        <f>L308/60</f>
        <v>24.8</v>
      </c>
      <c r="N308" s="9">
        <f>M308/J308</f>
        <v>9.8791444425088049</v>
      </c>
      <c r="O308">
        <v>4043.5</v>
      </c>
      <c r="P308">
        <v>3.5999999046325599</v>
      </c>
      <c r="R308">
        <v>9</v>
      </c>
      <c r="S308">
        <v>18</v>
      </c>
      <c r="T308">
        <v>5.1999998092651296</v>
      </c>
      <c r="U308">
        <v>23.600000381469702</v>
      </c>
      <c r="V308">
        <v>6.4000000953674299</v>
      </c>
      <c r="W308">
        <v>-0.21268703043460799</v>
      </c>
      <c r="X308">
        <v>157</v>
      </c>
      <c r="Y308">
        <v>418</v>
      </c>
    </row>
    <row r="309" spans="1:25" x14ac:dyDescent="0.2">
      <c r="A309" t="s">
        <v>972</v>
      </c>
      <c r="B309" t="str">
        <f>RIGHT(A309,2)</f>
        <v>PM</v>
      </c>
      <c r="C309" s="2">
        <f>DATEVALUE(MID(A309,5,1)&amp;"-"&amp;MID(A309,1,4)&amp;"-"&amp;MID(A309,8,4))</f>
        <v>43501</v>
      </c>
      <c r="D309" s="2" t="str">
        <f>TEXT(C309,"DDDD")</f>
        <v>Tuesday</v>
      </c>
      <c r="E309" t="s">
        <v>196</v>
      </c>
      <c r="F309" t="s">
        <v>75</v>
      </c>
      <c r="H309">
        <v>1600</v>
      </c>
      <c r="I309">
        <v>4.03</v>
      </c>
      <c r="J309">
        <f>I309*0.621371</f>
        <v>2.5041251300000003</v>
      </c>
      <c r="K309">
        <v>42</v>
      </c>
      <c r="L309">
        <v>1573</v>
      </c>
      <c r="M309">
        <f>L309/60</f>
        <v>26.216666666666665</v>
      </c>
      <c r="N309" s="9">
        <f>M309/J309</f>
        <v>10.469391626075277</v>
      </c>
      <c r="O309">
        <v>4037.10009765625</v>
      </c>
      <c r="P309">
        <v>4.3000001907348597</v>
      </c>
      <c r="R309">
        <v>18</v>
      </c>
      <c r="S309">
        <v>13</v>
      </c>
      <c r="T309">
        <v>23.600000381469702</v>
      </c>
      <c r="U309">
        <v>41.400001525878899</v>
      </c>
      <c r="V309">
        <v>11.800000190734799</v>
      </c>
      <c r="W309">
        <v>6.4402662217616993E-2</v>
      </c>
      <c r="X309">
        <v>149.41841125488199</v>
      </c>
      <c r="Y309">
        <v>382</v>
      </c>
    </row>
    <row r="310" spans="1:25" x14ac:dyDescent="0.2">
      <c r="A310" t="s">
        <v>233</v>
      </c>
      <c r="B310" t="str">
        <f>RIGHT(A310,2)</f>
        <v>PM</v>
      </c>
      <c r="C310" s="2">
        <f>DATEVALUE(MID(A310,5,2)&amp;"-"&amp;MID(A310,1,4)&amp;"-"&amp;MID(A310,9,4))</f>
        <v>42306</v>
      </c>
      <c r="D310" s="2" t="str">
        <f>TEXT(C310,"DDDD")</f>
        <v>Thursday</v>
      </c>
      <c r="E310" t="s">
        <v>196</v>
      </c>
      <c r="F310" t="s">
        <v>75</v>
      </c>
      <c r="H310">
        <v>1365</v>
      </c>
      <c r="I310">
        <v>4.0199999999999996</v>
      </c>
      <c r="J310">
        <f>I310*0.621371</f>
        <v>2.4979114199999999</v>
      </c>
      <c r="K310">
        <v>55</v>
      </c>
      <c r="L310">
        <v>1365</v>
      </c>
      <c r="M310">
        <f>L310/60</f>
        <v>22.75</v>
      </c>
      <c r="N310" s="9">
        <f>M310/J310</f>
        <v>9.1076087878248302</v>
      </c>
      <c r="O310">
        <v>4020.30004882812</v>
      </c>
      <c r="P310">
        <v>4.3000001907348597</v>
      </c>
      <c r="R310">
        <v>15.0345029830932</v>
      </c>
      <c r="T310">
        <v>18.799999237060501</v>
      </c>
      <c r="U310">
        <v>35.299999237060497</v>
      </c>
      <c r="V310">
        <v>3.7999999523162802</v>
      </c>
      <c r="W310">
        <v>-2.4873765651136602E-3</v>
      </c>
      <c r="X310">
        <v>159.29933166503901</v>
      </c>
    </row>
    <row r="311" spans="1:25" x14ac:dyDescent="0.2">
      <c r="A311" t="s">
        <v>296</v>
      </c>
      <c r="B311" t="str">
        <f>RIGHT(A311,2)</f>
        <v>PM</v>
      </c>
      <c r="C311" s="2">
        <f>DATEVALUE(MID(A311,5,1)&amp;"-"&amp;MID(A311,1,4)&amp;"-"&amp;MID(A311,8,4))</f>
        <v>42374</v>
      </c>
      <c r="D311" s="2" t="str">
        <f>TEXT(C311,"DDDD")</f>
        <v>Tuesday</v>
      </c>
      <c r="E311" t="s">
        <v>196</v>
      </c>
      <c r="F311" t="s">
        <v>75</v>
      </c>
      <c r="H311">
        <v>1375</v>
      </c>
      <c r="I311">
        <v>4.0199999999999996</v>
      </c>
      <c r="J311">
        <f>I311*0.621371</f>
        <v>2.4979114199999999</v>
      </c>
      <c r="K311">
        <v>4</v>
      </c>
      <c r="L311">
        <v>1371</v>
      </c>
      <c r="M311">
        <f>L311/60</f>
        <v>22.85</v>
      </c>
      <c r="N311" s="9">
        <f>M311/J311</f>
        <v>9.1476422330460387</v>
      </c>
      <c r="O311">
        <v>4020.5</v>
      </c>
      <c r="P311">
        <v>3.7999999523162802</v>
      </c>
      <c r="R311">
        <v>16.331579208373999</v>
      </c>
      <c r="T311">
        <v>18.899999618530199</v>
      </c>
      <c r="U311">
        <v>35.299999237060497</v>
      </c>
      <c r="V311">
        <v>4.1999998092651296</v>
      </c>
      <c r="W311">
        <v>-2.48725293204188E-3</v>
      </c>
      <c r="X311">
        <v>108.38949584960901</v>
      </c>
      <c r="Y311">
        <v>470.61022949218699</v>
      </c>
    </row>
    <row r="312" spans="1:25" x14ac:dyDescent="0.2">
      <c r="A312" t="s">
        <v>624</v>
      </c>
      <c r="B312" t="str">
        <f>RIGHT(A312,2)</f>
        <v>AM</v>
      </c>
      <c r="C312" s="2">
        <f>DATEVALUE(MID(A312,5,2)&amp;"-"&amp;MID(A312,1,4)&amp;"-"&amp;MID(A312,9,4))</f>
        <v>42932</v>
      </c>
      <c r="D312" s="2" t="str">
        <f>TEXT(C312,"DDDD")</f>
        <v>Sunday</v>
      </c>
      <c r="E312" t="s">
        <v>225</v>
      </c>
      <c r="F312" t="s">
        <v>75</v>
      </c>
      <c r="G312" t="s">
        <v>625</v>
      </c>
      <c r="H312">
        <v>1699</v>
      </c>
      <c r="I312">
        <v>4.0199999999999996</v>
      </c>
      <c r="J312">
        <f>I312*0.621371</f>
        <v>2.4979114199999999</v>
      </c>
      <c r="K312">
        <v>33</v>
      </c>
      <c r="L312">
        <v>1509</v>
      </c>
      <c r="M312">
        <f>L312/60</f>
        <v>25.15</v>
      </c>
      <c r="N312" s="9">
        <f>M312/J312</f>
        <v>10.068411473133823</v>
      </c>
      <c r="O312">
        <v>4024.39990234375</v>
      </c>
      <c r="P312">
        <v>5.1999998092651296</v>
      </c>
      <c r="R312">
        <v>13.104299545288001</v>
      </c>
      <c r="T312">
        <v>14.899999618530201</v>
      </c>
      <c r="U312">
        <v>37</v>
      </c>
      <c r="V312">
        <v>8.5</v>
      </c>
      <c r="W312">
        <v>-0.417454004287719</v>
      </c>
      <c r="X312">
        <v>143.76899719238199</v>
      </c>
      <c r="Y312">
        <v>465.36029052734301</v>
      </c>
    </row>
    <row r="313" spans="1:25" x14ac:dyDescent="0.2">
      <c r="A313" t="s">
        <v>1121</v>
      </c>
      <c r="B313" t="str">
        <f>RIGHT(A313,2)</f>
        <v>PM</v>
      </c>
      <c r="C313" s="2">
        <f>DATEVALUE(MID(A313,5,2)&amp;"-"&amp;MID(A313,1,4)&amp;"-"&amp;MID(A313,9,4))</f>
        <v>43795</v>
      </c>
      <c r="D313" s="2" t="str">
        <f>TEXT(C313,"DDDD")</f>
        <v>Tuesday</v>
      </c>
      <c r="E313" t="s">
        <v>1122</v>
      </c>
      <c r="F313" t="s">
        <v>75</v>
      </c>
      <c r="H313">
        <v>1560</v>
      </c>
      <c r="I313">
        <v>4.0199999999999996</v>
      </c>
      <c r="J313">
        <f>I313*0.621371</f>
        <v>2.4979114199999999</v>
      </c>
      <c r="L313">
        <v>1560</v>
      </c>
      <c r="M313">
        <f>L313/60</f>
        <v>26</v>
      </c>
      <c r="N313" s="9">
        <f>M313/J313</f>
        <v>10.408695757514092</v>
      </c>
      <c r="O313">
        <v>4023.36010742187</v>
      </c>
      <c r="Q313">
        <v>2.5790770053863499</v>
      </c>
      <c r="W313">
        <v>0</v>
      </c>
      <c r="Y313">
        <v>468.64035034179602</v>
      </c>
    </row>
    <row r="314" spans="1:25" x14ac:dyDescent="0.2">
      <c r="A314" t="s">
        <v>1126</v>
      </c>
      <c r="B314" t="str">
        <f>RIGHT(A314,2)</f>
        <v>PM</v>
      </c>
      <c r="C314" s="2">
        <f>DATEVALUE(MID(A314,5,1)&amp;"-"&amp;MID(A314,1,4)&amp;"-"&amp;MID(A314,8,4))</f>
        <v>43802</v>
      </c>
      <c r="D314" s="2" t="str">
        <f>TEXT(C314,"DDDD")</f>
        <v>Tuesday</v>
      </c>
      <c r="E314" t="s">
        <v>1127</v>
      </c>
      <c r="F314" t="s">
        <v>75</v>
      </c>
      <c r="H314">
        <v>1611</v>
      </c>
      <c r="I314">
        <v>4.0199999999999996</v>
      </c>
      <c r="J314">
        <f>I314*0.621371</f>
        <v>2.4979114199999999</v>
      </c>
      <c r="K314">
        <v>52</v>
      </c>
      <c r="L314">
        <v>1569</v>
      </c>
      <c r="M314">
        <f>L314/60</f>
        <v>26.15</v>
      </c>
      <c r="N314" s="9">
        <f>M314/J314</f>
        <v>10.468745925345903</v>
      </c>
      <c r="O314">
        <v>4019.60009765625</v>
      </c>
      <c r="P314">
        <v>3.2999999523162802</v>
      </c>
      <c r="Q314">
        <v>2.5610001087188698</v>
      </c>
      <c r="R314">
        <v>13</v>
      </c>
      <c r="S314">
        <v>22</v>
      </c>
      <c r="T314">
        <v>4.4000000953674299</v>
      </c>
      <c r="U314">
        <v>24</v>
      </c>
      <c r="V314">
        <v>12.5</v>
      </c>
      <c r="W314">
        <v>-0.24380534887313801</v>
      </c>
      <c r="X314">
        <v>154</v>
      </c>
      <c r="Y314">
        <v>401</v>
      </c>
    </row>
    <row r="315" spans="1:25" x14ac:dyDescent="0.2">
      <c r="A315" t="s">
        <v>290</v>
      </c>
      <c r="B315" t="str">
        <f>RIGHT(A315,2)</f>
        <v>PM</v>
      </c>
      <c r="C315" s="2">
        <f>DATEVALUE(MID(A315,5,2)&amp;"-"&amp;MID(A315,1,4)&amp;"-"&amp;MID(A315,9,4))</f>
        <v>42368</v>
      </c>
      <c r="D315" s="2" t="str">
        <f>TEXT(C315,"DDDD")</f>
        <v>Wednesday</v>
      </c>
      <c r="E315" t="s">
        <v>212</v>
      </c>
      <c r="F315" t="s">
        <v>75</v>
      </c>
      <c r="H315">
        <v>1358</v>
      </c>
      <c r="I315">
        <v>4.01</v>
      </c>
      <c r="J315">
        <f>I315*0.621371</f>
        <v>2.49169771</v>
      </c>
      <c r="K315">
        <v>44</v>
      </c>
      <c r="L315">
        <v>1358</v>
      </c>
      <c r="M315">
        <f>L315/60</f>
        <v>22.633333333333333</v>
      </c>
      <c r="N315" s="9">
        <f>M315/J315</f>
        <v>9.0834988700669204</v>
      </c>
      <c r="O315">
        <v>4015.10009765625</v>
      </c>
      <c r="P315">
        <v>3.70000004768371</v>
      </c>
      <c r="R315">
        <v>16.342100143432599</v>
      </c>
      <c r="T315">
        <v>18.799999237060501</v>
      </c>
      <c r="U315">
        <v>35.299999237060497</v>
      </c>
      <c r="V315">
        <v>3.70000004768371</v>
      </c>
      <c r="W315">
        <v>0</v>
      </c>
      <c r="X315">
        <v>148.01300048828099</v>
      </c>
    </row>
    <row r="316" spans="1:25" x14ac:dyDescent="0.2">
      <c r="A316" t="s">
        <v>407</v>
      </c>
      <c r="B316" t="str">
        <f>RIGHT(A316,2)</f>
        <v>PM</v>
      </c>
      <c r="C316" s="2">
        <f>DATEVALUE(MID(A316,5,1)&amp;"-"&amp;MID(A316,1,4)&amp;"-"&amp;MID(A316,8,4))</f>
        <v>42498</v>
      </c>
      <c r="D316" s="2" t="str">
        <f>TEXT(C316,"DDDD")</f>
        <v>Sunday</v>
      </c>
      <c r="E316" t="s">
        <v>212</v>
      </c>
      <c r="F316" t="s">
        <v>75</v>
      </c>
      <c r="H316">
        <v>1873</v>
      </c>
      <c r="I316">
        <v>4.01</v>
      </c>
      <c r="J316">
        <f>I316*0.621371</f>
        <v>2.49169771</v>
      </c>
      <c r="K316">
        <v>40</v>
      </c>
      <c r="L316">
        <v>1490</v>
      </c>
      <c r="M316">
        <f>L316/60</f>
        <v>24.833333333333332</v>
      </c>
      <c r="N316" s="9">
        <f>M316/J316</f>
        <v>9.9664310135491245</v>
      </c>
      <c r="O316">
        <v>4015.69995117187</v>
      </c>
      <c r="P316">
        <v>4</v>
      </c>
      <c r="R316">
        <v>32.592201232910099</v>
      </c>
      <c r="T316">
        <v>25.600000381469702</v>
      </c>
      <c r="U316">
        <v>59</v>
      </c>
      <c r="V316">
        <v>14.6000003814697</v>
      </c>
      <c r="W316">
        <v>9.4628602266311604E-2</v>
      </c>
      <c r="X316">
        <v>149.18299865722599</v>
      </c>
    </row>
    <row r="317" spans="1:25" x14ac:dyDescent="0.2">
      <c r="A317" t="s">
        <v>918</v>
      </c>
      <c r="B317" t="str">
        <f>RIGHT(A317,2)</f>
        <v>PM</v>
      </c>
      <c r="C317" s="2">
        <f>DATEVALUE(MID(A317,5,1)&amp;"-"&amp;MID(A317,1,4)&amp;"-"&amp;MID(A317,8,4))</f>
        <v>43435</v>
      </c>
      <c r="D317" s="2" t="str">
        <f>TEXT(C317,"DDDD")</f>
        <v>Saturday</v>
      </c>
      <c r="E317" t="s">
        <v>733</v>
      </c>
      <c r="F317" t="s">
        <v>75</v>
      </c>
      <c r="G317" t="s">
        <v>919</v>
      </c>
      <c r="H317">
        <v>1538</v>
      </c>
      <c r="I317">
        <v>4</v>
      </c>
      <c r="J317">
        <f>I317*0.621371</f>
        <v>2.485484</v>
      </c>
      <c r="K317">
        <v>55</v>
      </c>
      <c r="L317">
        <v>1447</v>
      </c>
      <c r="M317">
        <f>L317/60</f>
        <v>24.116666666666667</v>
      </c>
      <c r="N317" s="9">
        <f>M317/J317</f>
        <v>9.7030062018772476</v>
      </c>
      <c r="O317">
        <v>4004.89990234375</v>
      </c>
      <c r="P317">
        <v>4</v>
      </c>
      <c r="R317">
        <v>7</v>
      </c>
      <c r="S317">
        <v>25</v>
      </c>
      <c r="T317">
        <v>-1.3999999761581401</v>
      </c>
      <c r="U317">
        <v>26.2000007629394</v>
      </c>
      <c r="V317">
        <v>17.899999618530199</v>
      </c>
      <c r="W317">
        <v>-0.60425978899001997</v>
      </c>
      <c r="X317">
        <v>157.71595764160099</v>
      </c>
      <c r="Y317">
        <v>388</v>
      </c>
    </row>
    <row r="318" spans="1:25" x14ac:dyDescent="0.2">
      <c r="A318" t="s">
        <v>368</v>
      </c>
      <c r="B318" t="str">
        <f>RIGHT(A318,2)</f>
        <v>PM</v>
      </c>
      <c r="C318" s="2">
        <f>DATEVALUE(MID(A318,5,2)&amp;"-"&amp;MID(A318,1,4)&amp;"-"&amp;MID(A318,9,4))</f>
        <v>42445</v>
      </c>
      <c r="D318" s="2" t="str">
        <f>TEXT(C318,"DDDD")</f>
        <v>Wednesday</v>
      </c>
      <c r="E318" t="s">
        <v>212</v>
      </c>
      <c r="F318" t="s">
        <v>75</v>
      </c>
      <c r="H318">
        <v>1564</v>
      </c>
      <c r="I318">
        <v>3.99</v>
      </c>
      <c r="J318">
        <f>I318*0.621371</f>
        <v>2.4792702900000001</v>
      </c>
      <c r="L318">
        <v>1500</v>
      </c>
      <c r="M318">
        <f>L318/60</f>
        <v>25</v>
      </c>
      <c r="N318" s="9">
        <f>M318/J318</f>
        <v>10.083612142183981</v>
      </c>
      <c r="O318">
        <v>3995.80004882812</v>
      </c>
      <c r="P318">
        <v>6.5999999046325604</v>
      </c>
      <c r="R318">
        <v>15.814999580383301</v>
      </c>
      <c r="T318">
        <v>18.799999237060501</v>
      </c>
      <c r="U318">
        <v>35.299999237060497</v>
      </c>
      <c r="V318">
        <v>17.2000007629394</v>
      </c>
      <c r="W318">
        <v>0</v>
      </c>
      <c r="Y318">
        <v>467.73883056640602</v>
      </c>
    </row>
    <row r="319" spans="1:25" x14ac:dyDescent="0.2">
      <c r="A319" t="s">
        <v>759</v>
      </c>
      <c r="B319" t="str">
        <f>RIGHT(A319,2)</f>
        <v>PM</v>
      </c>
      <c r="C319" s="2">
        <f>DATEVALUE(MID(A319,5,2)&amp;"-"&amp;MID(A319,1,4)&amp;"-"&amp;MID(A319,9,4))</f>
        <v>43280</v>
      </c>
      <c r="D319" s="2" t="str">
        <f>TEXT(C319,"DDDD")</f>
        <v>Friday</v>
      </c>
      <c r="E319" t="s">
        <v>760</v>
      </c>
      <c r="F319" t="s">
        <v>75</v>
      </c>
      <c r="G319" t="s">
        <v>761</v>
      </c>
      <c r="H319">
        <v>2776</v>
      </c>
      <c r="I319">
        <v>3.98</v>
      </c>
      <c r="J319">
        <f>I319*0.621371</f>
        <v>2.4730565800000002</v>
      </c>
      <c r="K319">
        <v>44</v>
      </c>
      <c r="L319">
        <v>1555</v>
      </c>
      <c r="M319">
        <f>L319/60</f>
        <v>25.916666666666668</v>
      </c>
      <c r="N319" s="9">
        <f>M319/J319</f>
        <v>10.479609272290352</v>
      </c>
      <c r="O319">
        <v>3983.10009765625</v>
      </c>
      <c r="P319">
        <v>4.8000001907348597</v>
      </c>
      <c r="R319">
        <v>9</v>
      </c>
      <c r="S319">
        <v>4</v>
      </c>
      <c r="T319">
        <v>51.599998474121001</v>
      </c>
      <c r="U319">
        <v>58.799999237060497</v>
      </c>
      <c r="V319">
        <v>31</v>
      </c>
      <c r="W319">
        <v>0.145615220069885</v>
      </c>
      <c r="X319">
        <v>148.13006591796801</v>
      </c>
      <c r="Y319">
        <v>440</v>
      </c>
    </row>
    <row r="320" spans="1:25" x14ac:dyDescent="0.2">
      <c r="A320" t="s">
        <v>1250</v>
      </c>
      <c r="B320" t="str">
        <f>RIGHT(A320,2)</f>
        <v>PM</v>
      </c>
      <c r="C320" s="2">
        <f>DATEVALUE(MID(A320,5,1)&amp;"-"&amp;MID(A320,1,4)&amp;"-"&amp;MID(A320,8,4))</f>
        <v>43930</v>
      </c>
      <c r="D320" s="2" t="str">
        <f>TEXT(C320,"DDDD")</f>
        <v>Thursday</v>
      </c>
      <c r="E320" t="s">
        <v>1251</v>
      </c>
      <c r="F320" t="s">
        <v>75</v>
      </c>
      <c r="H320">
        <v>2005</v>
      </c>
      <c r="I320">
        <v>5.01</v>
      </c>
      <c r="J320">
        <f>I320*0.621371</f>
        <v>3.1130687099999999</v>
      </c>
      <c r="K320">
        <v>62</v>
      </c>
      <c r="L320">
        <v>1816</v>
      </c>
      <c r="M320">
        <f>L320/60</f>
        <v>30.266666666666666</v>
      </c>
      <c r="N320" s="9">
        <f>M320/J320</f>
        <v>9.7224537863369758</v>
      </c>
      <c r="O320">
        <v>5017.89990234375</v>
      </c>
      <c r="P320">
        <v>5.5999999046325604</v>
      </c>
      <c r="Q320">
        <v>2.76300001144409</v>
      </c>
      <c r="R320">
        <v>4</v>
      </c>
      <c r="S320">
        <v>26</v>
      </c>
      <c r="T320">
        <v>-8.3999996185302699</v>
      </c>
      <c r="U320">
        <v>20</v>
      </c>
      <c r="V320">
        <v>5.9000000953674299</v>
      </c>
      <c r="W320">
        <v>-0.414516031742095</v>
      </c>
      <c r="X320">
        <v>155</v>
      </c>
      <c r="Y320">
        <v>489</v>
      </c>
    </row>
    <row r="321" spans="1:25" x14ac:dyDescent="0.2">
      <c r="A321" t="s">
        <v>964</v>
      </c>
      <c r="B321" t="str">
        <f>RIGHT(A321,2)</f>
        <v>PM</v>
      </c>
      <c r="C321" s="2">
        <f>DATEVALUE(MID(A321,5,2)&amp;"-"&amp;MID(A321,1,4)&amp;"-"&amp;MID(A321,9,4))</f>
        <v>43482</v>
      </c>
      <c r="D321" s="2" t="str">
        <f>TEXT(C321,"DDDD")</f>
        <v>Thursday</v>
      </c>
      <c r="E321" t="s">
        <v>965</v>
      </c>
      <c r="F321" t="s">
        <v>75</v>
      </c>
      <c r="G321" t="s">
        <v>966</v>
      </c>
      <c r="H321">
        <v>1565</v>
      </c>
      <c r="I321">
        <v>3.96</v>
      </c>
      <c r="J321">
        <f>I321*0.621371</f>
        <v>2.4606291599999999</v>
      </c>
      <c r="K321">
        <v>36</v>
      </c>
      <c r="L321">
        <v>1565</v>
      </c>
      <c r="M321">
        <f>L321/60</f>
        <v>26.083333333333332</v>
      </c>
      <c r="N321" s="9">
        <f>M321/J321</f>
        <v>10.600269946135782</v>
      </c>
      <c r="O321">
        <v>3964.39990234375</v>
      </c>
      <c r="P321">
        <v>4.0999999046325604</v>
      </c>
      <c r="R321">
        <v>6</v>
      </c>
      <c r="S321">
        <v>10</v>
      </c>
      <c r="T321">
        <v>32.400001525878899</v>
      </c>
      <c r="U321">
        <v>39.200000762939403</v>
      </c>
      <c r="V321">
        <v>4.8000001907348597</v>
      </c>
      <c r="W321">
        <v>-8.0718390643596594E-2</v>
      </c>
      <c r="X321">
        <v>146.80781555175699</v>
      </c>
      <c r="Y321">
        <v>379</v>
      </c>
    </row>
    <row r="322" spans="1:25" x14ac:dyDescent="0.2">
      <c r="A322" t="s">
        <v>976</v>
      </c>
      <c r="B322" t="str">
        <f>RIGHT(A322,2)</f>
        <v>PM</v>
      </c>
      <c r="C322" s="2">
        <f>DATEVALUE(MID(A322,5,2)&amp;"-"&amp;MID(A322,1,4)&amp;"-"&amp;MID(A322,9,4))</f>
        <v>43514</v>
      </c>
      <c r="D322" s="2" t="str">
        <f>TEXT(C322,"DDDD")</f>
        <v>Monday</v>
      </c>
      <c r="E322" t="s">
        <v>196</v>
      </c>
      <c r="F322" t="s">
        <v>75</v>
      </c>
      <c r="H322">
        <v>1752</v>
      </c>
      <c r="I322">
        <v>3.96</v>
      </c>
      <c r="J322">
        <f>I322*0.621371</f>
        <v>2.4606291599999999</v>
      </c>
      <c r="K322">
        <v>85</v>
      </c>
      <c r="L322">
        <v>1649</v>
      </c>
      <c r="M322">
        <f>L322/60</f>
        <v>27.483333333333334</v>
      </c>
      <c r="N322" s="9">
        <f>M322/J322</f>
        <v>11.169230122158407</v>
      </c>
      <c r="O322">
        <v>3961.19995117187</v>
      </c>
      <c r="P322">
        <v>3.5</v>
      </c>
      <c r="R322">
        <v>29</v>
      </c>
      <c r="S322">
        <v>39</v>
      </c>
      <c r="T322">
        <v>4.4000000953674299</v>
      </c>
      <c r="U322">
        <v>35.799999237060497</v>
      </c>
      <c r="V322">
        <v>19.100000381469702</v>
      </c>
      <c r="W322">
        <v>0</v>
      </c>
      <c r="X322">
        <v>165.70109558105401</v>
      </c>
      <c r="Y322">
        <v>431</v>
      </c>
    </row>
    <row r="323" spans="1:25" x14ac:dyDescent="0.2">
      <c r="A323" t="s">
        <v>1087</v>
      </c>
      <c r="B323" t="str">
        <f>RIGHT(A323,2)</f>
        <v>PM</v>
      </c>
      <c r="C323" s="2">
        <f>DATEVALUE(MID(A323,5,2)&amp;"-"&amp;MID(A323,1,4)&amp;"-"&amp;MID(A323,9,4))</f>
        <v>43690</v>
      </c>
      <c r="D323" s="2" t="str">
        <f>TEXT(C323,"DDDD")</f>
        <v>Tuesday</v>
      </c>
      <c r="E323" t="s">
        <v>196</v>
      </c>
      <c r="F323" t="s">
        <v>75</v>
      </c>
      <c r="H323">
        <v>1567</v>
      </c>
      <c r="I323">
        <v>3.95</v>
      </c>
      <c r="J323">
        <f>I323*0.621371</f>
        <v>2.4544154499999999</v>
      </c>
      <c r="K323">
        <v>57</v>
      </c>
      <c r="L323">
        <v>1476</v>
      </c>
      <c r="M323">
        <f>L323/60</f>
        <v>24.6</v>
      </c>
      <c r="N323" s="9">
        <f>M323/J323</f>
        <v>10.0227530754828</v>
      </c>
      <c r="O323">
        <v>3958.89990234375</v>
      </c>
      <c r="P323">
        <v>5.4000000953674299</v>
      </c>
      <c r="R323">
        <v>12</v>
      </c>
      <c r="S323">
        <v>16</v>
      </c>
      <c r="T323">
        <v>10.6000003814697</v>
      </c>
      <c r="U323">
        <v>27.799999237060501</v>
      </c>
      <c r="V323">
        <v>10</v>
      </c>
      <c r="W323">
        <v>-8.0830536782741505E-2</v>
      </c>
      <c r="X323">
        <v>158</v>
      </c>
      <c r="Y323">
        <v>408</v>
      </c>
    </row>
    <row r="324" spans="1:25" x14ac:dyDescent="0.2">
      <c r="A324" t="s">
        <v>1104</v>
      </c>
      <c r="B324" t="str">
        <f>RIGHT(A324,2)</f>
        <v>PM</v>
      </c>
      <c r="C324" s="2">
        <f>DATEVALUE(MID(A324,5,1)&amp;"-"&amp;MID(A324,1,4)&amp;"-"&amp;MID(A324,8,4))</f>
        <v>43711</v>
      </c>
      <c r="D324" s="2" t="str">
        <f>TEXT(C324,"DDDD")</f>
        <v>Tuesday</v>
      </c>
      <c r="E324" t="s">
        <v>196</v>
      </c>
      <c r="F324" t="s">
        <v>75</v>
      </c>
      <c r="H324">
        <v>1650</v>
      </c>
      <c r="I324">
        <v>3.94</v>
      </c>
      <c r="J324">
        <f>I324*0.621371</f>
        <v>2.44820174</v>
      </c>
      <c r="K324">
        <v>46</v>
      </c>
      <c r="L324">
        <v>1468</v>
      </c>
      <c r="M324">
        <f>L324/60</f>
        <v>24.466666666666665</v>
      </c>
      <c r="N324" s="9">
        <f>M324/J324</f>
        <v>9.9937297923277608</v>
      </c>
      <c r="O324">
        <v>3939.69995117187</v>
      </c>
      <c r="P324">
        <v>4.1999998092651296</v>
      </c>
      <c r="R324">
        <v>7</v>
      </c>
      <c r="S324">
        <v>20</v>
      </c>
      <c r="T324">
        <v>7.5999999046325604</v>
      </c>
      <c r="U324">
        <v>26.2000007629394</v>
      </c>
      <c r="V324">
        <v>11.699999809265099</v>
      </c>
      <c r="W324">
        <v>-0.22844378650188399</v>
      </c>
      <c r="X324">
        <v>152</v>
      </c>
      <c r="Y324">
        <v>391</v>
      </c>
    </row>
    <row r="325" spans="1:25" x14ac:dyDescent="0.2">
      <c r="A325" t="s">
        <v>970</v>
      </c>
      <c r="B325" t="str">
        <f>RIGHT(A325,2)</f>
        <v>PM</v>
      </c>
      <c r="C325" s="2">
        <f>DATEVALUE(MID(A325,5,2)&amp;"-"&amp;MID(A325,1,4)&amp;"-"&amp;MID(A325,9,4))</f>
        <v>43493</v>
      </c>
      <c r="D325" s="2" t="str">
        <f>TEXT(C325,"DDDD")</f>
        <v>Monday</v>
      </c>
      <c r="E325" t="s">
        <v>196</v>
      </c>
      <c r="F325" t="s">
        <v>75</v>
      </c>
      <c r="H325">
        <v>1599</v>
      </c>
      <c r="I325">
        <v>3.94</v>
      </c>
      <c r="J325">
        <f>I325*0.621371</f>
        <v>2.44820174</v>
      </c>
      <c r="K325">
        <v>45</v>
      </c>
      <c r="L325">
        <v>1592</v>
      </c>
      <c r="M325">
        <f>L325/60</f>
        <v>26.533333333333335</v>
      </c>
      <c r="N325" s="9">
        <f>M325/J325</f>
        <v>10.837886804758719</v>
      </c>
      <c r="O325">
        <v>3939.5</v>
      </c>
      <c r="P325">
        <v>3.5999999046325599</v>
      </c>
      <c r="R325">
        <v>19</v>
      </c>
      <c r="S325">
        <v>16</v>
      </c>
      <c r="T325">
        <v>22.600000381469702</v>
      </c>
      <c r="U325">
        <v>42.200000762939403</v>
      </c>
      <c r="V325">
        <v>9.1999998092651296</v>
      </c>
      <c r="W325">
        <v>8.1228584051132202E-2</v>
      </c>
      <c r="X325">
        <v>150.60678100585901</v>
      </c>
      <c r="Y325">
        <v>388</v>
      </c>
    </row>
    <row r="326" spans="1:25" x14ac:dyDescent="0.2">
      <c r="A326" t="s">
        <v>263</v>
      </c>
      <c r="B326" t="str">
        <f>RIGHT(A326,2)</f>
        <v>PM</v>
      </c>
      <c r="C326" s="2">
        <f>DATEVALUE(MID(A326,5,1)&amp;"-"&amp;MID(A326,1,4)&amp;"-"&amp;MID(A326,8,4))</f>
        <v>42342</v>
      </c>
      <c r="D326" s="2" t="str">
        <f>TEXT(C326,"DDDD")</f>
        <v>Friday</v>
      </c>
      <c r="E326" t="s">
        <v>225</v>
      </c>
      <c r="F326" t="s">
        <v>75</v>
      </c>
      <c r="H326">
        <v>1434</v>
      </c>
      <c r="I326">
        <v>3.93</v>
      </c>
      <c r="J326">
        <f>I326*0.621371</f>
        <v>2.4419880300000001</v>
      </c>
      <c r="K326">
        <v>38</v>
      </c>
      <c r="L326">
        <v>1372</v>
      </c>
      <c r="M326">
        <f>L326/60</f>
        <v>22.866666666666667</v>
      </c>
      <c r="N326" s="9">
        <f>M326/J326</f>
        <v>9.363955263395237</v>
      </c>
      <c r="O326">
        <v>3937.89990234375</v>
      </c>
      <c r="P326">
        <v>4.6999998092651296</v>
      </c>
      <c r="R326">
        <v>20.051399230956999</v>
      </c>
      <c r="T326">
        <v>22.5</v>
      </c>
      <c r="U326">
        <v>43</v>
      </c>
      <c r="V326">
        <v>16.299999237060501</v>
      </c>
      <c r="W326">
        <v>0.119352996349334</v>
      </c>
      <c r="X326">
        <v>151.39599609375</v>
      </c>
    </row>
    <row r="327" spans="1:25" x14ac:dyDescent="0.2">
      <c r="A327" t="s">
        <v>916</v>
      </c>
      <c r="B327" t="str">
        <f>RIGHT(A327,2)</f>
        <v>PM</v>
      </c>
      <c r="C327" s="2">
        <f>DATEVALUE(MID(A327,5,2)&amp;"-"&amp;MID(A327,1,4)&amp;"-"&amp;MID(A327,9,4))</f>
        <v>43429</v>
      </c>
      <c r="D327" s="2" t="str">
        <f>TEXT(C327,"DDDD")</f>
        <v>Sunday</v>
      </c>
      <c r="E327" t="s">
        <v>212</v>
      </c>
      <c r="F327" t="s">
        <v>75</v>
      </c>
      <c r="H327">
        <v>1678</v>
      </c>
      <c r="I327">
        <v>3.91</v>
      </c>
      <c r="J327">
        <f>I327*0.621371</f>
        <v>2.4295606100000002</v>
      </c>
      <c r="K327">
        <v>56</v>
      </c>
      <c r="L327">
        <v>1466</v>
      </c>
      <c r="M327">
        <f>L327/60</f>
        <v>24.433333333333334</v>
      </c>
      <c r="N327" s="9">
        <f>M327/J327</f>
        <v>10.056688124085667</v>
      </c>
      <c r="O327">
        <v>3909</v>
      </c>
      <c r="P327">
        <v>4.6999998092651296</v>
      </c>
      <c r="R327">
        <v>2</v>
      </c>
      <c r="S327">
        <v>25</v>
      </c>
      <c r="T327">
        <v>-16.600000381469702</v>
      </c>
      <c r="U327">
        <v>25.2000007629394</v>
      </c>
      <c r="V327">
        <v>47.5</v>
      </c>
      <c r="W327">
        <v>-1.04374516010284</v>
      </c>
      <c r="X327">
        <v>157.47508239746</v>
      </c>
      <c r="Y327">
        <v>388</v>
      </c>
    </row>
    <row r="328" spans="1:25" x14ac:dyDescent="0.2">
      <c r="A328" t="s">
        <v>671</v>
      </c>
      <c r="B328" t="str">
        <f>RIGHT(A328,2)</f>
        <v>PM</v>
      </c>
      <c r="C328" s="2">
        <f>DATEVALUE(MID(A328,5,1)&amp;"-"&amp;MID(A328,1,4)&amp;"-"&amp;MID(A328,8,4))</f>
        <v>43044</v>
      </c>
      <c r="D328" s="2" t="str">
        <f>TEXT(C328,"DDDD")</f>
        <v>Sunday</v>
      </c>
      <c r="E328" t="s">
        <v>212</v>
      </c>
      <c r="F328" t="s">
        <v>75</v>
      </c>
      <c r="H328">
        <v>1704</v>
      </c>
      <c r="I328">
        <v>3.87</v>
      </c>
      <c r="J328">
        <f>I328*0.621371</f>
        <v>2.4047057700000001</v>
      </c>
      <c r="K328">
        <v>53</v>
      </c>
      <c r="L328">
        <v>1451</v>
      </c>
      <c r="M328">
        <f>L328/60</f>
        <v>24.183333333333334</v>
      </c>
      <c r="N328" s="9">
        <f>M328/J328</f>
        <v>10.056670398114166</v>
      </c>
      <c r="O328">
        <v>3874.5</v>
      </c>
      <c r="P328">
        <v>6.1999998092651296</v>
      </c>
      <c r="R328">
        <v>20.7000007629394</v>
      </c>
      <c r="T328">
        <v>18.299999237060501</v>
      </c>
      <c r="U328">
        <v>37.299999237060497</v>
      </c>
      <c r="V328">
        <v>6.9000000953674299</v>
      </c>
      <c r="W328">
        <v>-3.09717375785112E-2</v>
      </c>
      <c r="X328">
        <v>156.39613342285099</v>
      </c>
      <c r="Y328">
        <v>453.77053833007801</v>
      </c>
    </row>
    <row r="329" spans="1:25" x14ac:dyDescent="0.2">
      <c r="A329" t="s">
        <v>960</v>
      </c>
      <c r="B329" t="str">
        <f>RIGHT(A329,2)</f>
        <v>PM</v>
      </c>
      <c r="C329" s="2">
        <f>DATEVALUE(MID(A329,5,2)&amp;"-"&amp;MID(A329,1,4)&amp;"-"&amp;MID(A329,9,4))</f>
        <v>43479</v>
      </c>
      <c r="D329" s="2" t="str">
        <f>TEXT(C329,"DDDD")</f>
        <v>Monday</v>
      </c>
      <c r="E329" t="s">
        <v>961</v>
      </c>
      <c r="F329" t="s">
        <v>75</v>
      </c>
      <c r="G329" t="s">
        <v>962</v>
      </c>
      <c r="H329">
        <v>1602</v>
      </c>
      <c r="I329">
        <v>3.86</v>
      </c>
      <c r="J329">
        <f>I329*0.621371</f>
        <v>2.3984920600000001</v>
      </c>
      <c r="K329">
        <v>53</v>
      </c>
      <c r="L329">
        <v>1602</v>
      </c>
      <c r="M329">
        <f>L329/60</f>
        <v>26.7</v>
      </c>
      <c r="N329" s="9">
        <f>M329/J329</f>
        <v>11.131994324800891</v>
      </c>
      <c r="O329">
        <v>3865.39990234375</v>
      </c>
      <c r="P329">
        <v>4.3000001907348597</v>
      </c>
      <c r="R329">
        <v>4</v>
      </c>
      <c r="S329">
        <v>6</v>
      </c>
      <c r="T329">
        <v>34.400001525878899</v>
      </c>
      <c r="U329">
        <v>45.200000762939403</v>
      </c>
      <c r="V329">
        <v>7</v>
      </c>
      <c r="W329">
        <v>-0.14487504959106401</v>
      </c>
      <c r="X329">
        <v>153.95625305175699</v>
      </c>
      <c r="Y329">
        <v>376</v>
      </c>
    </row>
    <row r="330" spans="1:25" x14ac:dyDescent="0.2">
      <c r="A330" t="s">
        <v>1248</v>
      </c>
      <c r="B330" t="str">
        <f>RIGHT(A330,2)</f>
        <v>PM</v>
      </c>
      <c r="C330" s="2">
        <f>DATEVALUE(MID(A330,5,1)&amp;"-"&amp;MID(A330,1,4)&amp;"-"&amp;MID(A330,8,4))</f>
        <v>43928</v>
      </c>
      <c r="D330" s="2" t="str">
        <f>TEXT(C330,"DDDD")</f>
        <v>Tuesday</v>
      </c>
      <c r="E330" t="s">
        <v>212</v>
      </c>
      <c r="F330" t="s">
        <v>75</v>
      </c>
      <c r="H330">
        <v>1882</v>
      </c>
      <c r="I330">
        <v>4.97</v>
      </c>
      <c r="J330">
        <f>I330*0.621371</f>
        <v>3.0882138699999997</v>
      </c>
      <c r="K330">
        <v>55</v>
      </c>
      <c r="L330">
        <v>1760</v>
      </c>
      <c r="M330">
        <f>L330/60</f>
        <v>29.333333333333332</v>
      </c>
      <c r="N330" s="9">
        <f>M330/J330</f>
        <v>9.4984785925248545</v>
      </c>
      <c r="O330">
        <v>4969.39990234375</v>
      </c>
      <c r="P330">
        <v>4.6999998092651296</v>
      </c>
      <c r="Q330">
        <v>2.82200002670288</v>
      </c>
      <c r="R330">
        <v>4</v>
      </c>
      <c r="S330">
        <v>30</v>
      </c>
      <c r="T330">
        <v>-23</v>
      </c>
      <c r="U330">
        <v>14.800000190734799</v>
      </c>
      <c r="V330">
        <v>5</v>
      </c>
      <c r="W330">
        <v>-0.68821185827255205</v>
      </c>
      <c r="X330">
        <v>153</v>
      </c>
      <c r="Y330">
        <v>481</v>
      </c>
    </row>
    <row r="331" spans="1:25" x14ac:dyDescent="0.2">
      <c r="A331" t="s">
        <v>1448</v>
      </c>
      <c r="B331" t="str">
        <f>RIGHT(A331,2)</f>
        <v>PM</v>
      </c>
      <c r="C331" s="2">
        <f>DATEVALUE(MID(A331,5,2)&amp;"-"&amp;MID(A331,1,4)&amp;"-"&amp;MID(A331,9,4))</f>
        <v>44056</v>
      </c>
      <c r="D331" s="2" t="str">
        <f>TEXT(C331,"DDDD")</f>
        <v>Thursday</v>
      </c>
      <c r="E331" t="s">
        <v>212</v>
      </c>
      <c r="F331" t="s">
        <v>75</v>
      </c>
      <c r="H331">
        <v>1355</v>
      </c>
      <c r="I331">
        <v>3.79</v>
      </c>
      <c r="J331">
        <f>I331*0.621371</f>
        <v>2.3549960900000002</v>
      </c>
      <c r="K331">
        <v>44</v>
      </c>
      <c r="L331">
        <v>1355</v>
      </c>
      <c r="M331">
        <f>L331/60</f>
        <v>22.583333333333332</v>
      </c>
      <c r="N331" s="9">
        <f>M331/J331</f>
        <v>9.5895417530537514</v>
      </c>
      <c r="O331">
        <v>3791.10009765625</v>
      </c>
      <c r="P331">
        <v>3.9000000953674299</v>
      </c>
      <c r="Q331">
        <v>2.7978596687316801</v>
      </c>
      <c r="R331">
        <v>24</v>
      </c>
      <c r="S331">
        <v>69</v>
      </c>
      <c r="T331">
        <v>-10.199999809265099</v>
      </c>
      <c r="U331">
        <v>36</v>
      </c>
      <c r="V331">
        <v>43.099998474121001</v>
      </c>
      <c r="W331">
        <v>-1.1342355012893599</v>
      </c>
      <c r="X331">
        <v>154.86315917968699</v>
      </c>
      <c r="Y331">
        <v>372</v>
      </c>
    </row>
    <row r="332" spans="1:25" x14ac:dyDescent="0.2">
      <c r="A332" t="s">
        <v>1106</v>
      </c>
      <c r="B332" t="str">
        <f>RIGHT(A332,2)</f>
        <v>PM</v>
      </c>
      <c r="C332" s="2">
        <f>DATEVALUE(MID(A332,5,1)&amp;"-"&amp;MID(A332,1,4)&amp;"-"&amp;MID(A332,8,4))</f>
        <v>43715</v>
      </c>
      <c r="D332" s="2" t="str">
        <f>TEXT(C332,"DDDD")</f>
        <v>Saturday</v>
      </c>
      <c r="E332" t="s">
        <v>212</v>
      </c>
      <c r="F332" t="s">
        <v>75</v>
      </c>
      <c r="H332">
        <v>1535</v>
      </c>
      <c r="I332">
        <v>3.78</v>
      </c>
      <c r="J332">
        <f>I332*0.621371</f>
        <v>2.3487823799999998</v>
      </c>
      <c r="K332">
        <v>45</v>
      </c>
      <c r="L332">
        <v>1364</v>
      </c>
      <c r="M332">
        <f>L332/60</f>
        <v>22.733333333333334</v>
      </c>
      <c r="N332" s="9">
        <f>M332/J332</f>
        <v>9.6787737880311138</v>
      </c>
      <c r="O332">
        <v>3779.69995117187</v>
      </c>
      <c r="P332">
        <v>3.9000000953674299</v>
      </c>
      <c r="R332">
        <v>2</v>
      </c>
      <c r="S332">
        <v>8</v>
      </c>
      <c r="T332">
        <v>11.199999809265099</v>
      </c>
      <c r="U332">
        <v>24.2000007629394</v>
      </c>
      <c r="V332">
        <v>4.5999999046325604</v>
      </c>
      <c r="W332">
        <v>-0.269862681627273</v>
      </c>
      <c r="X332">
        <v>153</v>
      </c>
      <c r="Y332">
        <v>372</v>
      </c>
    </row>
    <row r="333" spans="1:25" x14ac:dyDescent="0.2">
      <c r="A333" t="s">
        <v>1363</v>
      </c>
      <c r="B333" t="str">
        <f>RIGHT(A333,2)</f>
        <v>PM</v>
      </c>
      <c r="C333" s="2">
        <f>DATEVALUE(MID(A333,5,2)&amp;"-"&amp;MID(A333,1,4)&amp;"-"&amp;MID(A333,9,4))</f>
        <v>43999</v>
      </c>
      <c r="D333" s="2" t="str">
        <f>TEXT(C333,"DDDD")</f>
        <v>Wednesday</v>
      </c>
      <c r="E333" t="s">
        <v>1364</v>
      </c>
      <c r="F333" t="s">
        <v>75</v>
      </c>
      <c r="G333" t="s">
        <v>1365</v>
      </c>
      <c r="H333">
        <v>1388</v>
      </c>
      <c r="I333">
        <v>3.77</v>
      </c>
      <c r="J333">
        <f>I333*0.621371</f>
        <v>2.3425686699999999</v>
      </c>
      <c r="K333">
        <v>39</v>
      </c>
      <c r="L333">
        <v>1382</v>
      </c>
      <c r="M333">
        <f>L333/60</f>
        <v>23.033333333333335</v>
      </c>
      <c r="N333" s="9">
        <f>M333/J333</f>
        <v>9.8325114769563342</v>
      </c>
      <c r="O333">
        <v>3773.80004882812</v>
      </c>
      <c r="P333">
        <v>4.1999998092651296</v>
      </c>
      <c r="Q333">
        <v>2.73068022727966</v>
      </c>
      <c r="R333">
        <v>4</v>
      </c>
      <c r="S333">
        <v>12</v>
      </c>
      <c r="T333">
        <v>24.600000381469702</v>
      </c>
      <c r="U333">
        <v>36</v>
      </c>
      <c r="V333">
        <v>4.5</v>
      </c>
      <c r="W333">
        <v>-0.26498490571975702</v>
      </c>
      <c r="X333">
        <v>150.60708618164</v>
      </c>
      <c r="Y333">
        <v>377</v>
      </c>
    </row>
    <row r="334" spans="1:25" x14ac:dyDescent="0.2">
      <c r="A334" t="s">
        <v>714</v>
      </c>
      <c r="B334" t="str">
        <f>RIGHT(A334,2)</f>
        <v>PM</v>
      </c>
      <c r="C334" s="2">
        <f>DATEVALUE(MID(A334,5,1)&amp;"-"&amp;MID(A334,1,4)&amp;"-"&amp;MID(A334,8,4))</f>
        <v>43228</v>
      </c>
      <c r="D334" s="2" t="str">
        <f>TEXT(C334,"DDDD")</f>
        <v>Tuesday</v>
      </c>
      <c r="E334" t="s">
        <v>196</v>
      </c>
      <c r="F334" t="s">
        <v>75</v>
      </c>
      <c r="H334">
        <v>1630</v>
      </c>
      <c r="I334">
        <v>3.77</v>
      </c>
      <c r="J334">
        <f>I334*0.621371</f>
        <v>2.3425686699999999</v>
      </c>
      <c r="K334">
        <v>52</v>
      </c>
      <c r="L334">
        <v>1478</v>
      </c>
      <c r="M334">
        <f>L334/60</f>
        <v>24.633333333333333</v>
      </c>
      <c r="N334" s="9">
        <f>M334/J334</f>
        <v>10.515522404443894</v>
      </c>
      <c r="O334">
        <v>3769.80004882812</v>
      </c>
      <c r="P334">
        <v>4.6999998092651296</v>
      </c>
      <c r="R334">
        <v>10.670667648315399</v>
      </c>
      <c r="T334">
        <v>17</v>
      </c>
      <c r="U334">
        <v>37</v>
      </c>
      <c r="V334">
        <v>19.600000381469702</v>
      </c>
      <c r="W334">
        <v>-0.30240330100059498</v>
      </c>
      <c r="X334">
        <v>156.54356384277301</v>
      </c>
      <c r="Y334">
        <v>441.45861816406199</v>
      </c>
    </row>
    <row r="335" spans="1:25" x14ac:dyDescent="0.2">
      <c r="A335" t="s">
        <v>235</v>
      </c>
      <c r="B335" t="str">
        <f>RIGHT(A335,2)</f>
        <v>PM</v>
      </c>
      <c r="C335" s="2">
        <f>DATEVALUE(MID(A335,5,1)&amp;"-"&amp;MID(A335,1,4)&amp;"-"&amp;MID(A335,8,4))</f>
        <v>42312</v>
      </c>
      <c r="D335" s="2" t="str">
        <f>TEXT(C335,"DDDD")</f>
        <v>Wednesday</v>
      </c>
      <c r="E335" t="s">
        <v>196</v>
      </c>
      <c r="F335" t="s">
        <v>75</v>
      </c>
      <c r="H335">
        <v>1405</v>
      </c>
      <c r="I335">
        <v>3.75</v>
      </c>
      <c r="J335">
        <f>I335*0.621371</f>
        <v>2.3301412500000001</v>
      </c>
      <c r="K335">
        <v>41</v>
      </c>
      <c r="L335">
        <v>1266</v>
      </c>
      <c r="M335">
        <f>L335/60</f>
        <v>21.1</v>
      </c>
      <c r="N335" s="9">
        <f>M335/J335</f>
        <v>9.0552450414754908</v>
      </c>
      <c r="O335">
        <v>3749.39990234375</v>
      </c>
      <c r="P335">
        <v>4.1999998092651296</v>
      </c>
      <c r="R335">
        <v>14.6121053695678</v>
      </c>
      <c r="T335">
        <v>36.200000762939403</v>
      </c>
      <c r="U335">
        <v>65.099998474121094</v>
      </c>
      <c r="V335">
        <v>6.8000001907348597</v>
      </c>
      <c r="W335">
        <v>-0.141355946660041</v>
      </c>
      <c r="X335">
        <v>154.09176635742099</v>
      </c>
      <c r="Y335">
        <v>437.61218261718699</v>
      </c>
    </row>
    <row r="336" spans="1:25" x14ac:dyDescent="0.2">
      <c r="A336" t="s">
        <v>881</v>
      </c>
      <c r="B336" t="str">
        <f>RIGHT(A336,2)</f>
        <v>PM</v>
      </c>
      <c r="C336" s="2">
        <f>DATEVALUE(MID(A336,5,2)&amp;"-"&amp;MID(A336,1,4)&amp;"-"&amp;MID(A336,9,4))</f>
        <v>43383</v>
      </c>
      <c r="D336" s="2" t="str">
        <f>TEXT(C336,"DDDD")</f>
        <v>Wednesday</v>
      </c>
      <c r="E336" t="s">
        <v>882</v>
      </c>
      <c r="F336" t="s">
        <v>75</v>
      </c>
      <c r="G336" t="s">
        <v>883</v>
      </c>
      <c r="H336">
        <v>1398</v>
      </c>
      <c r="I336">
        <v>3.75</v>
      </c>
      <c r="J336">
        <f>I336*0.621371</f>
        <v>2.3301412500000001</v>
      </c>
      <c r="K336">
        <v>58</v>
      </c>
      <c r="L336">
        <v>1398</v>
      </c>
      <c r="M336">
        <f>L336/60</f>
        <v>23.3</v>
      </c>
      <c r="N336" s="9">
        <f>M336/J336</f>
        <v>9.9993938135724605</v>
      </c>
      <c r="O336">
        <v>3753.5</v>
      </c>
      <c r="P336">
        <v>4.3000001907348597</v>
      </c>
      <c r="R336">
        <v>6</v>
      </c>
      <c r="S336">
        <v>6</v>
      </c>
      <c r="T336">
        <v>22.600000381469702</v>
      </c>
      <c r="U336">
        <v>29.799999237060501</v>
      </c>
      <c r="V336">
        <v>6.5</v>
      </c>
      <c r="W336">
        <v>-6.9268681108951499E-2</v>
      </c>
      <c r="X336">
        <v>159.67143249511699</v>
      </c>
      <c r="Y336">
        <v>388</v>
      </c>
    </row>
    <row r="337" spans="1:25" x14ac:dyDescent="0.2">
      <c r="A337" t="s">
        <v>1115</v>
      </c>
      <c r="B337" t="str">
        <f>RIGHT(A337,2)</f>
        <v>PM</v>
      </c>
      <c r="C337" s="2">
        <f>DATEVALUE(MID(A337,5,2)&amp;"-"&amp;MID(A337,1,4)&amp;"-"&amp;MID(A337,9,4))</f>
        <v>43791</v>
      </c>
      <c r="D337" s="2" t="str">
        <f>TEXT(C337,"DDDD")</f>
        <v>Friday</v>
      </c>
      <c r="E337" t="s">
        <v>928</v>
      </c>
      <c r="F337" t="s">
        <v>75</v>
      </c>
      <c r="H337">
        <v>1601</v>
      </c>
      <c r="I337">
        <v>3.75</v>
      </c>
      <c r="J337">
        <f>I337*0.621371</f>
        <v>2.3301412500000001</v>
      </c>
      <c r="K337">
        <v>64</v>
      </c>
      <c r="L337">
        <v>1601</v>
      </c>
      <c r="M337">
        <f>L337/60</f>
        <v>26.683333333333334</v>
      </c>
      <c r="N337" s="9">
        <f>M337/J337</f>
        <v>11.451380182782195</v>
      </c>
      <c r="O337">
        <v>3749.10009765625</v>
      </c>
      <c r="P337">
        <v>3.7999999523162802</v>
      </c>
      <c r="Q337">
        <v>2.3420000076293901</v>
      </c>
      <c r="R337">
        <v>9</v>
      </c>
      <c r="S337">
        <v>16</v>
      </c>
      <c r="T337">
        <v>22.600000381469702</v>
      </c>
      <c r="U337">
        <v>35</v>
      </c>
      <c r="V337">
        <v>6.0999999046325604</v>
      </c>
      <c r="W337">
        <v>-0.20271532237529699</v>
      </c>
      <c r="X337">
        <v>158</v>
      </c>
      <c r="Y337">
        <v>387</v>
      </c>
    </row>
    <row r="338" spans="1:25" x14ac:dyDescent="0.2">
      <c r="A338" t="s">
        <v>911</v>
      </c>
      <c r="B338" t="str">
        <f>RIGHT(A338,2)</f>
        <v>PM</v>
      </c>
      <c r="C338" s="2">
        <f>DATEVALUE(MID(A338,5,2)&amp;"-"&amp;MID(A338,1,4)&amp;"-"&amp;MID(A338,9,4))</f>
        <v>43417</v>
      </c>
      <c r="D338" s="2" t="str">
        <f>TEXT(C338,"DDDD")</f>
        <v>Tuesday</v>
      </c>
      <c r="E338" t="s">
        <v>196</v>
      </c>
      <c r="F338" t="s">
        <v>75</v>
      </c>
      <c r="H338">
        <v>1411</v>
      </c>
      <c r="I338">
        <v>3.74</v>
      </c>
      <c r="J338">
        <f>I338*0.621371</f>
        <v>2.3239275400000001</v>
      </c>
      <c r="K338">
        <v>60</v>
      </c>
      <c r="L338">
        <v>1404</v>
      </c>
      <c r="M338">
        <f>L338/60</f>
        <v>23.4</v>
      </c>
      <c r="N338" s="9">
        <f>M338/J338</f>
        <v>10.069160762215501</v>
      </c>
      <c r="O338">
        <v>3740.10009765625</v>
      </c>
      <c r="P338">
        <v>3.5999999046325599</v>
      </c>
      <c r="R338">
        <v>0</v>
      </c>
      <c r="S338">
        <v>34</v>
      </c>
      <c r="T338">
        <v>-8.8000001907348597</v>
      </c>
      <c r="U338">
        <v>25.799999237060501</v>
      </c>
      <c r="V338">
        <v>7</v>
      </c>
      <c r="W338">
        <v>-0.89302426576614302</v>
      </c>
      <c r="X338">
        <v>159.96221923828099</v>
      </c>
      <c r="Y338">
        <v>383</v>
      </c>
    </row>
    <row r="339" spans="1:25" x14ac:dyDescent="0.2">
      <c r="A339" t="s">
        <v>904</v>
      </c>
      <c r="B339" t="str">
        <f>RIGHT(A339,2)</f>
        <v>AM</v>
      </c>
      <c r="C339" s="2">
        <f>DATEVALUE(MID(A339,5,2)&amp;"-"&amp;MID(A339,1,4)&amp;"-"&amp;MID(A339,9,4))</f>
        <v>43414</v>
      </c>
      <c r="D339" s="2" t="str">
        <f>TEXT(C339,"DDDD")</f>
        <v>Saturday</v>
      </c>
      <c r="E339" t="s">
        <v>905</v>
      </c>
      <c r="F339" t="s">
        <v>75</v>
      </c>
      <c r="G339" t="s">
        <v>857</v>
      </c>
      <c r="H339">
        <v>1602</v>
      </c>
      <c r="I339">
        <v>3.74</v>
      </c>
      <c r="J339">
        <f>I339*0.621371</f>
        <v>2.3239275400000001</v>
      </c>
      <c r="K339">
        <v>51</v>
      </c>
      <c r="L339">
        <v>1481</v>
      </c>
      <c r="M339">
        <f>L339/60</f>
        <v>24.683333333333334</v>
      </c>
      <c r="N339" s="9">
        <f>M339/J339</f>
        <v>10.621386815413931</v>
      </c>
      <c r="O339">
        <v>3746.30004882812</v>
      </c>
      <c r="P339">
        <v>3.5999999046325599</v>
      </c>
      <c r="R339">
        <v>2</v>
      </c>
      <c r="S339">
        <v>28</v>
      </c>
      <c r="T339">
        <v>62.400001525878899</v>
      </c>
      <c r="U339">
        <v>96.599998474121094</v>
      </c>
      <c r="V339">
        <v>12.300000190734799</v>
      </c>
      <c r="W339">
        <v>-0.87019193172454801</v>
      </c>
      <c r="X339">
        <v>156.60162353515599</v>
      </c>
      <c r="Y339">
        <v>369</v>
      </c>
    </row>
    <row r="340" spans="1:25" x14ac:dyDescent="0.2">
      <c r="A340" t="s">
        <v>894</v>
      </c>
      <c r="B340" t="str">
        <f>RIGHT(A340,2)</f>
        <v>PM</v>
      </c>
      <c r="C340" s="2">
        <f>DATEVALUE(MID(A340,5,2)&amp;"-"&amp;MID(A340,1,4)&amp;"-"&amp;MID(A340,9,4))</f>
        <v>43403</v>
      </c>
      <c r="D340" s="2" t="str">
        <f>TEXT(C340,"DDDD")</f>
        <v>Tuesday</v>
      </c>
      <c r="E340" t="s">
        <v>895</v>
      </c>
      <c r="F340" t="s">
        <v>75</v>
      </c>
      <c r="G340" t="s">
        <v>896</v>
      </c>
      <c r="H340">
        <v>1409</v>
      </c>
      <c r="I340">
        <v>3.73</v>
      </c>
      <c r="J340">
        <f>I340*0.621371</f>
        <v>2.3177138300000002</v>
      </c>
      <c r="K340">
        <v>57</v>
      </c>
      <c r="L340">
        <v>1402</v>
      </c>
      <c r="M340">
        <f>L340/60</f>
        <v>23.366666666666667</v>
      </c>
      <c r="N340" s="9">
        <f>M340/J340</f>
        <v>10.081773842919453</v>
      </c>
      <c r="O340">
        <v>3733.39990234375</v>
      </c>
      <c r="P340">
        <v>4.3000001907348597</v>
      </c>
      <c r="R340">
        <v>0</v>
      </c>
      <c r="S340">
        <v>32</v>
      </c>
      <c r="T340">
        <v>-15.199999809265099</v>
      </c>
      <c r="U340">
        <v>26.2000007629394</v>
      </c>
      <c r="V340">
        <v>32.299999237060497</v>
      </c>
      <c r="W340">
        <v>-1.06605243682861</v>
      </c>
      <c r="X340">
        <v>159.47575378417901</v>
      </c>
      <c r="Y340">
        <v>382</v>
      </c>
    </row>
    <row r="341" spans="1:25" x14ac:dyDescent="0.2">
      <c r="A341" t="s">
        <v>561</v>
      </c>
      <c r="B341" t="str">
        <f>RIGHT(A341,2)</f>
        <v>PM</v>
      </c>
      <c r="C341" s="2">
        <f>DATEVALUE(MID(A341,5,2)&amp;"-"&amp;MID(A341,1,4)&amp;"-"&amp;MID(A341,9,4))</f>
        <v>42867</v>
      </c>
      <c r="D341" s="2" t="str">
        <f>TEXT(C341,"DDDD")</f>
        <v>Friday</v>
      </c>
      <c r="E341" t="s">
        <v>196</v>
      </c>
      <c r="F341" t="s">
        <v>75</v>
      </c>
      <c r="H341">
        <v>1287</v>
      </c>
      <c r="I341">
        <v>3.72</v>
      </c>
      <c r="J341">
        <f>I341*0.621371</f>
        <v>2.3115001200000003</v>
      </c>
      <c r="K341">
        <v>60</v>
      </c>
      <c r="L341">
        <v>1287</v>
      </c>
      <c r="M341">
        <f>L341/60</f>
        <v>21.45</v>
      </c>
      <c r="N341" s="9">
        <f>M341/J341</f>
        <v>9.2796880322030866</v>
      </c>
      <c r="O341">
        <v>3721.80004882812</v>
      </c>
      <c r="P341">
        <v>4.1999998092651296</v>
      </c>
      <c r="R341">
        <v>0</v>
      </c>
      <c r="T341">
        <v>30.799999237060501</v>
      </c>
      <c r="U341">
        <v>35.200000762939403</v>
      </c>
      <c r="V341">
        <v>5.8000001907348597</v>
      </c>
      <c r="W341">
        <v>-2.6868700515478802E-3</v>
      </c>
      <c r="X341">
        <v>160.80499267578099</v>
      </c>
      <c r="Y341">
        <v>434.33004760742102</v>
      </c>
    </row>
    <row r="342" spans="1:25" x14ac:dyDescent="0.2">
      <c r="A342" t="s">
        <v>1132</v>
      </c>
      <c r="B342" t="str">
        <f>RIGHT(A342,2)</f>
        <v>PM</v>
      </c>
      <c r="C342" s="2">
        <f>DATEVALUE(MID(A342,5,2)&amp;"-"&amp;MID(A342,1,4)&amp;"-"&amp;MID(A342,9,4))</f>
        <v>43821</v>
      </c>
      <c r="D342" s="2" t="str">
        <f>TEXT(C342,"DDDD")</f>
        <v>Sunday</v>
      </c>
      <c r="E342" t="s">
        <v>1133</v>
      </c>
      <c r="F342" t="s">
        <v>75</v>
      </c>
      <c r="H342">
        <v>1742</v>
      </c>
      <c r="I342">
        <v>3.71</v>
      </c>
      <c r="J342">
        <f>I342*0.621371</f>
        <v>2.3052864099999999</v>
      </c>
      <c r="K342">
        <v>42</v>
      </c>
      <c r="L342">
        <v>1467</v>
      </c>
      <c r="M342">
        <f>L342/60</f>
        <v>24.45</v>
      </c>
      <c r="N342" s="9">
        <f>M342/J342</f>
        <v>10.606057405248833</v>
      </c>
      <c r="O342">
        <v>3711.89990234375</v>
      </c>
      <c r="P342">
        <v>4.0999999046325604</v>
      </c>
      <c r="Q342">
        <v>2.5299999713897701</v>
      </c>
      <c r="R342">
        <v>9</v>
      </c>
      <c r="S342">
        <v>30</v>
      </c>
      <c r="T342">
        <v>5.4000000953674299</v>
      </c>
      <c r="U342">
        <v>35.799999237060497</v>
      </c>
      <c r="V342">
        <v>17.100000381469702</v>
      </c>
      <c r="W342">
        <v>-0.67350953817367498</v>
      </c>
      <c r="X342">
        <v>151</v>
      </c>
      <c r="Y342">
        <v>355</v>
      </c>
    </row>
    <row r="343" spans="1:25" x14ac:dyDescent="0.2">
      <c r="A343" t="s">
        <v>885</v>
      </c>
      <c r="B343" t="str">
        <f>RIGHT(A343,2)</f>
        <v>PM</v>
      </c>
      <c r="C343" s="2">
        <f>DATEVALUE(MID(A343,5,2)&amp;"-"&amp;MID(A343,1,4)&amp;"-"&amp;MID(A343,9,4))</f>
        <v>43387</v>
      </c>
      <c r="D343" s="2" t="str">
        <f>TEXT(C343,"DDDD")</f>
        <v>Sunday</v>
      </c>
      <c r="E343" t="s">
        <v>212</v>
      </c>
      <c r="F343" t="s">
        <v>75</v>
      </c>
      <c r="H343">
        <v>1358</v>
      </c>
      <c r="I343">
        <v>3.7</v>
      </c>
      <c r="J343">
        <f>I343*0.621371</f>
        <v>2.2990727</v>
      </c>
      <c r="K343">
        <v>59</v>
      </c>
      <c r="L343">
        <v>1338</v>
      </c>
      <c r="M343">
        <f>L343/60</f>
        <v>22.3</v>
      </c>
      <c r="N343" s="9">
        <f>M343/J343</f>
        <v>9.6995627845957202</v>
      </c>
      <c r="O343">
        <v>3701</v>
      </c>
      <c r="P343">
        <v>4</v>
      </c>
      <c r="R343">
        <v>0</v>
      </c>
      <c r="S343">
        <v>23</v>
      </c>
      <c r="T343">
        <v>5.1999998092651296</v>
      </c>
      <c r="U343">
        <v>29</v>
      </c>
      <c r="V343">
        <v>3.70000004768371</v>
      </c>
      <c r="W343">
        <v>-0.63766551017761197</v>
      </c>
      <c r="X343">
        <v>161.81376647949199</v>
      </c>
      <c r="Y343">
        <v>376</v>
      </c>
    </row>
    <row r="344" spans="1:25" x14ac:dyDescent="0.2">
      <c r="A344" t="s">
        <v>73</v>
      </c>
      <c r="B344" t="str">
        <f>RIGHT(A344,2)</f>
        <v>PM</v>
      </c>
      <c r="C344" s="2">
        <f>DATEVALUE(MID(A344,5,2)&amp;"-"&amp;MID(A344,1,4)&amp;"-"&amp;MID(A344,9,4))</f>
        <v>41959</v>
      </c>
      <c r="D344" s="2" t="str">
        <f>TEXT(C344,"DDDD")</f>
        <v>Sunday</v>
      </c>
      <c r="E344" t="s">
        <v>74</v>
      </c>
      <c r="F344" t="s">
        <v>75</v>
      </c>
      <c r="H344">
        <v>1298</v>
      </c>
      <c r="I344">
        <v>3.69</v>
      </c>
      <c r="J344">
        <f>I344*0.621371</f>
        <v>2.29285899</v>
      </c>
      <c r="K344">
        <v>53</v>
      </c>
      <c r="L344">
        <v>1229</v>
      </c>
      <c r="M344">
        <f>L344/60</f>
        <v>20.483333333333334</v>
      </c>
      <c r="N344" s="9">
        <f>M344/J344</f>
        <v>8.9335338207315278</v>
      </c>
      <c r="O344">
        <v>3689.69995117187</v>
      </c>
      <c r="P344">
        <v>3.5999999046325599</v>
      </c>
      <c r="R344">
        <v>0</v>
      </c>
      <c r="T344">
        <v>17.600000381469702</v>
      </c>
      <c r="U344">
        <v>38</v>
      </c>
      <c r="V344">
        <v>4.3000001907348597</v>
      </c>
      <c r="W344">
        <v>-0.25747299194335899</v>
      </c>
      <c r="X344">
        <v>154.51600646972599</v>
      </c>
    </row>
    <row r="345" spans="1:25" x14ac:dyDescent="0.2">
      <c r="A345" t="s">
        <v>239</v>
      </c>
      <c r="B345" t="str">
        <f>RIGHT(A345,2)</f>
        <v>PM</v>
      </c>
      <c r="C345" s="2">
        <f>DATEVALUE(MID(A345,5,1)&amp;"-"&amp;MID(A345,1,4)&amp;"-"&amp;MID(A345,8,4))</f>
        <v>42316</v>
      </c>
      <c r="D345" s="2" t="str">
        <f>TEXT(C345,"DDDD")</f>
        <v>Sunday</v>
      </c>
      <c r="E345" t="s">
        <v>225</v>
      </c>
      <c r="F345" t="s">
        <v>75</v>
      </c>
      <c r="H345">
        <v>1528</v>
      </c>
      <c r="I345">
        <v>3.67</v>
      </c>
      <c r="J345">
        <f>I345*0.621371</f>
        <v>2.2804315700000002</v>
      </c>
      <c r="K345">
        <v>31</v>
      </c>
      <c r="L345">
        <v>1316</v>
      </c>
      <c r="M345">
        <f>L345/60</f>
        <v>21.933333333333334</v>
      </c>
      <c r="N345" s="9">
        <f>M345/J345</f>
        <v>9.6180624851344838</v>
      </c>
      <c r="O345">
        <v>3675.39990234375</v>
      </c>
      <c r="P345">
        <v>5.8000001907348597</v>
      </c>
      <c r="R345">
        <v>11.036842346191399</v>
      </c>
      <c r="T345">
        <v>23</v>
      </c>
      <c r="U345">
        <v>105.199996948242</v>
      </c>
      <c r="V345">
        <v>13.800000190734799</v>
      </c>
      <c r="W345">
        <v>-2.0569188594818102</v>
      </c>
      <c r="X345">
        <v>148.14588928222599</v>
      </c>
      <c r="Y345">
        <v>405.02267456054602</v>
      </c>
    </row>
    <row r="346" spans="1:25" x14ac:dyDescent="0.2">
      <c r="A346" t="s">
        <v>823</v>
      </c>
      <c r="B346" t="str">
        <f>RIGHT(A346,2)</f>
        <v>PM</v>
      </c>
      <c r="C346" s="2">
        <f>DATEVALUE(MID(A346,5,1)&amp;"-"&amp;MID(A346,1,4)&amp;"-"&amp;MID(A346,8,4))</f>
        <v>43347</v>
      </c>
      <c r="D346" s="2" t="str">
        <f>TEXT(C346,"DDDD")</f>
        <v>Tuesday</v>
      </c>
      <c r="E346" t="s">
        <v>824</v>
      </c>
      <c r="F346" t="s">
        <v>75</v>
      </c>
      <c r="G346" t="s">
        <v>825</v>
      </c>
      <c r="H346">
        <v>1879</v>
      </c>
      <c r="I346">
        <v>3.67</v>
      </c>
      <c r="J346">
        <f>I346*0.621371</f>
        <v>2.2804315700000002</v>
      </c>
      <c r="K346">
        <v>43</v>
      </c>
      <c r="L346">
        <v>1392</v>
      </c>
      <c r="M346">
        <f>L346/60</f>
        <v>23.2</v>
      </c>
      <c r="N346" s="9">
        <f>M346/J346</f>
        <v>10.173512902209119</v>
      </c>
      <c r="O346">
        <v>3671.5</v>
      </c>
      <c r="P346">
        <v>6.9000000953674299</v>
      </c>
      <c r="R346">
        <v>0</v>
      </c>
      <c r="S346">
        <v>20</v>
      </c>
      <c r="T346">
        <v>9.3999996185302699</v>
      </c>
      <c r="U346">
        <v>40.400001525878899</v>
      </c>
      <c r="V346">
        <v>24.299999237060501</v>
      </c>
      <c r="W346">
        <v>-0.75718373060226396</v>
      </c>
      <c r="X346">
        <v>153.35272216796801</v>
      </c>
      <c r="Y346">
        <v>356</v>
      </c>
    </row>
    <row r="347" spans="1:25" x14ac:dyDescent="0.2">
      <c r="A347" t="s">
        <v>466</v>
      </c>
      <c r="B347" t="str">
        <f>RIGHT(A347,2)</f>
        <v>PM</v>
      </c>
      <c r="C347" s="2">
        <f>DATEVALUE(MID(A347,5,2)&amp;"-"&amp;MID(A347,1,4)&amp;"-"&amp;MID(A347,9,4))</f>
        <v>42579</v>
      </c>
      <c r="D347" s="2" t="str">
        <f>TEXT(C347,"DDDD")</f>
        <v>Thursday</v>
      </c>
      <c r="E347" t="s">
        <v>196</v>
      </c>
      <c r="F347" t="s">
        <v>75</v>
      </c>
      <c r="H347">
        <v>1271</v>
      </c>
      <c r="I347">
        <v>3.66</v>
      </c>
      <c r="J347">
        <f>I347*0.621371</f>
        <v>2.2742178600000003</v>
      </c>
      <c r="K347">
        <v>47</v>
      </c>
      <c r="L347">
        <v>1271</v>
      </c>
      <c r="M347">
        <f>L347/60</f>
        <v>21.183333333333334</v>
      </c>
      <c r="N347" s="9">
        <f>M347/J347</f>
        <v>9.314557635798943</v>
      </c>
      <c r="O347">
        <v>3664.39990234375</v>
      </c>
      <c r="P347">
        <v>4.9000000953674299</v>
      </c>
      <c r="R347">
        <v>0</v>
      </c>
      <c r="T347">
        <v>17.600000381469702</v>
      </c>
      <c r="U347">
        <v>38</v>
      </c>
      <c r="V347">
        <v>4.5</v>
      </c>
      <c r="W347">
        <v>-0.32201725244522</v>
      </c>
      <c r="X347">
        <v>157.15499877929599</v>
      </c>
      <c r="Y347">
        <v>423.978759765625</v>
      </c>
    </row>
    <row r="348" spans="1:25" x14ac:dyDescent="0.2">
      <c r="A348" t="s">
        <v>244</v>
      </c>
      <c r="B348" t="str">
        <f>RIGHT(A348,2)</f>
        <v>AM</v>
      </c>
      <c r="C348" s="2">
        <f>DATEVALUE(MID(A348,5,2)&amp;"-"&amp;MID(A348,1,4)&amp;"-"&amp;MID(A348,9,4))</f>
        <v>42323</v>
      </c>
      <c r="D348" s="2" t="str">
        <f>TEXT(C348,"DDDD")</f>
        <v>Sunday</v>
      </c>
      <c r="E348" t="s">
        <v>225</v>
      </c>
      <c r="F348" t="s">
        <v>75</v>
      </c>
      <c r="H348">
        <v>1255</v>
      </c>
      <c r="I348">
        <v>3.65</v>
      </c>
      <c r="J348">
        <f>I348*0.621371</f>
        <v>2.2680041499999999</v>
      </c>
      <c r="K348">
        <v>37</v>
      </c>
      <c r="L348">
        <v>1255</v>
      </c>
      <c r="M348">
        <f>L348/60</f>
        <v>20.916666666666668</v>
      </c>
      <c r="N348" s="9">
        <f>M348/J348</f>
        <v>9.2224992915761064</v>
      </c>
      <c r="O348">
        <v>3652.39990234375</v>
      </c>
      <c r="P348">
        <v>4.1999998092651296</v>
      </c>
      <c r="R348">
        <v>0</v>
      </c>
      <c r="T348">
        <v>14.399999618530201</v>
      </c>
      <c r="U348">
        <v>38</v>
      </c>
      <c r="V348">
        <v>5.8000001907348597</v>
      </c>
      <c r="W348">
        <v>-0.51746797561645497</v>
      </c>
      <c r="X348">
        <v>151.08099365234301</v>
      </c>
    </row>
    <row r="349" spans="1:25" x14ac:dyDescent="0.2">
      <c r="A349" t="s">
        <v>907</v>
      </c>
      <c r="B349" t="str">
        <f>RIGHT(A349,2)</f>
        <v>PM</v>
      </c>
      <c r="C349" s="2">
        <f>DATEVALUE(MID(A349,5,2)&amp;"-"&amp;MID(A349,1,4)&amp;"-"&amp;MID(A349,9,4))</f>
        <v>43415</v>
      </c>
      <c r="D349" s="2" t="str">
        <f>TEXT(C349,"DDDD")</f>
        <v>Sunday</v>
      </c>
      <c r="E349" t="s">
        <v>908</v>
      </c>
      <c r="F349" t="s">
        <v>75</v>
      </c>
      <c r="G349" t="s">
        <v>909</v>
      </c>
      <c r="H349">
        <v>1465</v>
      </c>
      <c r="I349">
        <v>3.59</v>
      </c>
      <c r="J349">
        <f>I349*0.621371</f>
        <v>2.2307218899999999</v>
      </c>
      <c r="K349">
        <v>30</v>
      </c>
      <c r="L349">
        <v>1315</v>
      </c>
      <c r="M349">
        <f>L349/60</f>
        <v>21.916666666666668</v>
      </c>
      <c r="N349" s="9">
        <f>M349/J349</f>
        <v>9.824921145444387</v>
      </c>
      <c r="O349">
        <v>3597.80004882812</v>
      </c>
      <c r="P349">
        <v>4.0999999046325604</v>
      </c>
      <c r="R349">
        <v>13</v>
      </c>
      <c r="S349">
        <v>31</v>
      </c>
      <c r="T349">
        <v>-6</v>
      </c>
      <c r="U349">
        <v>24.799999237060501</v>
      </c>
      <c r="V349">
        <v>5.5</v>
      </c>
      <c r="W349">
        <v>-0.54477739334106401</v>
      </c>
      <c r="X349">
        <v>146.50532531738199</v>
      </c>
      <c r="Y349">
        <v>328</v>
      </c>
    </row>
    <row r="350" spans="1:25" x14ac:dyDescent="0.2">
      <c r="A350" t="s">
        <v>472</v>
      </c>
      <c r="B350" t="str">
        <f>RIGHT(A350,2)</f>
        <v>PM</v>
      </c>
      <c r="C350" s="2">
        <f>DATEVALUE(MID(A350,5,1)&amp;"-"&amp;MID(A350,1,4)&amp;"-"&amp;MID(A350,8,4))</f>
        <v>42585</v>
      </c>
      <c r="D350" s="2" t="str">
        <f>TEXT(C350,"DDDD")</f>
        <v>Wednesday</v>
      </c>
      <c r="E350" t="s">
        <v>212</v>
      </c>
      <c r="F350" t="s">
        <v>75</v>
      </c>
      <c r="H350">
        <v>1411</v>
      </c>
      <c r="I350">
        <v>3.51</v>
      </c>
      <c r="J350">
        <f>I350*0.621371</f>
        <v>2.18101221</v>
      </c>
      <c r="K350">
        <v>29</v>
      </c>
      <c r="L350">
        <v>1226</v>
      </c>
      <c r="M350">
        <f>L350/60</f>
        <v>20.433333333333334</v>
      </c>
      <c r="N350" s="9">
        <f>M350/J350</f>
        <v>9.368738624958608</v>
      </c>
      <c r="O350">
        <v>3518.89990234375</v>
      </c>
      <c r="P350">
        <v>6.9000000953674299</v>
      </c>
      <c r="R350">
        <v>17.6285705566406</v>
      </c>
      <c r="T350">
        <v>22.600000381469702</v>
      </c>
      <c r="U350">
        <v>41.099998474121001</v>
      </c>
      <c r="V350">
        <v>14.1000003814697</v>
      </c>
      <c r="W350">
        <v>-9.0937510132789598E-2</v>
      </c>
      <c r="X350">
        <v>143.94599914550699</v>
      </c>
      <c r="Y350">
        <v>413.64865112304602</v>
      </c>
    </row>
    <row r="351" spans="1:25" x14ac:dyDescent="0.2">
      <c r="A351" t="s">
        <v>495</v>
      </c>
      <c r="B351" t="str">
        <f>RIGHT(A351,2)</f>
        <v>PM</v>
      </c>
      <c r="C351" s="2">
        <f>DATEVALUE(MID(A351,5,2)&amp;"-"&amp;MID(A351,1,4)&amp;"-"&amp;MID(A351,9,4))</f>
        <v>42669</v>
      </c>
      <c r="D351" s="2" t="str">
        <f>TEXT(C351,"DDDD")</f>
        <v>Wednesday</v>
      </c>
      <c r="E351" t="s">
        <v>212</v>
      </c>
      <c r="F351" t="s">
        <v>75</v>
      </c>
      <c r="G351" t="s">
        <v>496</v>
      </c>
      <c r="H351">
        <v>1274</v>
      </c>
      <c r="I351">
        <v>3.51</v>
      </c>
      <c r="J351">
        <f>I351*0.621371</f>
        <v>2.18101221</v>
      </c>
      <c r="K351">
        <v>61</v>
      </c>
      <c r="L351">
        <v>1241</v>
      </c>
      <c r="M351">
        <f>L351/60</f>
        <v>20.683333333333334</v>
      </c>
      <c r="N351" s="9">
        <f>M351/J351</f>
        <v>9.4833643014466809</v>
      </c>
      <c r="O351">
        <v>3513.69995117187</v>
      </c>
      <c r="P351">
        <v>3.70000004768371</v>
      </c>
      <c r="R351">
        <v>0</v>
      </c>
      <c r="T351">
        <v>17.7000007629394</v>
      </c>
      <c r="U351">
        <v>38</v>
      </c>
      <c r="V351">
        <v>4</v>
      </c>
      <c r="W351">
        <v>-0.310214012861251</v>
      </c>
      <c r="X351">
        <v>153.78900146484301</v>
      </c>
      <c r="Y351">
        <v>406.71520996093699</v>
      </c>
    </row>
    <row r="352" spans="1:25" x14ac:dyDescent="0.2">
      <c r="A352" t="s">
        <v>716</v>
      </c>
      <c r="B352" t="str">
        <f>RIGHT(A352,2)</f>
        <v>PM</v>
      </c>
      <c r="C352" s="2">
        <f>DATEVALUE(MID(A352,5,2)&amp;"-"&amp;MID(A352,1,4)&amp;"-"&amp;MID(A352,9,4))</f>
        <v>43230</v>
      </c>
      <c r="D352" s="2" t="str">
        <f>TEXT(C352,"DDDD")</f>
        <v>Thursday</v>
      </c>
      <c r="E352" t="s">
        <v>717</v>
      </c>
      <c r="F352" t="s">
        <v>75</v>
      </c>
      <c r="G352" t="s">
        <v>718</v>
      </c>
      <c r="H352">
        <v>1756</v>
      </c>
      <c r="I352">
        <v>3.47</v>
      </c>
      <c r="J352">
        <f>I352*0.621371</f>
        <v>2.1561573700000003</v>
      </c>
      <c r="K352">
        <v>42</v>
      </c>
      <c r="L352">
        <v>1455</v>
      </c>
      <c r="M352">
        <f>L352/60</f>
        <v>24.25</v>
      </c>
      <c r="N352" s="9">
        <f>M352/J352</f>
        <v>11.246859963658402</v>
      </c>
      <c r="O352">
        <v>3478.80004882812</v>
      </c>
      <c r="P352">
        <v>5.4000000953674299</v>
      </c>
      <c r="R352">
        <v>20.057115554809499</v>
      </c>
      <c r="T352">
        <v>21</v>
      </c>
      <c r="U352">
        <v>37</v>
      </c>
      <c r="V352">
        <v>45</v>
      </c>
      <c r="W352">
        <v>-0.109233066439628</v>
      </c>
      <c r="X352">
        <v>152.03688049316401</v>
      </c>
      <c r="Y352">
        <v>414.36541748046801</v>
      </c>
    </row>
    <row r="353" spans="1:25" x14ac:dyDescent="0.2">
      <c r="A353" t="s">
        <v>607</v>
      </c>
      <c r="B353" t="str">
        <f>RIGHT(A353,2)</f>
        <v>PM</v>
      </c>
      <c r="C353" s="2">
        <f>DATEVALUE(MID(A353,5,2)&amp;"-"&amp;MID(A353,1,4)&amp;"-"&amp;MID(A353,9,4))</f>
        <v>42913</v>
      </c>
      <c r="D353" s="2" t="str">
        <f>TEXT(C353,"DDDD")</f>
        <v>Tuesday</v>
      </c>
      <c r="E353" t="s">
        <v>196</v>
      </c>
      <c r="F353" t="s">
        <v>75</v>
      </c>
      <c r="H353">
        <v>1959</v>
      </c>
      <c r="I353">
        <v>3.46</v>
      </c>
      <c r="J353">
        <f>I353*0.621371</f>
        <v>2.1499436599999999</v>
      </c>
      <c r="K353">
        <v>35</v>
      </c>
      <c r="L353">
        <v>1332</v>
      </c>
      <c r="M353">
        <f>L353/60</f>
        <v>22.2</v>
      </c>
      <c r="N353" s="9">
        <f>M353/J353</f>
        <v>10.32585198069795</v>
      </c>
      <c r="O353">
        <v>3464</v>
      </c>
      <c r="P353">
        <v>3.7999999523162802</v>
      </c>
      <c r="R353">
        <v>92.880874633789006</v>
      </c>
      <c r="T353">
        <v>29</v>
      </c>
      <c r="U353">
        <v>120.900001525878</v>
      </c>
      <c r="V353">
        <v>34.900001525878899</v>
      </c>
      <c r="W353">
        <v>-0.49942263960838301</v>
      </c>
      <c r="X353">
        <v>149.67167663574199</v>
      </c>
      <c r="Y353">
        <v>434.33004760742102</v>
      </c>
    </row>
    <row r="354" spans="1:25" x14ac:dyDescent="0.2">
      <c r="A354" t="s">
        <v>927</v>
      </c>
      <c r="B354" t="str">
        <f>RIGHT(A354,2)</f>
        <v>AM</v>
      </c>
      <c r="C354" s="2">
        <f>DATEVALUE(MID(A354,5,2)&amp;"-"&amp;MID(A354,1,4)&amp;"-"&amp;MID(A354,9,4))</f>
        <v>43458</v>
      </c>
      <c r="D354" s="2" t="str">
        <f>TEXT(C354,"DDDD")</f>
        <v>Monday</v>
      </c>
      <c r="E354" t="s">
        <v>928</v>
      </c>
      <c r="F354" t="s">
        <v>75</v>
      </c>
      <c r="G354" t="s">
        <v>929</v>
      </c>
      <c r="H354">
        <v>1575</v>
      </c>
      <c r="I354">
        <v>3.44</v>
      </c>
      <c r="J354">
        <f>I354*0.621371</f>
        <v>2.1375162400000001</v>
      </c>
      <c r="L354">
        <v>1402</v>
      </c>
      <c r="M354">
        <f>L354/60</f>
        <v>23.366666666666667</v>
      </c>
      <c r="N354" s="9">
        <f>M354/J354</f>
        <v>10.931690823863246</v>
      </c>
      <c r="O354">
        <v>3446.5</v>
      </c>
      <c r="P354">
        <v>3.9000000953674299</v>
      </c>
      <c r="R354">
        <v>40.303333282470703</v>
      </c>
      <c r="T354">
        <v>1.20000004768371</v>
      </c>
      <c r="U354">
        <v>25.5</v>
      </c>
      <c r="V354">
        <v>27.899999618530199</v>
      </c>
      <c r="W354">
        <v>-5.5128391832113197E-2</v>
      </c>
      <c r="Y354">
        <v>422.70535278320301</v>
      </c>
    </row>
    <row r="355" spans="1:25" x14ac:dyDescent="0.2">
      <c r="A355" t="s">
        <v>1138</v>
      </c>
      <c r="B355" t="str">
        <f>RIGHT(A355,2)</f>
        <v>AM</v>
      </c>
      <c r="C355" s="2">
        <f>DATEVALUE(MID(A355,5,2)&amp;"-"&amp;MID(A355,1,4)&amp;"-"&amp;MID(A355,9,4))</f>
        <v>43826</v>
      </c>
      <c r="D355" s="2" t="str">
        <f>TEXT(C355,"DDDD")</f>
        <v>Friday</v>
      </c>
      <c r="E355" t="s">
        <v>1139</v>
      </c>
      <c r="F355" t="s">
        <v>75</v>
      </c>
      <c r="H355">
        <v>1468</v>
      </c>
      <c r="I355">
        <v>3.41</v>
      </c>
      <c r="J355">
        <f>I355*0.621371</f>
        <v>2.1188751100000003</v>
      </c>
      <c r="K355">
        <v>31</v>
      </c>
      <c r="L355">
        <v>1419</v>
      </c>
      <c r="M355">
        <f>L355/60</f>
        <v>23.65</v>
      </c>
      <c r="N355" s="9">
        <f>M355/J355</f>
        <v>11.16158280796455</v>
      </c>
      <c r="O355">
        <v>3417.39990234375</v>
      </c>
      <c r="P355">
        <v>3.70000004768371</v>
      </c>
      <c r="Q355">
        <v>2.4079999923706001</v>
      </c>
      <c r="R355">
        <v>10</v>
      </c>
      <c r="S355">
        <v>22</v>
      </c>
      <c r="T355">
        <v>28</v>
      </c>
      <c r="U355">
        <v>47.200000762939403</v>
      </c>
      <c r="V355">
        <v>19.299999237060501</v>
      </c>
      <c r="W355">
        <v>-0.28091531991958602</v>
      </c>
      <c r="X355">
        <v>145</v>
      </c>
      <c r="Y355">
        <v>333</v>
      </c>
    </row>
    <row r="356" spans="1:25" x14ac:dyDescent="0.2">
      <c r="A356" t="s">
        <v>1164</v>
      </c>
      <c r="B356" t="str">
        <f>RIGHT(A356,2)</f>
        <v>PM</v>
      </c>
      <c r="C356" s="2">
        <f>DATEVALUE(MID(A356,5,2)&amp;"-"&amp;MID(A356,1,4)&amp;"-"&amp;MID(A356,9,4))</f>
        <v>43848</v>
      </c>
      <c r="D356" s="2" t="str">
        <f>TEXT(C356,"DDDD")</f>
        <v>Saturday</v>
      </c>
      <c r="E356" t="s">
        <v>1165</v>
      </c>
      <c r="F356" t="s">
        <v>75</v>
      </c>
      <c r="H356">
        <v>1467</v>
      </c>
      <c r="I356">
        <v>3.39</v>
      </c>
      <c r="J356">
        <f>I356*0.621371</f>
        <v>2.10644769</v>
      </c>
      <c r="K356">
        <v>38</v>
      </c>
      <c r="L356">
        <v>1323</v>
      </c>
      <c r="M356">
        <f>L356/60</f>
        <v>22.05</v>
      </c>
      <c r="N356" s="9">
        <f>M356/J356</f>
        <v>10.467860229655169</v>
      </c>
      <c r="O356">
        <v>3394.60009765625</v>
      </c>
      <c r="P356">
        <v>3.5</v>
      </c>
      <c r="Q356">
        <v>2.5650000572204501</v>
      </c>
      <c r="R356">
        <v>14</v>
      </c>
      <c r="S356">
        <v>20</v>
      </c>
      <c r="T356">
        <v>23</v>
      </c>
      <c r="U356">
        <v>46.799999237060497</v>
      </c>
      <c r="V356">
        <v>10.399999618530201</v>
      </c>
      <c r="W356">
        <v>-0.34761092066764798</v>
      </c>
      <c r="X356">
        <v>150</v>
      </c>
      <c r="Y356">
        <v>324</v>
      </c>
    </row>
    <row r="357" spans="1:25" x14ac:dyDescent="0.2">
      <c r="A357" t="s">
        <v>1084</v>
      </c>
      <c r="B357" t="str">
        <f>RIGHT(A357,2)</f>
        <v>AM</v>
      </c>
      <c r="C357" s="2">
        <f>DATEVALUE(MID(A357,5,1)&amp;"-"&amp;MID(A357,1,4)&amp;"-"&amp;MID(A357,8,4))</f>
        <v>43681</v>
      </c>
      <c r="D357" s="2" t="str">
        <f>TEXT(C357,"DDDD")</f>
        <v>Sunday</v>
      </c>
      <c r="E357" t="s">
        <v>1085</v>
      </c>
      <c r="F357" t="s">
        <v>75</v>
      </c>
      <c r="H357">
        <v>1249</v>
      </c>
      <c r="I357">
        <v>3.38</v>
      </c>
      <c r="J357">
        <f>I357*0.621371</f>
        <v>2.1002339800000001</v>
      </c>
      <c r="K357">
        <v>35</v>
      </c>
      <c r="L357">
        <v>1249</v>
      </c>
      <c r="M357">
        <f>L357/60</f>
        <v>20.816666666666666</v>
      </c>
      <c r="N357" s="9">
        <f>M357/J357</f>
        <v>9.911594072326487</v>
      </c>
      <c r="O357">
        <v>3383.5</v>
      </c>
      <c r="P357">
        <v>4.1999998092651296</v>
      </c>
      <c r="R357">
        <v>2</v>
      </c>
      <c r="S357">
        <v>10</v>
      </c>
      <c r="T357">
        <v>17</v>
      </c>
      <c r="U357">
        <v>27.399999618530199</v>
      </c>
      <c r="V357">
        <v>9.1000003814697195</v>
      </c>
      <c r="W357">
        <v>-0.22461947798728901</v>
      </c>
      <c r="X357">
        <v>150</v>
      </c>
      <c r="Y357">
        <v>330</v>
      </c>
    </row>
    <row r="358" spans="1:25" x14ac:dyDescent="0.2">
      <c r="A358" t="s">
        <v>258</v>
      </c>
      <c r="B358" t="str">
        <f>RIGHT(A358,2)</f>
        <v>PM</v>
      </c>
      <c r="C358" s="2">
        <f>DATEVALUE(MID(A358,5,1)&amp;"-"&amp;MID(A358,1,4)&amp;"-"&amp;MID(A358,8,4))</f>
        <v>42347</v>
      </c>
      <c r="D358" s="2" t="str">
        <f>TEXT(C358,"DDDD")</f>
        <v>Wednesday</v>
      </c>
      <c r="E358" t="s">
        <v>196</v>
      </c>
      <c r="F358" t="s">
        <v>75</v>
      </c>
      <c r="G358" t="s">
        <v>259</v>
      </c>
      <c r="H358">
        <v>1682</v>
      </c>
      <c r="I358">
        <v>3.31</v>
      </c>
      <c r="J358">
        <f>I358*0.621371</f>
        <v>2.0567380100000001</v>
      </c>
      <c r="K358">
        <v>26</v>
      </c>
      <c r="L358">
        <v>1461</v>
      </c>
      <c r="M358">
        <f>L358/60</f>
        <v>24.35</v>
      </c>
      <c r="N358" s="9">
        <f>M358/J358</f>
        <v>11.839135505644688</v>
      </c>
      <c r="O358">
        <v>3317.10009765625</v>
      </c>
      <c r="P358">
        <v>5.5999999046325604</v>
      </c>
      <c r="R358">
        <v>0</v>
      </c>
      <c r="T358">
        <v>40.599998474121001</v>
      </c>
      <c r="U358">
        <v>51</v>
      </c>
      <c r="V358">
        <v>6.9000000953674299</v>
      </c>
      <c r="W358">
        <v>-3.3161498606204903E-2</v>
      </c>
      <c r="X358">
        <v>115.244003295898</v>
      </c>
    </row>
    <row r="359" spans="1:25" x14ac:dyDescent="0.2">
      <c r="A359" t="s">
        <v>267</v>
      </c>
      <c r="B359" t="str">
        <f>RIGHT(A359,2)</f>
        <v>AM</v>
      </c>
      <c r="C359" s="2">
        <f>DATEVALUE(MID(A359,5,2)&amp;"-"&amp;MID(A359,1,4)&amp;"-"&amp;MID(A359,9,4))</f>
        <v>42349</v>
      </c>
      <c r="D359" s="2" t="str">
        <f>TEXT(C359,"DDDD")</f>
        <v>Friday</v>
      </c>
      <c r="E359" t="s">
        <v>193</v>
      </c>
      <c r="F359" t="s">
        <v>75</v>
      </c>
      <c r="H359">
        <v>1216</v>
      </c>
      <c r="I359">
        <v>3.3</v>
      </c>
      <c r="J359">
        <f>I359*0.621371</f>
        <v>2.0505242999999997</v>
      </c>
      <c r="K359">
        <v>30</v>
      </c>
      <c r="L359">
        <v>1091</v>
      </c>
      <c r="M359">
        <f>L359/60</f>
        <v>18.183333333333334</v>
      </c>
      <c r="N359" s="9">
        <f>M359/J359</f>
        <v>8.8676507434383183</v>
      </c>
      <c r="O359">
        <v>3303.10009765625</v>
      </c>
      <c r="P359">
        <v>5.5</v>
      </c>
      <c r="R359">
        <v>15.783300399780201</v>
      </c>
      <c r="T359">
        <v>18.799999237060501</v>
      </c>
      <c r="U359">
        <v>34.700000762939403</v>
      </c>
      <c r="V359">
        <v>6.5999999046325604</v>
      </c>
      <c r="W359">
        <v>7.56864994764328E-2</v>
      </c>
      <c r="X359">
        <v>132.10099792480401</v>
      </c>
      <c r="Y359">
        <v>387.98089599609301</v>
      </c>
    </row>
    <row r="360" spans="1:25" x14ac:dyDescent="0.2">
      <c r="A360" t="s">
        <v>744</v>
      </c>
      <c r="B360" t="str">
        <f>RIGHT(A360,2)</f>
        <v>PM</v>
      </c>
      <c r="C360" s="2">
        <f>DATEVALUE(MID(A360,5,2)&amp;"-"&amp;MID(A360,1,4)&amp;"-"&amp;MID(A360,9,4))</f>
        <v>43247</v>
      </c>
      <c r="D360" s="2" t="str">
        <f>TEXT(C360,"DDDD")</f>
        <v>Sunday</v>
      </c>
      <c r="E360" t="s">
        <v>745</v>
      </c>
      <c r="F360" t="s">
        <v>75</v>
      </c>
      <c r="G360" t="s">
        <v>746</v>
      </c>
      <c r="H360">
        <v>1902</v>
      </c>
      <c r="I360">
        <v>3.28</v>
      </c>
      <c r="J360">
        <f>I360*0.621371</f>
        <v>2.0380968799999999</v>
      </c>
      <c r="K360">
        <v>43</v>
      </c>
      <c r="L360">
        <v>1247</v>
      </c>
      <c r="M360">
        <f>L360/60</f>
        <v>20.783333333333335</v>
      </c>
      <c r="N360" s="9">
        <f>M360/J360</f>
        <v>10.1974216914229</v>
      </c>
      <c r="O360">
        <v>3279.10009765625</v>
      </c>
      <c r="P360">
        <v>4.0999999046325604</v>
      </c>
      <c r="R360">
        <v>2</v>
      </c>
      <c r="T360">
        <v>29.2000007629394</v>
      </c>
      <c r="U360">
        <v>43.799999237060497</v>
      </c>
      <c r="V360">
        <v>42.400001525878899</v>
      </c>
      <c r="W360">
        <v>-3.6595407873392098E-2</v>
      </c>
      <c r="X360">
        <v>155.30256652832</v>
      </c>
      <c r="Y360">
        <v>387.24890136718699</v>
      </c>
    </row>
    <row r="361" spans="1:25" x14ac:dyDescent="0.2">
      <c r="A361" t="s">
        <v>1481</v>
      </c>
      <c r="B361" t="str">
        <f>RIGHT(A361,2)</f>
        <v>PM</v>
      </c>
      <c r="C361" s="2">
        <f>DATEVALUE(MID(A361,5,2)&amp;"-"&amp;MID(A361,1,4)&amp;"-"&amp;MID(A361,9,4))</f>
        <v>44085</v>
      </c>
      <c r="D361" s="2" t="str">
        <f>TEXT(C361,"DDDD")</f>
        <v>Friday</v>
      </c>
      <c r="E361" t="s">
        <v>1482</v>
      </c>
      <c r="F361" t="s">
        <v>75</v>
      </c>
      <c r="G361" t="s">
        <v>1483</v>
      </c>
      <c r="H361">
        <v>1139</v>
      </c>
      <c r="I361">
        <v>3.27</v>
      </c>
      <c r="J361">
        <f>I361*0.621371</f>
        <v>2.03188317</v>
      </c>
      <c r="K361">
        <v>32</v>
      </c>
      <c r="L361">
        <v>1082</v>
      </c>
      <c r="M361">
        <f>L361/60</f>
        <v>18.033333333333335</v>
      </c>
      <c r="N361" s="9">
        <f>M361/J361</f>
        <v>8.8751821953096517</v>
      </c>
      <c r="O361">
        <v>3272.30004882812</v>
      </c>
      <c r="P361">
        <v>4.0999999046325604</v>
      </c>
      <c r="Q361">
        <v>3.0243067741393999</v>
      </c>
      <c r="R361">
        <v>4</v>
      </c>
      <c r="S361">
        <v>17</v>
      </c>
      <c r="T361">
        <v>11</v>
      </c>
      <c r="U361">
        <v>24.399999618530199</v>
      </c>
      <c r="V361">
        <v>9.3000001907348597</v>
      </c>
      <c r="W361">
        <v>-0.38505026698112399</v>
      </c>
      <c r="X361">
        <v>152.73376464843699</v>
      </c>
      <c r="Y361">
        <v>284</v>
      </c>
    </row>
    <row r="362" spans="1:25" x14ac:dyDescent="0.2">
      <c r="A362" t="s">
        <v>1489</v>
      </c>
      <c r="B362" t="str">
        <f>RIGHT(A362,2)</f>
        <v>PM</v>
      </c>
      <c r="C362" s="2">
        <f>DATEVALUE(MID(A362,5,2)&amp;"-"&amp;MID(A362,1,4)&amp;"-"&amp;MID(A362,9,4))</f>
        <v>44092</v>
      </c>
      <c r="D362" s="2" t="str">
        <f>TEXT(C362,"DDDD")</f>
        <v>Friday</v>
      </c>
      <c r="E362" t="s">
        <v>1490</v>
      </c>
      <c r="F362" t="s">
        <v>75</v>
      </c>
      <c r="H362">
        <v>1163</v>
      </c>
      <c r="I362">
        <v>3.27</v>
      </c>
      <c r="J362">
        <f>I362*0.621371</f>
        <v>2.03188317</v>
      </c>
      <c r="K362">
        <v>37</v>
      </c>
      <c r="L362">
        <v>1094</v>
      </c>
      <c r="M362">
        <f>L362/60</f>
        <v>18.233333333333334</v>
      </c>
      <c r="N362" s="9">
        <f>M362/J362</f>
        <v>8.9736130514498704</v>
      </c>
      <c r="O362">
        <v>3275.60009765625</v>
      </c>
      <c r="P362">
        <v>4.5</v>
      </c>
      <c r="Q362">
        <v>2.9941499233245801</v>
      </c>
      <c r="R362">
        <v>2</v>
      </c>
      <c r="S362">
        <v>19</v>
      </c>
      <c r="T362">
        <v>18.399999618530199</v>
      </c>
      <c r="U362">
        <v>35</v>
      </c>
      <c r="V362">
        <v>5.4000000953674299</v>
      </c>
      <c r="W362">
        <v>-0.49456587433815002</v>
      </c>
      <c r="X362">
        <v>154.53852844238199</v>
      </c>
      <c r="Y362">
        <v>293</v>
      </c>
    </row>
    <row r="363" spans="1:25" x14ac:dyDescent="0.2">
      <c r="A363" t="s">
        <v>812</v>
      </c>
      <c r="B363" t="str">
        <f>RIGHT(A363,2)</f>
        <v>PM</v>
      </c>
      <c r="C363" s="2">
        <f>DATEVALUE(MID(A363,5,2)&amp;"-"&amp;MID(A363,1,4)&amp;"-"&amp;MID(A363,9,4))</f>
        <v>43340</v>
      </c>
      <c r="D363" s="2" t="str">
        <f>TEXT(C363,"DDDD")</f>
        <v>Tuesday</v>
      </c>
      <c r="E363" t="s">
        <v>813</v>
      </c>
      <c r="F363" t="s">
        <v>75</v>
      </c>
      <c r="G363" t="s">
        <v>814</v>
      </c>
      <c r="H363">
        <v>1223</v>
      </c>
      <c r="I363">
        <v>3.24</v>
      </c>
      <c r="J363">
        <f>I363*0.621371</f>
        <v>2.0132420400000002</v>
      </c>
      <c r="K363">
        <v>46</v>
      </c>
      <c r="L363">
        <v>1223</v>
      </c>
      <c r="M363">
        <f>L363/60</f>
        <v>20.383333333333333</v>
      </c>
      <c r="N363" s="9">
        <f>M363/J363</f>
        <v>10.124631280466074</v>
      </c>
      <c r="O363">
        <v>3246.39990234375</v>
      </c>
      <c r="P363">
        <v>4.5</v>
      </c>
      <c r="R363">
        <v>0</v>
      </c>
      <c r="S363">
        <v>14</v>
      </c>
      <c r="T363">
        <v>15.6000003814697</v>
      </c>
      <c r="U363">
        <v>31.2000007629394</v>
      </c>
      <c r="V363">
        <v>6.5</v>
      </c>
      <c r="W363">
        <v>-0.46205025911331099</v>
      </c>
      <c r="X363">
        <v>157.31561279296801</v>
      </c>
      <c r="Y363">
        <v>333</v>
      </c>
    </row>
    <row r="364" spans="1:25" x14ac:dyDescent="0.2">
      <c r="A364" t="s">
        <v>750</v>
      </c>
      <c r="B364" t="str">
        <f>RIGHT(A364,2)</f>
        <v>PM</v>
      </c>
      <c r="C364" s="2">
        <f>DATEVALUE(MID(A364,5,2)&amp;"-"&amp;MID(A364,1,4)&amp;"-"&amp;MID(A364,9,4))</f>
        <v>43250</v>
      </c>
      <c r="D364" s="2" t="str">
        <f>TEXT(C364,"DDDD")</f>
        <v>Wednesday</v>
      </c>
      <c r="E364" t="s">
        <v>196</v>
      </c>
      <c r="F364" t="s">
        <v>75</v>
      </c>
      <c r="H364">
        <v>2648</v>
      </c>
      <c r="I364">
        <v>3.24</v>
      </c>
      <c r="J364">
        <f>I364*0.621371</f>
        <v>2.0132420400000002</v>
      </c>
      <c r="K364">
        <v>38</v>
      </c>
      <c r="L364">
        <v>1259</v>
      </c>
      <c r="M364">
        <f>L364/60</f>
        <v>20.983333333333334</v>
      </c>
      <c r="N364" s="9">
        <f>M364/J364</f>
        <v>10.422658039335069</v>
      </c>
      <c r="O364">
        <v>3248.89990234375</v>
      </c>
      <c r="P364">
        <v>3.5999999046325599</v>
      </c>
      <c r="R364">
        <v>0</v>
      </c>
      <c r="T364">
        <v>12.199999809265099</v>
      </c>
      <c r="U364">
        <v>16.399999618530199</v>
      </c>
      <c r="V364">
        <v>11.800000190734799</v>
      </c>
      <c r="W364">
        <v>-0.11080673336982701</v>
      </c>
      <c r="X364">
        <v>152.65739440917901</v>
      </c>
      <c r="Y364">
        <v>378.39642333984301</v>
      </c>
    </row>
    <row r="365" spans="1:25" x14ac:dyDescent="0.2">
      <c r="A365" t="s">
        <v>1081</v>
      </c>
      <c r="B365" t="str">
        <f>RIGHT(A365,2)</f>
        <v>AM</v>
      </c>
      <c r="C365" s="2">
        <f>DATEVALUE(MID(A365,5,2)&amp;"-"&amp;MID(A365,1,4)&amp;"-"&amp;MID(A365,9,4))</f>
        <v>43674</v>
      </c>
      <c r="D365" s="2" t="str">
        <f>TEXT(C365,"DDDD")</f>
        <v>Sunday</v>
      </c>
      <c r="E365" t="s">
        <v>1082</v>
      </c>
      <c r="F365" t="s">
        <v>75</v>
      </c>
      <c r="H365">
        <v>1260</v>
      </c>
      <c r="I365">
        <v>3.23</v>
      </c>
      <c r="J365">
        <f>I365*0.621371</f>
        <v>2.0070283299999998</v>
      </c>
      <c r="K365">
        <v>56</v>
      </c>
      <c r="L365">
        <v>1260</v>
      </c>
      <c r="M365">
        <f>L365/60</f>
        <v>21</v>
      </c>
      <c r="N365" s="9">
        <f>M365/J365</f>
        <v>10.463230481654438</v>
      </c>
      <c r="O365">
        <v>3235.69995117187</v>
      </c>
      <c r="P365">
        <v>4</v>
      </c>
      <c r="R365">
        <v>2</v>
      </c>
      <c r="S365">
        <v>6</v>
      </c>
      <c r="T365">
        <v>16.399999618530199</v>
      </c>
      <c r="U365">
        <v>85.199996948242102</v>
      </c>
      <c r="V365">
        <v>11.699999809265099</v>
      </c>
      <c r="W365">
        <v>-2.0521061420440598</v>
      </c>
      <c r="X365">
        <v>161</v>
      </c>
      <c r="Y365">
        <v>341</v>
      </c>
    </row>
    <row r="366" spans="1:25" x14ac:dyDescent="0.2">
      <c r="A366" t="s">
        <v>547</v>
      </c>
      <c r="B366" t="str">
        <f>RIGHT(A366,2)</f>
        <v>PM</v>
      </c>
      <c r="C366" s="2">
        <f>DATEVALUE(MID(A366,5,2)&amp;"-"&amp;MID(A366,1,4)&amp;"-"&amp;MID(A366,9,4))</f>
        <v>42852</v>
      </c>
      <c r="D366" s="2" t="str">
        <f>TEXT(C366,"DDDD")</f>
        <v>Thursday</v>
      </c>
      <c r="E366" t="s">
        <v>212</v>
      </c>
      <c r="F366" t="s">
        <v>75</v>
      </c>
      <c r="H366">
        <v>1589</v>
      </c>
      <c r="I366">
        <v>3.22</v>
      </c>
      <c r="J366">
        <f>I366*0.621371</f>
        <v>2.0008146200000003</v>
      </c>
      <c r="K366">
        <v>39</v>
      </c>
      <c r="L366">
        <v>1183</v>
      </c>
      <c r="M366">
        <f>L366/60</f>
        <v>19.716666666666665</v>
      </c>
      <c r="N366" s="9">
        <f>M366/J366</f>
        <v>9.8543195704290998</v>
      </c>
      <c r="O366">
        <v>3225</v>
      </c>
      <c r="P366">
        <v>5.3000001907348597</v>
      </c>
      <c r="R366">
        <v>13.2157897949218</v>
      </c>
      <c r="T366">
        <v>23</v>
      </c>
      <c r="U366">
        <v>37</v>
      </c>
      <c r="V366">
        <v>43</v>
      </c>
      <c r="W366">
        <v>6.2015503644943203E-3</v>
      </c>
      <c r="X366">
        <v>155.03436279296801</v>
      </c>
      <c r="Y366">
        <v>383.87097167968699</v>
      </c>
    </row>
    <row r="367" spans="1:25" x14ac:dyDescent="0.2">
      <c r="A367" t="s">
        <v>981</v>
      </c>
      <c r="B367" t="str">
        <f>RIGHT(A367,2)</f>
        <v>PM</v>
      </c>
      <c r="C367" s="2">
        <f>DATEVALUE(MID(A367,5,2)&amp;"-"&amp;MID(A367,1,4)&amp;"-"&amp;MID(A367,9,4))</f>
        <v>43517</v>
      </c>
      <c r="D367" s="2" t="str">
        <f>TEXT(C367,"DDDD")</f>
        <v>Thursday</v>
      </c>
      <c r="E367" t="s">
        <v>212</v>
      </c>
      <c r="F367" t="s">
        <v>75</v>
      </c>
      <c r="H367">
        <v>1386</v>
      </c>
      <c r="I367">
        <v>3.22</v>
      </c>
      <c r="J367">
        <f>I367*0.621371</f>
        <v>2.0008146200000003</v>
      </c>
      <c r="K367">
        <v>39</v>
      </c>
      <c r="L367">
        <v>1218</v>
      </c>
      <c r="M367">
        <f>L367/60</f>
        <v>20.3</v>
      </c>
      <c r="N367" s="9">
        <f>M367/J367</f>
        <v>10.145867486713986</v>
      </c>
      <c r="O367">
        <v>3225.60009765625</v>
      </c>
      <c r="P367">
        <v>4.5</v>
      </c>
      <c r="R367">
        <v>4</v>
      </c>
      <c r="S367">
        <v>17</v>
      </c>
      <c r="T367">
        <v>22</v>
      </c>
      <c r="U367">
        <v>42.799999237060497</v>
      </c>
      <c r="V367">
        <v>5.6999998092651296</v>
      </c>
      <c r="W367">
        <v>-0.37822419404983498</v>
      </c>
      <c r="X367">
        <v>152.90954589843699</v>
      </c>
      <c r="Y367">
        <v>307</v>
      </c>
    </row>
    <row r="368" spans="1:25" x14ac:dyDescent="0.2">
      <c r="A368" t="s">
        <v>501</v>
      </c>
      <c r="B368" t="str">
        <f>RIGHT(A368,2)</f>
        <v>PM</v>
      </c>
      <c r="C368" s="2">
        <f>DATEVALUE(MID(A368,5,1)&amp;"-"&amp;MID(A368,1,4)&amp;"-"&amp;MID(A368,8,4))</f>
        <v>42739</v>
      </c>
      <c r="D368" s="2" t="str">
        <f>TEXT(C368,"DDDD")</f>
        <v>Wednesday</v>
      </c>
      <c r="E368" t="s">
        <v>196</v>
      </c>
      <c r="F368" t="s">
        <v>75</v>
      </c>
      <c r="H368">
        <v>1241</v>
      </c>
      <c r="I368">
        <v>3.22</v>
      </c>
      <c r="J368">
        <f>I368*0.621371</f>
        <v>2.0008146200000003</v>
      </c>
      <c r="K368">
        <v>59</v>
      </c>
      <c r="L368">
        <v>1241</v>
      </c>
      <c r="M368">
        <f>L368/60</f>
        <v>20.683333333333334</v>
      </c>
      <c r="N368" s="9">
        <f>M368/J368</f>
        <v>10.337456117415481</v>
      </c>
      <c r="O368">
        <v>3219.80004882812</v>
      </c>
      <c r="P368">
        <v>3.5999999046325599</v>
      </c>
      <c r="R368">
        <v>17.272682189941399</v>
      </c>
      <c r="T368">
        <v>16.899999618530199</v>
      </c>
      <c r="U368">
        <v>34.400001525878899</v>
      </c>
      <c r="V368">
        <v>18.600000381469702</v>
      </c>
      <c r="W368">
        <v>6.2115658074617299E-3</v>
      </c>
      <c r="X368">
        <v>164.09669494628901</v>
      </c>
      <c r="Y368">
        <v>380.09030151367102</v>
      </c>
    </row>
    <row r="369" spans="1:25" x14ac:dyDescent="0.2">
      <c r="A369" t="s">
        <v>706</v>
      </c>
      <c r="B369" t="str">
        <f>RIGHT(A369,2)</f>
        <v>PM</v>
      </c>
      <c r="C369" s="2">
        <f>DATEVALUE(MID(A369,5,1)&amp;"-"&amp;MID(A369,1,4)&amp;"-"&amp;MID(A369,8,4))</f>
        <v>43226</v>
      </c>
      <c r="D369" s="2" t="str">
        <f>TEXT(C369,"DDDD")</f>
        <v>Sunday</v>
      </c>
      <c r="E369" t="s">
        <v>707</v>
      </c>
      <c r="F369" t="s">
        <v>75</v>
      </c>
      <c r="G369" t="s">
        <v>708</v>
      </c>
      <c r="H369">
        <v>1464</v>
      </c>
      <c r="I369">
        <v>3.22</v>
      </c>
      <c r="J369">
        <f>I369*0.621371</f>
        <v>2.0008146200000003</v>
      </c>
      <c r="K369">
        <v>66</v>
      </c>
      <c r="L369">
        <v>1450</v>
      </c>
      <c r="M369">
        <f>L369/60</f>
        <v>24.166666666666668</v>
      </c>
      <c r="N369" s="9">
        <f>M369/J369</f>
        <v>12.078413674659506</v>
      </c>
      <c r="O369">
        <v>3225.89990234375</v>
      </c>
      <c r="P369">
        <v>6.6999998092651296</v>
      </c>
      <c r="R369">
        <v>46.837779998779297</v>
      </c>
      <c r="T369">
        <v>23</v>
      </c>
      <c r="U369">
        <v>53.900001525878899</v>
      </c>
      <c r="V369">
        <v>50</v>
      </c>
      <c r="W369">
        <v>-0.105396941304206</v>
      </c>
      <c r="X369">
        <v>162.014877319335</v>
      </c>
      <c r="Y369">
        <v>393.66693115234301</v>
      </c>
    </row>
    <row r="370" spans="1:25" x14ac:dyDescent="0.2">
      <c r="A370" t="s">
        <v>724</v>
      </c>
      <c r="B370" t="str">
        <f>RIGHT(A370,2)</f>
        <v>PM</v>
      </c>
      <c r="C370" s="2">
        <f>DATEVALUE(MID(A370,5,2)&amp;"-"&amp;MID(A370,1,4)&amp;"-"&amp;MID(A370,9,4))</f>
        <v>43233</v>
      </c>
      <c r="D370" s="2" t="str">
        <f>TEXT(C370,"DDDD")</f>
        <v>Sunday</v>
      </c>
      <c r="E370" t="s">
        <v>725</v>
      </c>
      <c r="F370" t="s">
        <v>75</v>
      </c>
      <c r="G370" t="s">
        <v>726</v>
      </c>
      <c r="H370">
        <v>1246</v>
      </c>
      <c r="I370">
        <v>3.21</v>
      </c>
      <c r="J370">
        <f>I370*0.621371</f>
        <v>1.9946009099999999</v>
      </c>
      <c r="K370">
        <v>50</v>
      </c>
      <c r="L370">
        <v>1237</v>
      </c>
      <c r="M370">
        <f>L370/60</f>
        <v>20.616666666666667</v>
      </c>
      <c r="N370" s="9">
        <f>M370/J370</f>
        <v>10.336236468811531</v>
      </c>
      <c r="O370">
        <v>3213</v>
      </c>
      <c r="P370">
        <v>6.3000001907348597</v>
      </c>
      <c r="R370">
        <v>8.9325351715087802</v>
      </c>
      <c r="T370">
        <v>16</v>
      </c>
      <c r="U370">
        <v>37</v>
      </c>
      <c r="V370">
        <v>7.1999998092651296</v>
      </c>
      <c r="W370">
        <v>-0.49797695875167802</v>
      </c>
      <c r="X370">
        <v>158.65202331542901</v>
      </c>
      <c r="Y370">
        <v>374.75061035156199</v>
      </c>
    </row>
    <row r="371" spans="1:25" x14ac:dyDescent="0.2">
      <c r="A371" t="s">
        <v>924</v>
      </c>
      <c r="B371" t="str">
        <f>RIGHT(A371,2)</f>
        <v>AM</v>
      </c>
      <c r="C371" s="2">
        <f>DATEVALUE(MID(A371,5,2)&amp;"-"&amp;MID(A371,1,4)&amp;"-"&amp;MID(A371,9,4))</f>
        <v>43457</v>
      </c>
      <c r="D371" s="2" t="str">
        <f>TEXT(C371,"DDDD")</f>
        <v>Sunday</v>
      </c>
      <c r="E371" t="s">
        <v>925</v>
      </c>
      <c r="F371" t="s">
        <v>75</v>
      </c>
      <c r="G371" t="s">
        <v>926</v>
      </c>
      <c r="H371">
        <v>1320</v>
      </c>
      <c r="I371">
        <v>3.21</v>
      </c>
      <c r="J371">
        <f>I371*0.621371</f>
        <v>1.9946009099999999</v>
      </c>
      <c r="L371">
        <v>1320</v>
      </c>
      <c r="M371">
        <f>L371/60</f>
        <v>22</v>
      </c>
      <c r="N371" s="9">
        <f>M371/J371</f>
        <v>11.029775374964609</v>
      </c>
      <c r="O371">
        <v>3218.68798828125</v>
      </c>
      <c r="W371">
        <v>0</v>
      </c>
      <c r="Y371">
        <v>374.91229248046801</v>
      </c>
    </row>
    <row r="372" spans="1:25" x14ac:dyDescent="0.2">
      <c r="A372" t="s">
        <v>549</v>
      </c>
      <c r="B372" t="str">
        <f>RIGHT(A372,2)</f>
        <v>AM</v>
      </c>
      <c r="C372" s="2">
        <f>DATEVALUE(MID(A372,5,2)&amp;"-"&amp;MID(A372,1,4)&amp;"-"&amp;MID(A372,9,4))</f>
        <v>42854</v>
      </c>
      <c r="D372" s="2" t="str">
        <f>TEXT(C372,"DDDD")</f>
        <v>Saturday</v>
      </c>
      <c r="E372" t="s">
        <v>193</v>
      </c>
      <c r="F372" t="s">
        <v>75</v>
      </c>
      <c r="H372">
        <v>1310</v>
      </c>
      <c r="I372">
        <v>3.19</v>
      </c>
      <c r="J372">
        <f>I372*0.621371</f>
        <v>1.9821734900000001</v>
      </c>
      <c r="K372">
        <v>45</v>
      </c>
      <c r="L372">
        <v>1189</v>
      </c>
      <c r="M372">
        <f>L372/60</f>
        <v>19.816666666666666</v>
      </c>
      <c r="N372" s="9">
        <f>M372/J372</f>
        <v>9.9974430929689539</v>
      </c>
      <c r="O372">
        <v>3193.10009765625</v>
      </c>
      <c r="P372">
        <v>4.9000000953674299</v>
      </c>
      <c r="R372">
        <v>0</v>
      </c>
      <c r="T372">
        <v>19.399999618530199</v>
      </c>
      <c r="U372">
        <v>37</v>
      </c>
      <c r="V372">
        <v>7</v>
      </c>
      <c r="W372">
        <v>-0.24740847945213301</v>
      </c>
      <c r="X372">
        <v>156.97222900390599</v>
      </c>
      <c r="Y372">
        <v>375.22817993164</v>
      </c>
    </row>
    <row r="373" spans="1:25" x14ac:dyDescent="0.2">
      <c r="A373" t="s">
        <v>388</v>
      </c>
      <c r="B373" t="str">
        <f>RIGHT(A373,2)</f>
        <v>PM</v>
      </c>
      <c r="C373" s="2">
        <f>DATEVALUE(MID(A373,5,2)&amp;"-"&amp;MID(A373,1,4)&amp;"-"&amp;MID(A373,9,4))</f>
        <v>42473</v>
      </c>
      <c r="D373" s="2" t="str">
        <f>TEXT(C373,"DDDD")</f>
        <v>Wednesday</v>
      </c>
      <c r="E373" t="s">
        <v>196</v>
      </c>
      <c r="F373" t="s">
        <v>75</v>
      </c>
      <c r="H373">
        <v>1306</v>
      </c>
      <c r="I373">
        <v>3.16</v>
      </c>
      <c r="J373">
        <f>I373*0.621371</f>
        <v>1.9635323600000001</v>
      </c>
      <c r="K373">
        <v>22</v>
      </c>
      <c r="L373">
        <v>1190</v>
      </c>
      <c r="M373">
        <f>L373/60</f>
        <v>19.833333333333332</v>
      </c>
      <c r="N373" s="9">
        <f>M373/J373</f>
        <v>10.100843631287713</v>
      </c>
      <c r="O373">
        <v>3167.80004882812</v>
      </c>
      <c r="P373">
        <v>3.4000000953674299</v>
      </c>
      <c r="R373">
        <v>0</v>
      </c>
      <c r="T373">
        <v>20</v>
      </c>
      <c r="U373">
        <v>38</v>
      </c>
      <c r="V373">
        <v>6.6999998092651296</v>
      </c>
      <c r="W373">
        <v>-8.2075901329517295E-2</v>
      </c>
      <c r="X373">
        <v>139.59199523925699</v>
      </c>
      <c r="Y373">
        <v>370.18038940429602</v>
      </c>
    </row>
    <row r="374" spans="1:25" x14ac:dyDescent="0.2">
      <c r="A374" t="s">
        <v>456</v>
      </c>
      <c r="B374" t="str">
        <f>RIGHT(A374,2)</f>
        <v>PM</v>
      </c>
      <c r="C374" s="2">
        <f>DATEVALUE(MID(A374,5,1)&amp;"-"&amp;MID(A374,1,4)&amp;"-"&amp;MID(A374,8,4))</f>
        <v>42559</v>
      </c>
      <c r="D374" s="2" t="str">
        <f>TEXT(C374,"DDDD")</f>
        <v>Friday</v>
      </c>
      <c r="E374" t="s">
        <v>212</v>
      </c>
      <c r="F374" t="s">
        <v>75</v>
      </c>
      <c r="H374">
        <v>1707</v>
      </c>
      <c r="I374">
        <v>3.12</v>
      </c>
      <c r="J374">
        <f>I374*0.621371</f>
        <v>1.9386775200000002</v>
      </c>
      <c r="K374">
        <v>15</v>
      </c>
      <c r="L374">
        <v>1311</v>
      </c>
      <c r="M374">
        <f>L374/60</f>
        <v>21.85</v>
      </c>
      <c r="N374" s="9">
        <f>M374/J374</f>
        <v>11.270569640689907</v>
      </c>
      <c r="O374">
        <v>3126.80004882812</v>
      </c>
      <c r="P374">
        <v>5.5999999046325604</v>
      </c>
      <c r="R374">
        <v>0</v>
      </c>
      <c r="T374">
        <v>9.6999998092651296</v>
      </c>
      <c r="U374">
        <v>17.600000381469702</v>
      </c>
      <c r="V374">
        <v>6.5</v>
      </c>
      <c r="W374">
        <v>6.07649981975555E-2</v>
      </c>
      <c r="X374">
        <v>134.82138061523401</v>
      </c>
      <c r="Y374">
        <v>366.77203369140602</v>
      </c>
    </row>
    <row r="375" spans="1:25" x14ac:dyDescent="0.2">
      <c r="A375" t="s">
        <v>953</v>
      </c>
      <c r="B375" t="str">
        <f>RIGHT(A375,2)</f>
        <v>PM</v>
      </c>
      <c r="C375" s="2">
        <f>DATEVALUE(MID(A375,5,2)&amp;"-"&amp;MID(A375,1,4)&amp;"-"&amp;MID(A375,9,4))</f>
        <v>43477</v>
      </c>
      <c r="D375" s="2" t="str">
        <f>TEXT(C375,"DDDD")</f>
        <v>Saturday</v>
      </c>
      <c r="E375" t="s">
        <v>212</v>
      </c>
      <c r="F375" t="s">
        <v>75</v>
      </c>
      <c r="H375">
        <v>1116</v>
      </c>
      <c r="I375">
        <v>3.08</v>
      </c>
      <c r="J375">
        <f>I375*0.621371</f>
        <v>1.91382268</v>
      </c>
      <c r="K375">
        <v>42</v>
      </c>
      <c r="L375">
        <v>1116</v>
      </c>
      <c r="M375">
        <f>L375/60</f>
        <v>18.600000000000001</v>
      </c>
      <c r="N375" s="9">
        <f>M375/J375</f>
        <v>9.7187687210395062</v>
      </c>
      <c r="O375">
        <v>3085.80004882812</v>
      </c>
      <c r="P375">
        <v>4.9000000953674299</v>
      </c>
      <c r="R375">
        <v>11</v>
      </c>
      <c r="S375">
        <v>15</v>
      </c>
      <c r="T375">
        <v>33.799999237060497</v>
      </c>
      <c r="U375">
        <v>49.599998474121001</v>
      </c>
      <c r="V375">
        <v>6.5</v>
      </c>
      <c r="W375">
        <v>-9.7219519317150102E-2</v>
      </c>
      <c r="X375">
        <v>157.7646484375</v>
      </c>
      <c r="Y375">
        <v>295</v>
      </c>
    </row>
    <row r="376" spans="1:25" x14ac:dyDescent="0.2">
      <c r="A376" t="s">
        <v>167</v>
      </c>
      <c r="B376" t="str">
        <f>RIGHT(A376,2)</f>
        <v>AM</v>
      </c>
      <c r="C376" s="2">
        <f>DATEVALUE(MID(A376,5,1)&amp;"-"&amp;MID(A376,1,4)&amp;"-"&amp;MID(A376,8,4))</f>
        <v>42043</v>
      </c>
      <c r="D376" s="2" t="str">
        <f>TEXT(C376,"DDDD")</f>
        <v>Sunday</v>
      </c>
      <c r="E376" t="s">
        <v>168</v>
      </c>
      <c r="F376" t="s">
        <v>75</v>
      </c>
      <c r="H376">
        <v>1139</v>
      </c>
      <c r="I376">
        <v>3.06</v>
      </c>
      <c r="J376">
        <f>I376*0.621371</f>
        <v>1.9013952600000001</v>
      </c>
      <c r="K376">
        <v>30</v>
      </c>
      <c r="L376">
        <v>1136</v>
      </c>
      <c r="M376">
        <f>L376/60</f>
        <v>18.933333333333334</v>
      </c>
      <c r="N376" s="9">
        <f>M376/J376</f>
        <v>9.9575999433875371</v>
      </c>
      <c r="O376">
        <v>3064</v>
      </c>
      <c r="P376">
        <v>4.0999999046325604</v>
      </c>
      <c r="R376">
        <v>0</v>
      </c>
      <c r="T376">
        <v>15.899999618530201</v>
      </c>
      <c r="U376">
        <v>26</v>
      </c>
      <c r="V376">
        <v>6.5</v>
      </c>
      <c r="W376">
        <v>0.22845999896526301</v>
      </c>
      <c r="X376">
        <v>150.83000183105401</v>
      </c>
    </row>
    <row r="377" spans="1:25" x14ac:dyDescent="0.2">
      <c r="A377" t="s">
        <v>765</v>
      </c>
      <c r="B377" t="str">
        <f>RIGHT(A377,2)</f>
        <v>PM</v>
      </c>
      <c r="C377" s="2">
        <f>DATEVALUE(MID(A377,5,2)&amp;"-"&amp;MID(A377,1,4)&amp;"-"&amp;MID(A377,9,4))</f>
        <v>43303</v>
      </c>
      <c r="D377" s="2" t="str">
        <f>TEXT(C377,"DDDD")</f>
        <v>Sunday</v>
      </c>
      <c r="E377" t="s">
        <v>212</v>
      </c>
      <c r="F377" t="s">
        <v>75</v>
      </c>
      <c r="H377">
        <v>1814</v>
      </c>
      <c r="I377">
        <v>3.04</v>
      </c>
      <c r="J377">
        <f>I377*0.621371</f>
        <v>1.8889678400000001</v>
      </c>
      <c r="K377">
        <v>37</v>
      </c>
      <c r="L377">
        <v>1325</v>
      </c>
      <c r="M377">
        <f>L377/60</f>
        <v>22.083333333333332</v>
      </c>
      <c r="N377" s="9">
        <f>M377/J377</f>
        <v>11.690687827344552</v>
      </c>
      <c r="O377">
        <v>3040.5</v>
      </c>
      <c r="P377">
        <v>3.5999999046325599</v>
      </c>
      <c r="R377">
        <v>20</v>
      </c>
      <c r="S377">
        <v>44</v>
      </c>
      <c r="T377">
        <v>-31.600000381469702</v>
      </c>
      <c r="U377">
        <v>25</v>
      </c>
      <c r="V377">
        <v>33.099998474121001</v>
      </c>
      <c r="W377">
        <v>-1.44055259227752</v>
      </c>
      <c r="X377">
        <v>151.13217163085901</v>
      </c>
      <c r="Y377">
        <v>361</v>
      </c>
    </row>
    <row r="378" spans="1:25" x14ac:dyDescent="0.2">
      <c r="A378" t="s">
        <v>460</v>
      </c>
      <c r="B378" t="str">
        <f>RIGHT(A378,2)</f>
        <v>PM</v>
      </c>
      <c r="C378" s="2">
        <f>DATEVALUE(MID(A378,5,2)&amp;"-"&amp;MID(A378,1,4)&amp;"-"&amp;MID(A378,9,4))</f>
        <v>42564</v>
      </c>
      <c r="D378" s="2" t="str">
        <f>TEXT(C378,"DDDD")</f>
        <v>Wednesday</v>
      </c>
      <c r="E378" t="s">
        <v>196</v>
      </c>
      <c r="F378" t="s">
        <v>75</v>
      </c>
      <c r="H378">
        <v>890</v>
      </c>
      <c r="I378">
        <v>3</v>
      </c>
      <c r="J378">
        <f>I378*0.621371</f>
        <v>1.8641130000000001</v>
      </c>
      <c r="K378">
        <v>44</v>
      </c>
      <c r="L378">
        <v>890</v>
      </c>
      <c r="M378">
        <f>L378/60</f>
        <v>14.833333333333334</v>
      </c>
      <c r="N378" s="9">
        <f>M378/J378</f>
        <v>7.9573144618021185</v>
      </c>
      <c r="O378">
        <v>3002.80004882812</v>
      </c>
      <c r="P378">
        <v>6.1999998092651296</v>
      </c>
      <c r="R378">
        <v>0</v>
      </c>
      <c r="T378">
        <v>17.600000381469702</v>
      </c>
      <c r="U378">
        <v>24.2000007629394</v>
      </c>
      <c r="V378">
        <v>7</v>
      </c>
      <c r="W378">
        <v>-3.3302251249551699E-3</v>
      </c>
      <c r="X378">
        <v>165.72074890136699</v>
      </c>
      <c r="Y378">
        <v>351.63284301757801</v>
      </c>
    </row>
    <row r="379" spans="1:25" x14ac:dyDescent="0.2">
      <c r="A379" t="s">
        <v>1072</v>
      </c>
      <c r="B379" t="str">
        <f>RIGHT(A379,2)</f>
        <v>PM</v>
      </c>
      <c r="C379" s="2">
        <f>DATEVALUE(MID(A379,5,1)&amp;"-"&amp;MID(A379,1,4)&amp;"-"&amp;MID(A379,8,4))</f>
        <v>43655</v>
      </c>
      <c r="D379" s="2" t="str">
        <f>TEXT(C379,"DDDD")</f>
        <v>Tuesday</v>
      </c>
      <c r="E379" t="s">
        <v>1073</v>
      </c>
      <c r="F379" t="s">
        <v>75</v>
      </c>
      <c r="H379">
        <v>1147</v>
      </c>
      <c r="I379">
        <v>2.93</v>
      </c>
      <c r="J379">
        <f>I379*0.621371</f>
        <v>1.8206170300000002</v>
      </c>
      <c r="K379">
        <v>37</v>
      </c>
      <c r="L379">
        <v>1147</v>
      </c>
      <c r="M379">
        <f>L379/60</f>
        <v>19.116666666666667</v>
      </c>
      <c r="N379" s="9">
        <f>M379/J379</f>
        <v>10.500103180220535</v>
      </c>
      <c r="O379">
        <v>2935.60009765625</v>
      </c>
      <c r="P379">
        <v>3.5</v>
      </c>
      <c r="R379">
        <v>4</v>
      </c>
      <c r="S379">
        <v>6</v>
      </c>
      <c r="T379">
        <v>42</v>
      </c>
      <c r="U379">
        <v>46.799999237060497</v>
      </c>
      <c r="V379">
        <v>8.3000001907348597</v>
      </c>
      <c r="W379">
        <v>4.08775024116039E-2</v>
      </c>
      <c r="X379">
        <v>153</v>
      </c>
      <c r="Y379">
        <v>301</v>
      </c>
    </row>
    <row r="380" spans="1:25" x14ac:dyDescent="0.2">
      <c r="A380" t="s">
        <v>1079</v>
      </c>
      <c r="B380" t="str">
        <f>RIGHT(A380,2)</f>
        <v>AM</v>
      </c>
      <c r="C380" s="2">
        <f>DATEVALUE(MID(A380,5,2)&amp;"-"&amp;MID(A380,1,4)&amp;"-"&amp;MID(A380,9,4))</f>
        <v>43666</v>
      </c>
      <c r="D380" s="2" t="str">
        <f>TEXT(C380,"DDDD")</f>
        <v>Saturday</v>
      </c>
      <c r="E380" t="s">
        <v>225</v>
      </c>
      <c r="F380" t="s">
        <v>75</v>
      </c>
      <c r="H380">
        <v>1073</v>
      </c>
      <c r="I380">
        <v>2.92</v>
      </c>
      <c r="J380">
        <f>I380*0.621371</f>
        <v>1.81440332</v>
      </c>
      <c r="K380">
        <v>37</v>
      </c>
      <c r="L380">
        <v>1073</v>
      </c>
      <c r="M380">
        <f>L380/60</f>
        <v>17.883333333333333</v>
      </c>
      <c r="N380" s="9">
        <f>M380/J380</f>
        <v>9.8563164739652986</v>
      </c>
      <c r="O380">
        <v>2920.60009765625</v>
      </c>
      <c r="P380">
        <v>4.1999998092651296</v>
      </c>
      <c r="R380">
        <v>2</v>
      </c>
      <c r="S380">
        <v>12</v>
      </c>
      <c r="T380">
        <v>34</v>
      </c>
      <c r="U380">
        <v>45</v>
      </c>
      <c r="V380">
        <v>3.9000000953674299</v>
      </c>
      <c r="W380">
        <v>-0.35609120130538902</v>
      </c>
      <c r="X380">
        <v>156</v>
      </c>
      <c r="Y380">
        <v>290</v>
      </c>
    </row>
    <row r="381" spans="1:25" x14ac:dyDescent="0.2">
      <c r="A381" t="s">
        <v>728</v>
      </c>
      <c r="B381" t="str">
        <f>RIGHT(A381,2)</f>
        <v>PM</v>
      </c>
      <c r="C381" s="2">
        <f>DATEVALUE(MID(A381,5,2)&amp;"-"&amp;MID(A381,1,4)&amp;"-"&amp;MID(A381,9,4))</f>
        <v>43237</v>
      </c>
      <c r="D381" s="2" t="str">
        <f>TEXT(C381,"DDDD")</f>
        <v>Thursday</v>
      </c>
      <c r="E381" t="s">
        <v>729</v>
      </c>
      <c r="F381" t="s">
        <v>75</v>
      </c>
      <c r="G381" t="s">
        <v>730</v>
      </c>
      <c r="H381">
        <v>1343</v>
      </c>
      <c r="I381">
        <v>2.91</v>
      </c>
      <c r="J381">
        <f>I381*0.621371</f>
        <v>1.8081896100000001</v>
      </c>
      <c r="K381">
        <v>42</v>
      </c>
      <c r="L381">
        <v>1117</v>
      </c>
      <c r="M381">
        <f>L381/60</f>
        <v>18.616666666666667</v>
      </c>
      <c r="N381" s="9">
        <f>M381/J381</f>
        <v>10.295749164639137</v>
      </c>
      <c r="O381">
        <v>2913</v>
      </c>
      <c r="P381">
        <v>3.4000000953674299</v>
      </c>
      <c r="R381">
        <v>7</v>
      </c>
      <c r="T381">
        <v>23.399999618530199</v>
      </c>
      <c r="U381">
        <v>40.799999237060497</v>
      </c>
      <c r="V381">
        <v>50</v>
      </c>
      <c r="W381">
        <v>-0.24716787040233601</v>
      </c>
      <c r="X381">
        <v>156.63294982910099</v>
      </c>
      <c r="Y381">
        <v>341.00640869140602</v>
      </c>
    </row>
    <row r="382" spans="1:25" x14ac:dyDescent="0.2">
      <c r="A382" t="s">
        <v>1062</v>
      </c>
      <c r="B382" t="str">
        <f>RIGHT(A382,2)</f>
        <v>PM</v>
      </c>
      <c r="C382" s="2">
        <f>DATEVALUE(MID(A382,5,1)&amp;"-"&amp;MID(A382,1,4)&amp;"-"&amp;MID(A382,8,4))</f>
        <v>43651</v>
      </c>
      <c r="D382" s="2" t="str">
        <f>TEXT(C382,"DDDD")</f>
        <v>Friday</v>
      </c>
      <c r="E382" t="s">
        <v>725</v>
      </c>
      <c r="F382" t="s">
        <v>75</v>
      </c>
      <c r="H382">
        <v>1323</v>
      </c>
      <c r="I382">
        <v>2.89</v>
      </c>
      <c r="J382">
        <f>I382*0.621371</f>
        <v>1.79576219</v>
      </c>
      <c r="K382">
        <v>43</v>
      </c>
      <c r="L382">
        <v>1200</v>
      </c>
      <c r="M382">
        <f>L382/60</f>
        <v>20</v>
      </c>
      <c r="N382" s="9">
        <f>M382/J382</f>
        <v>11.137332165346459</v>
      </c>
      <c r="O382">
        <v>2894.5</v>
      </c>
      <c r="P382">
        <v>3.4000000953674299</v>
      </c>
      <c r="R382">
        <v>6</v>
      </c>
      <c r="S382">
        <v>6</v>
      </c>
      <c r="T382">
        <v>26.799999237060501</v>
      </c>
      <c r="U382">
        <v>38.599998474121001</v>
      </c>
      <c r="V382">
        <v>15.899999618530201</v>
      </c>
      <c r="W382">
        <v>0.193470373749732</v>
      </c>
      <c r="X382">
        <v>157</v>
      </c>
      <c r="Y382">
        <v>307</v>
      </c>
    </row>
    <row r="383" spans="1:25" x14ac:dyDescent="0.2">
      <c r="A383" t="s">
        <v>827</v>
      </c>
      <c r="B383" t="str">
        <f>RIGHT(A383,2)</f>
        <v>PM</v>
      </c>
      <c r="C383" s="2">
        <f>DATEVALUE(MID(A383,5,1)&amp;"-"&amp;MID(A383,1,4)&amp;"-"&amp;MID(A383,8,4))</f>
        <v>43351</v>
      </c>
      <c r="D383" s="2" t="str">
        <f>TEXT(C383,"DDDD")</f>
        <v>Saturday</v>
      </c>
      <c r="E383" t="s">
        <v>828</v>
      </c>
      <c r="F383" t="s">
        <v>75</v>
      </c>
      <c r="G383" t="s">
        <v>829</v>
      </c>
      <c r="H383">
        <v>1038</v>
      </c>
      <c r="I383">
        <v>2.82</v>
      </c>
      <c r="J383">
        <f>I383*0.621371</f>
        <v>1.7522662199999999</v>
      </c>
      <c r="K383">
        <v>37</v>
      </c>
      <c r="L383">
        <v>1038</v>
      </c>
      <c r="M383">
        <f>L383/60</f>
        <v>17.3</v>
      </c>
      <c r="N383" s="9">
        <f>M383/J383</f>
        <v>9.8729290118940956</v>
      </c>
      <c r="O383">
        <v>2824.10009765625</v>
      </c>
      <c r="P383">
        <v>3.5</v>
      </c>
      <c r="R383">
        <v>0</v>
      </c>
      <c r="S383">
        <v>17</v>
      </c>
      <c r="T383">
        <v>13.6000003814697</v>
      </c>
      <c r="U383">
        <v>31.600000381469702</v>
      </c>
      <c r="V383">
        <v>8.5</v>
      </c>
      <c r="W383">
        <v>-0.58779788017272905</v>
      </c>
      <c r="X383">
        <v>155.68208312988199</v>
      </c>
      <c r="Y383">
        <v>278</v>
      </c>
    </row>
    <row r="384" spans="1:25" x14ac:dyDescent="0.2">
      <c r="A384" t="s">
        <v>795</v>
      </c>
      <c r="B384" t="str">
        <f>RIGHT(A384,2)</f>
        <v>AM</v>
      </c>
      <c r="C384" s="2">
        <f>DATEVALUE(MID(A384,5,2)&amp;"-"&amp;MID(A384,1,4)&amp;"-"&amp;MID(A384,9,4))</f>
        <v>43327</v>
      </c>
      <c r="D384" s="2" t="str">
        <f>TEXT(C384,"DDDD")</f>
        <v>Wednesday</v>
      </c>
      <c r="E384" t="s">
        <v>796</v>
      </c>
      <c r="F384" t="s">
        <v>75</v>
      </c>
      <c r="G384" t="s">
        <v>797</v>
      </c>
      <c r="H384">
        <v>1780</v>
      </c>
      <c r="I384">
        <v>2.75</v>
      </c>
      <c r="J384">
        <f>I384*0.621371</f>
        <v>1.7087702499999999</v>
      </c>
      <c r="K384">
        <v>33</v>
      </c>
      <c r="L384">
        <v>1232</v>
      </c>
      <c r="M384">
        <f>L384/60</f>
        <v>20.533333333333335</v>
      </c>
      <c r="N384" s="9">
        <f>M384/J384</f>
        <v>12.016438917597808</v>
      </c>
      <c r="O384">
        <v>2749.30004882812</v>
      </c>
      <c r="P384">
        <v>3</v>
      </c>
      <c r="R384">
        <v>36</v>
      </c>
      <c r="S384">
        <v>33</v>
      </c>
      <c r="T384">
        <v>8.8000001907348597</v>
      </c>
      <c r="U384">
        <v>49</v>
      </c>
      <c r="V384">
        <v>33.099998474121001</v>
      </c>
      <c r="W384">
        <v>0.45102390646934498</v>
      </c>
      <c r="X384">
        <v>149.93641662597599</v>
      </c>
      <c r="Y384">
        <v>305</v>
      </c>
    </row>
    <row r="385" spans="1:25" x14ac:dyDescent="0.2">
      <c r="A385" t="s">
        <v>789</v>
      </c>
      <c r="B385" t="str">
        <f>RIGHT(A385,2)</f>
        <v>PM</v>
      </c>
      <c r="C385" s="2">
        <f>DATEVALUE(MID(A385,5,2)&amp;"-"&amp;MID(A385,1,4)&amp;"-"&amp;MID(A385,9,4))</f>
        <v>43324</v>
      </c>
      <c r="D385" s="2" t="str">
        <f>TEXT(C385,"DDDD")</f>
        <v>Sunday</v>
      </c>
      <c r="E385" t="s">
        <v>212</v>
      </c>
      <c r="F385" t="s">
        <v>75</v>
      </c>
      <c r="H385">
        <v>2129</v>
      </c>
      <c r="I385">
        <v>2.73</v>
      </c>
      <c r="J385">
        <f>I385*0.621371</f>
        <v>1.6963428300000001</v>
      </c>
      <c r="K385">
        <v>35</v>
      </c>
      <c r="L385">
        <v>1155</v>
      </c>
      <c r="M385">
        <f>L385/60</f>
        <v>19.25</v>
      </c>
      <c r="N385" s="9">
        <f>M385/J385</f>
        <v>11.347941972319356</v>
      </c>
      <c r="O385">
        <v>2736.39990234375</v>
      </c>
      <c r="P385">
        <v>3.0999999046325599</v>
      </c>
      <c r="R385">
        <v>20</v>
      </c>
      <c r="S385">
        <v>21</v>
      </c>
      <c r="T385">
        <v>-31</v>
      </c>
      <c r="U385">
        <v>5.8000001907348597</v>
      </c>
      <c r="V385">
        <v>48.599998474121001</v>
      </c>
      <c r="W385">
        <v>1.3448326587677</v>
      </c>
      <c r="X385">
        <v>152.05506896972599</v>
      </c>
      <c r="Y385">
        <v>304</v>
      </c>
    </row>
    <row r="386" spans="1:25" x14ac:dyDescent="0.2">
      <c r="A386" t="s">
        <v>340</v>
      </c>
      <c r="B386" t="str">
        <f>RIGHT(A386,2)</f>
        <v>PM</v>
      </c>
      <c r="C386" s="2">
        <f>DATEVALUE(MID(A386,5,2)&amp;"-"&amp;MID(A386,1,4)&amp;"-"&amp;MID(A386,9,4))</f>
        <v>42412</v>
      </c>
      <c r="D386" s="2" t="str">
        <f>TEXT(C386,"DDDD")</f>
        <v>Friday</v>
      </c>
      <c r="E386" t="s">
        <v>212</v>
      </c>
      <c r="F386" t="s">
        <v>75</v>
      </c>
      <c r="H386">
        <v>922</v>
      </c>
      <c r="I386">
        <v>2.5</v>
      </c>
      <c r="J386">
        <f>I386*0.621371</f>
        <v>1.5534275</v>
      </c>
      <c r="K386">
        <v>31</v>
      </c>
      <c r="L386">
        <v>922</v>
      </c>
      <c r="M386">
        <f>L386/60</f>
        <v>15.366666666666667</v>
      </c>
      <c r="N386" s="9">
        <f>M386/J386</f>
        <v>9.8921041803796239</v>
      </c>
      <c r="O386">
        <v>2503</v>
      </c>
      <c r="P386">
        <v>3.7999999523162802</v>
      </c>
      <c r="R386">
        <v>0</v>
      </c>
      <c r="T386">
        <v>21.5</v>
      </c>
      <c r="U386">
        <v>26</v>
      </c>
      <c r="V386">
        <v>3.70000004768371</v>
      </c>
      <c r="W386">
        <v>8.3899296820163699E-2</v>
      </c>
      <c r="X386">
        <v>157.447998046875</v>
      </c>
    </row>
    <row r="387" spans="1:25" x14ac:dyDescent="0.2">
      <c r="A387" t="s">
        <v>184</v>
      </c>
      <c r="B387" t="str">
        <f>RIGHT(A387,2)</f>
        <v>AM</v>
      </c>
      <c r="C387" s="2">
        <f>DATEVALUE(MID(A387,5,2)&amp;"-"&amp;MID(A387,1,4)&amp;"-"&amp;MID(A387,9,4))</f>
        <v>42050</v>
      </c>
      <c r="D387" s="2" t="str">
        <f>TEXT(C387,"DDDD")</f>
        <v>Sunday</v>
      </c>
      <c r="E387" t="s">
        <v>180</v>
      </c>
      <c r="F387" t="s">
        <v>75</v>
      </c>
      <c r="H387">
        <v>1018</v>
      </c>
      <c r="I387">
        <v>2.48</v>
      </c>
      <c r="J387">
        <f>I387*0.621371</f>
        <v>1.5410000800000001</v>
      </c>
      <c r="K387">
        <v>31</v>
      </c>
      <c r="L387">
        <v>743</v>
      </c>
      <c r="M387">
        <f>L387/60</f>
        <v>12.383333333333333</v>
      </c>
      <c r="N387" s="9">
        <f>M387/J387</f>
        <v>8.0359070022457963</v>
      </c>
      <c r="O387">
        <v>2484.5</v>
      </c>
      <c r="P387">
        <v>4.4000000953674299</v>
      </c>
      <c r="R387">
        <v>0</v>
      </c>
      <c r="T387">
        <v>14.1000003814697</v>
      </c>
      <c r="U387">
        <v>22.7000007629394</v>
      </c>
      <c r="V387">
        <v>5.1999998092651296</v>
      </c>
      <c r="W387">
        <v>0.23747199773788399</v>
      </c>
      <c r="X387">
        <v>156.68699645996</v>
      </c>
    </row>
    <row r="388" spans="1:25" x14ac:dyDescent="0.2">
      <c r="A388" t="s">
        <v>1135</v>
      </c>
      <c r="B388" t="str">
        <f>RIGHT(A388,2)</f>
        <v>PM</v>
      </c>
      <c r="C388" s="2">
        <f>DATEVALUE(MID(A388,5,2)&amp;"-"&amp;MID(A388,1,4)&amp;"-"&amp;MID(A388,9,4))</f>
        <v>43821</v>
      </c>
      <c r="D388" s="2" t="str">
        <f>TEXT(C388,"DDDD")</f>
        <v>Sunday</v>
      </c>
      <c r="E388" t="s">
        <v>1136</v>
      </c>
      <c r="F388" t="s">
        <v>75</v>
      </c>
      <c r="H388">
        <v>1201</v>
      </c>
      <c r="I388">
        <v>2.4</v>
      </c>
      <c r="J388">
        <f>I388*0.621371</f>
        <v>1.4912904</v>
      </c>
      <c r="K388">
        <v>14</v>
      </c>
      <c r="L388">
        <v>935</v>
      </c>
      <c r="M388">
        <f>L388/60</f>
        <v>15.583333333333334</v>
      </c>
      <c r="N388" s="9">
        <f>M388/J388</f>
        <v>10.449563232844074</v>
      </c>
      <c r="O388">
        <v>2405.89990234375</v>
      </c>
      <c r="P388">
        <v>4.5</v>
      </c>
      <c r="Q388">
        <v>2.57200002670288</v>
      </c>
      <c r="R388">
        <v>5</v>
      </c>
      <c r="S388">
        <v>6</v>
      </c>
      <c r="T388">
        <v>37.200000762939403</v>
      </c>
      <c r="U388">
        <v>52.400001525878899</v>
      </c>
      <c r="V388">
        <v>27</v>
      </c>
      <c r="W388">
        <v>0.30757719278335499</v>
      </c>
      <c r="X388">
        <v>140</v>
      </c>
      <c r="Y388">
        <v>222</v>
      </c>
    </row>
    <row r="389" spans="1:25" x14ac:dyDescent="0.2">
      <c r="A389" t="s">
        <v>1077</v>
      </c>
      <c r="B389" t="str">
        <f>RIGHT(A389,2)</f>
        <v>PM</v>
      </c>
      <c r="C389" s="2">
        <f>DATEVALUE(MID(A389,5,2)&amp;"-"&amp;MID(A389,1,4)&amp;"-"&amp;MID(A389,9,4))</f>
        <v>43661</v>
      </c>
      <c r="D389" s="2" t="str">
        <f>TEXT(C389,"DDDD")</f>
        <v>Monday</v>
      </c>
      <c r="E389" t="s">
        <v>196</v>
      </c>
      <c r="F389" t="s">
        <v>75</v>
      </c>
      <c r="H389">
        <v>897</v>
      </c>
      <c r="I389">
        <v>2.36</v>
      </c>
      <c r="J389">
        <f>I389*0.621371</f>
        <v>1.4664355599999999</v>
      </c>
      <c r="K389">
        <v>27</v>
      </c>
      <c r="L389">
        <v>879</v>
      </c>
      <c r="M389">
        <f>L389/60</f>
        <v>14.65</v>
      </c>
      <c r="N389" s="9">
        <f>M389/J389</f>
        <v>9.9902105483584993</v>
      </c>
      <c r="O389">
        <v>2365.89990234375</v>
      </c>
      <c r="P389">
        <v>3.70000004768371</v>
      </c>
      <c r="R389">
        <v>4</v>
      </c>
      <c r="S389">
        <v>2</v>
      </c>
      <c r="T389">
        <v>40.200000762939403</v>
      </c>
      <c r="U389">
        <v>44.599998474121001</v>
      </c>
      <c r="V389">
        <v>1.5</v>
      </c>
      <c r="W389">
        <v>-7.6080985367298098E-2</v>
      </c>
      <c r="X389">
        <v>152</v>
      </c>
      <c r="Y389">
        <v>234</v>
      </c>
    </row>
    <row r="390" spans="1:25" x14ac:dyDescent="0.2">
      <c r="A390" t="s">
        <v>310</v>
      </c>
      <c r="B390" t="str">
        <f>RIGHT(A390,2)</f>
        <v>PM</v>
      </c>
      <c r="C390" s="2">
        <f>DATEVALUE(MID(A390,5,2)&amp;"-"&amp;MID(A390,1,4)&amp;"-"&amp;MID(A390,9,4))</f>
        <v>42386</v>
      </c>
      <c r="D390" s="2" t="str">
        <f>TEXT(C390,"DDDD")</f>
        <v>Sunday</v>
      </c>
      <c r="E390" t="s">
        <v>212</v>
      </c>
      <c r="F390" t="s">
        <v>75</v>
      </c>
      <c r="H390">
        <v>906</v>
      </c>
      <c r="I390">
        <v>2.35</v>
      </c>
      <c r="J390">
        <f>I390*0.621371</f>
        <v>1.4602218500000002</v>
      </c>
      <c r="K390">
        <v>41</v>
      </c>
      <c r="L390">
        <v>903</v>
      </c>
      <c r="M390">
        <f>L390/60</f>
        <v>15.05</v>
      </c>
      <c r="N390" s="9">
        <f>M390/J390</f>
        <v>10.306653060971522</v>
      </c>
      <c r="O390">
        <v>2352</v>
      </c>
      <c r="P390">
        <v>5.5</v>
      </c>
      <c r="R390">
        <v>0</v>
      </c>
      <c r="T390">
        <v>19.5</v>
      </c>
      <c r="U390">
        <v>26.100000381469702</v>
      </c>
      <c r="V390">
        <v>4.6999998092651296</v>
      </c>
      <c r="W390">
        <v>8.5034012794494601E-2</v>
      </c>
      <c r="X390">
        <v>163.48394775390599</v>
      </c>
    </row>
    <row r="391" spans="1:25" x14ac:dyDescent="0.2">
      <c r="A391" t="s">
        <v>1343</v>
      </c>
      <c r="B391" t="str">
        <f>RIGHT(A391,2)</f>
        <v>PM</v>
      </c>
      <c r="C391" s="2">
        <f>DATEVALUE(MID(A391,5,1)&amp;"-"&amp;MID(A391,1,4)&amp;"-"&amp;MID(A391,8,4))</f>
        <v>43987</v>
      </c>
      <c r="D391" s="2" t="str">
        <f>TEXT(C391,"DDDD")</f>
        <v>Friday</v>
      </c>
      <c r="E391" t="s">
        <v>1344</v>
      </c>
      <c r="F391" t="s">
        <v>75</v>
      </c>
      <c r="H391">
        <v>790</v>
      </c>
      <c r="I391">
        <v>2.2999999999999998</v>
      </c>
      <c r="J391">
        <f>I391*0.621371</f>
        <v>1.4291532999999998</v>
      </c>
      <c r="K391">
        <v>23</v>
      </c>
      <c r="L391">
        <v>790</v>
      </c>
      <c r="M391">
        <f>L391/60</f>
        <v>13.166666666666666</v>
      </c>
      <c r="N391" s="9">
        <f>M391/J391</f>
        <v>9.2129141546023554</v>
      </c>
      <c r="O391">
        <v>2305.89990234375</v>
      </c>
      <c r="P391">
        <v>3.9000000953674299</v>
      </c>
      <c r="Q391">
        <v>2.9188606739044101</v>
      </c>
      <c r="R391">
        <v>0</v>
      </c>
      <c r="S391">
        <v>9</v>
      </c>
      <c r="T391">
        <v>24.600000381469702</v>
      </c>
      <c r="U391">
        <v>35.400001525878899</v>
      </c>
      <c r="V391">
        <v>1.20000004768371</v>
      </c>
      <c r="W391">
        <v>-0.459690362215042</v>
      </c>
      <c r="X391">
        <v>151.98986816406199</v>
      </c>
      <c r="Y391">
        <v>220</v>
      </c>
    </row>
    <row r="392" spans="1:25" x14ac:dyDescent="0.2">
      <c r="A392" t="s">
        <v>1113</v>
      </c>
      <c r="B392" t="str">
        <f>RIGHT(A392,2)</f>
        <v>PM</v>
      </c>
      <c r="C392" s="2">
        <f>DATEVALUE(MID(A392,5,2)&amp;"-"&amp;MID(A392,1,4)&amp;"-"&amp;MID(A392,9,4))</f>
        <v>43788</v>
      </c>
      <c r="D392" s="2" t="str">
        <f>TEXT(C392,"DDDD")</f>
        <v>Tuesday</v>
      </c>
      <c r="E392" t="s">
        <v>928</v>
      </c>
      <c r="F392" t="s">
        <v>75</v>
      </c>
      <c r="H392">
        <v>954</v>
      </c>
      <c r="I392">
        <v>2.29</v>
      </c>
      <c r="J392">
        <f>I392*0.621371</f>
        <v>1.4229395900000001</v>
      </c>
      <c r="K392">
        <v>25</v>
      </c>
      <c r="L392">
        <v>954</v>
      </c>
      <c r="M392">
        <f>L392/60</f>
        <v>15.9</v>
      </c>
      <c r="N392" s="9">
        <f>M392/J392</f>
        <v>11.174051317245308</v>
      </c>
      <c r="O392">
        <v>2290</v>
      </c>
      <c r="P392">
        <v>3.5999999046325599</v>
      </c>
      <c r="Q392">
        <v>2.4000000953674299</v>
      </c>
      <c r="R392">
        <v>2</v>
      </c>
      <c r="S392">
        <v>4</v>
      </c>
      <c r="T392">
        <v>17.600000381469702</v>
      </c>
      <c r="U392">
        <v>24.2000007629394</v>
      </c>
      <c r="V392">
        <v>6.3000001907348597</v>
      </c>
      <c r="W392">
        <v>-0.104803495109081</v>
      </c>
      <c r="X392">
        <v>148</v>
      </c>
      <c r="Y392">
        <v>224</v>
      </c>
    </row>
    <row r="393" spans="1:25" x14ac:dyDescent="0.2">
      <c r="A393" t="s">
        <v>740</v>
      </c>
      <c r="B393" t="str">
        <f>RIGHT(A393,2)</f>
        <v>PM</v>
      </c>
      <c r="C393" s="2">
        <f>DATEVALUE(MID(A393,5,2)&amp;"-"&amp;MID(A393,1,4)&amp;"-"&amp;MID(A393,9,4))</f>
        <v>43242</v>
      </c>
      <c r="D393" s="2" t="str">
        <f>TEXT(C393,"DDDD")</f>
        <v>Tuesday</v>
      </c>
      <c r="E393" t="s">
        <v>741</v>
      </c>
      <c r="F393" t="s">
        <v>75</v>
      </c>
      <c r="G393" t="s">
        <v>742</v>
      </c>
      <c r="H393">
        <v>905</v>
      </c>
      <c r="I393">
        <v>2.2799999999999998</v>
      </c>
      <c r="J393">
        <f>I393*0.621371</f>
        <v>1.41672588</v>
      </c>
      <c r="K393">
        <v>27</v>
      </c>
      <c r="L393">
        <v>899</v>
      </c>
      <c r="M393">
        <f>L393/60</f>
        <v>14.983333333333333</v>
      </c>
      <c r="N393" s="9">
        <f>M393/J393</f>
        <v>10.576028535127298</v>
      </c>
      <c r="O393">
        <v>2288.89990234375</v>
      </c>
      <c r="P393">
        <v>3.4000000953674299</v>
      </c>
      <c r="R393">
        <v>8</v>
      </c>
      <c r="T393">
        <v>30.2000007629394</v>
      </c>
      <c r="U393">
        <v>39</v>
      </c>
      <c r="V393">
        <v>5.4000000953674299</v>
      </c>
      <c r="W393">
        <v>0.24465900659561099</v>
      </c>
      <c r="X393">
        <v>152.60578918457</v>
      </c>
      <c r="Y393">
        <v>268.800537109375</v>
      </c>
    </row>
    <row r="394" spans="1:25" x14ac:dyDescent="0.2">
      <c r="A394" t="s">
        <v>1378</v>
      </c>
      <c r="B394" t="str">
        <f>RIGHT(A394,2)</f>
        <v>PM</v>
      </c>
      <c r="C394" s="2">
        <f>DATEVALUE(MID(A394,5,2)&amp;"-"&amp;MID(A394,1,4)&amp;"-"&amp;MID(A394,9,4))</f>
        <v>44008</v>
      </c>
      <c r="D394" s="2" t="str">
        <f>TEXT(C394,"DDDD")</f>
        <v>Friday</v>
      </c>
      <c r="E394" t="s">
        <v>1379</v>
      </c>
      <c r="F394" t="s">
        <v>75</v>
      </c>
      <c r="H394">
        <v>844</v>
      </c>
      <c r="I394">
        <v>2.21</v>
      </c>
      <c r="J394">
        <f>I394*0.621371</f>
        <v>1.3732299100000001</v>
      </c>
      <c r="K394">
        <v>27</v>
      </c>
      <c r="L394">
        <v>815</v>
      </c>
      <c r="M394">
        <f>L394/60</f>
        <v>13.583333333333334</v>
      </c>
      <c r="N394" s="9">
        <f>M394/J394</f>
        <v>9.8915216122355893</v>
      </c>
      <c r="O394">
        <v>2211.69995117187</v>
      </c>
      <c r="P394">
        <v>4.4000000953674299</v>
      </c>
      <c r="Q394">
        <v>2.7137422561645499</v>
      </c>
      <c r="R394">
        <v>7</v>
      </c>
      <c r="S394">
        <v>4</v>
      </c>
      <c r="T394">
        <v>23</v>
      </c>
      <c r="U394">
        <v>32</v>
      </c>
      <c r="V394">
        <v>3.5</v>
      </c>
      <c r="W394">
        <v>6.3299722969531999E-2</v>
      </c>
      <c r="X394">
        <v>155.15861511230401</v>
      </c>
      <c r="Y394">
        <v>226</v>
      </c>
    </row>
    <row r="395" spans="1:25" x14ac:dyDescent="0.2">
      <c r="A395" t="s">
        <v>386</v>
      </c>
      <c r="B395" t="str">
        <f>RIGHT(A395,2)</f>
        <v>PM</v>
      </c>
      <c r="C395" s="2">
        <f>DATEVALUE(MID(A395,5,2)&amp;"-"&amp;MID(A395,1,4)&amp;"-"&amp;MID(A395,9,4))</f>
        <v>42472</v>
      </c>
      <c r="D395" s="2" t="str">
        <f>TEXT(C395,"DDDD")</f>
        <v>Tuesday</v>
      </c>
      <c r="E395" t="s">
        <v>212</v>
      </c>
      <c r="F395" t="s">
        <v>75</v>
      </c>
      <c r="H395">
        <v>855</v>
      </c>
      <c r="I395">
        <v>2.15</v>
      </c>
      <c r="J395">
        <f>I395*0.621371</f>
        <v>1.33594765</v>
      </c>
      <c r="K395">
        <v>12</v>
      </c>
      <c r="L395">
        <v>849</v>
      </c>
      <c r="M395">
        <f>L395/60</f>
        <v>14.15</v>
      </c>
      <c r="N395" s="9">
        <f>M395/J395</f>
        <v>10.59173239310687</v>
      </c>
      <c r="O395">
        <v>2157.10009765625</v>
      </c>
      <c r="P395">
        <v>3.5999999046325599</v>
      </c>
      <c r="R395">
        <v>0</v>
      </c>
      <c r="T395">
        <v>30.7000007629394</v>
      </c>
      <c r="U395">
        <v>35.299999237060497</v>
      </c>
      <c r="V395">
        <v>5.8000001907348597</v>
      </c>
      <c r="W395">
        <v>-9.2717101797461492E-3</v>
      </c>
      <c r="X395">
        <v>127.501998901367</v>
      </c>
    </row>
    <row r="396" spans="1:25" x14ac:dyDescent="0.2">
      <c r="A396" t="s">
        <v>222</v>
      </c>
      <c r="B396" t="str">
        <f>RIGHT(A396,2)</f>
        <v>AM</v>
      </c>
      <c r="C396" s="2">
        <f>DATEVALUE(MID(A396,5,2)&amp;"-"&amp;MID(A396,1,4)&amp;"-"&amp;MID(A396,9,4))</f>
        <v>42295</v>
      </c>
      <c r="D396" s="2" t="str">
        <f>TEXT(C396,"DDDD")</f>
        <v>Sunday</v>
      </c>
      <c r="E396" t="s">
        <v>193</v>
      </c>
      <c r="F396" t="s">
        <v>75</v>
      </c>
      <c r="H396">
        <v>738</v>
      </c>
      <c r="I396">
        <v>2.12</v>
      </c>
      <c r="J396">
        <f>I396*0.621371</f>
        <v>1.31730652</v>
      </c>
      <c r="K396">
        <v>38</v>
      </c>
      <c r="L396">
        <v>738</v>
      </c>
      <c r="M396">
        <f>L396/60</f>
        <v>12.3</v>
      </c>
      <c r="N396" s="9">
        <f>M396/J396</f>
        <v>9.3372345868294957</v>
      </c>
      <c r="O396">
        <v>2122.30004882812</v>
      </c>
      <c r="P396">
        <v>3.9000000953674299</v>
      </c>
      <c r="R396">
        <v>18.5342712402343</v>
      </c>
      <c r="T396">
        <v>16</v>
      </c>
      <c r="U396">
        <v>34.799999237060497</v>
      </c>
      <c r="V396">
        <v>7.4000000953674299</v>
      </c>
      <c r="W396">
        <v>0.81515336036682096</v>
      </c>
      <c r="X396">
        <v>166.87364196777301</v>
      </c>
    </row>
    <row r="397" spans="1:25" x14ac:dyDescent="0.2">
      <c r="A397" t="s">
        <v>265</v>
      </c>
      <c r="B397" t="str">
        <f>RIGHT(A397,2)</f>
        <v>PM</v>
      </c>
      <c r="C397" s="2">
        <f>DATEVALUE(MID(A397,5,1)&amp;"-"&amp;MID(A397,1,4)&amp;"-"&amp;MID(A397,8,4))</f>
        <v>42342</v>
      </c>
      <c r="D397" s="2" t="str">
        <f>TEXT(C397,"DDDD")</f>
        <v>Friday</v>
      </c>
      <c r="E397" t="s">
        <v>225</v>
      </c>
      <c r="F397" t="s">
        <v>75</v>
      </c>
      <c r="H397">
        <v>902</v>
      </c>
      <c r="I397">
        <v>2.0699999999999998</v>
      </c>
      <c r="J397">
        <f>I397*0.621371</f>
        <v>1.28623797</v>
      </c>
      <c r="K397">
        <v>12</v>
      </c>
      <c r="L397">
        <v>560</v>
      </c>
      <c r="M397">
        <f>L397/60</f>
        <v>9.3333333333333339</v>
      </c>
      <c r="N397" s="9">
        <f>M397/J397</f>
        <v>7.2563036942015744</v>
      </c>
      <c r="O397">
        <v>2074.69995117187</v>
      </c>
      <c r="P397">
        <v>8.5</v>
      </c>
      <c r="R397">
        <v>15.489473342895501</v>
      </c>
      <c r="T397">
        <v>22.5</v>
      </c>
      <c r="U397">
        <v>38.099998474121001</v>
      </c>
      <c r="V397">
        <v>10.5</v>
      </c>
      <c r="W397">
        <v>0.19279895722866</v>
      </c>
      <c r="X397">
        <v>147.86071777343699</v>
      </c>
      <c r="Y397">
        <v>245.86869812011699</v>
      </c>
    </row>
    <row r="398" spans="1:25" x14ac:dyDescent="0.2">
      <c r="A398" t="s">
        <v>452</v>
      </c>
      <c r="B398" t="str">
        <f>RIGHT(A398,2)</f>
        <v>AM</v>
      </c>
      <c r="C398" s="2">
        <f>DATEVALUE(MID(A398,5,2)&amp;"-"&amp;MID(A398,1,4)&amp;"-"&amp;MID(A398,9,4))</f>
        <v>42540</v>
      </c>
      <c r="D398" s="2" t="str">
        <f>TEXT(C398,"DDDD")</f>
        <v>Sunday</v>
      </c>
      <c r="E398" t="s">
        <v>225</v>
      </c>
      <c r="F398" t="s">
        <v>75</v>
      </c>
      <c r="H398">
        <v>771</v>
      </c>
      <c r="I398">
        <v>2.0299999999999998</v>
      </c>
      <c r="J398">
        <f>I398*0.621371</f>
        <v>1.2613831299999998</v>
      </c>
      <c r="K398">
        <v>27</v>
      </c>
      <c r="L398">
        <v>771</v>
      </c>
      <c r="M398">
        <f>L398/60</f>
        <v>12.85</v>
      </c>
      <c r="N398" s="9">
        <f>M398/J398</f>
        <v>10.187229949714011</v>
      </c>
      <c r="O398">
        <v>2037.40002441406</v>
      </c>
      <c r="P398">
        <v>3.7999999523162802</v>
      </c>
      <c r="R398">
        <v>0</v>
      </c>
      <c r="T398">
        <v>21.5</v>
      </c>
      <c r="U398">
        <v>25.899999618530199</v>
      </c>
      <c r="V398">
        <v>3.7999999523162802</v>
      </c>
      <c r="W398">
        <v>-3.9265699684619897E-2</v>
      </c>
      <c r="X398">
        <v>159.23500061035099</v>
      </c>
      <c r="Y398">
        <v>238.00146484375</v>
      </c>
    </row>
    <row r="399" spans="1:25" x14ac:dyDescent="0.2">
      <c r="A399" t="s">
        <v>1245</v>
      </c>
      <c r="B399" t="str">
        <f>RIGHT(A399,2)</f>
        <v>AM</v>
      </c>
      <c r="C399" s="2">
        <f>DATEVALUE(MID(A399,5,1)&amp;"-"&amp;MID(A399,1,4)&amp;"-"&amp;MID(A399,8,4))</f>
        <v>43926</v>
      </c>
      <c r="D399" s="2" t="str">
        <f>TEXT(C399,"DDDD")</f>
        <v>Sunday</v>
      </c>
      <c r="E399" t="s">
        <v>1246</v>
      </c>
      <c r="F399" t="s">
        <v>75</v>
      </c>
      <c r="H399">
        <v>1762</v>
      </c>
      <c r="I399">
        <v>5</v>
      </c>
      <c r="J399">
        <f>I399*0.621371</f>
        <v>3.1068549999999999</v>
      </c>
      <c r="K399">
        <v>58</v>
      </c>
      <c r="L399">
        <v>1762</v>
      </c>
      <c r="M399">
        <f>L399/60</f>
        <v>29.366666666666667</v>
      </c>
      <c r="N399" s="9">
        <f>M399/J399</f>
        <v>9.4522166842889899</v>
      </c>
      <c r="O399">
        <v>4999</v>
      </c>
      <c r="P399">
        <v>4.0999999046325604</v>
      </c>
      <c r="Q399">
        <v>2.8369998931884699</v>
      </c>
      <c r="R399">
        <v>7</v>
      </c>
      <c r="S399">
        <v>35</v>
      </c>
      <c r="T399">
        <v>2.4000000953674299</v>
      </c>
      <c r="U399">
        <v>35</v>
      </c>
      <c r="V399">
        <v>6.4000000953674299</v>
      </c>
      <c r="W399">
        <v>-0.54410880804061801</v>
      </c>
      <c r="X399">
        <v>155</v>
      </c>
      <c r="Y399">
        <v>478</v>
      </c>
    </row>
    <row r="400" spans="1:25" x14ac:dyDescent="0.2">
      <c r="A400" t="s">
        <v>921</v>
      </c>
      <c r="B400" t="str">
        <f>RIGHT(A400,2)</f>
        <v>PM</v>
      </c>
      <c r="C400" s="2">
        <f>DATEVALUE(MID(A400,5,1)&amp;"-"&amp;MID(A400,1,4)&amp;"-"&amp;MID(A400,8,4))</f>
        <v>43443</v>
      </c>
      <c r="D400" s="2" t="str">
        <f>TEXT(C400,"DDDD")</f>
        <v>Sunday</v>
      </c>
      <c r="E400" t="s">
        <v>922</v>
      </c>
      <c r="F400" t="s">
        <v>75</v>
      </c>
      <c r="G400" t="s">
        <v>844</v>
      </c>
      <c r="H400">
        <v>707</v>
      </c>
      <c r="I400">
        <v>1.98</v>
      </c>
      <c r="J400">
        <f>I400*0.621371</f>
        <v>1.2303145799999999</v>
      </c>
      <c r="K400">
        <v>29</v>
      </c>
      <c r="L400">
        <v>707</v>
      </c>
      <c r="M400">
        <f>L400/60</f>
        <v>11.783333333333333</v>
      </c>
      <c r="N400" s="9">
        <f>M400/J400</f>
        <v>9.5774962963808274</v>
      </c>
      <c r="O400">
        <v>1979.30004882812</v>
      </c>
      <c r="P400">
        <v>4.4000000953674299</v>
      </c>
      <c r="R400">
        <v>4.625</v>
      </c>
      <c r="T400">
        <v>31.399999618530199</v>
      </c>
      <c r="U400">
        <v>36.099998474121001</v>
      </c>
      <c r="V400">
        <v>3.2999999523162802</v>
      </c>
      <c r="W400">
        <v>0</v>
      </c>
      <c r="X400">
        <v>160.72831726074199</v>
      </c>
      <c r="Y400">
        <v>236</v>
      </c>
    </row>
    <row r="401" spans="1:25" x14ac:dyDescent="0.2">
      <c r="A401" t="s">
        <v>694</v>
      </c>
      <c r="B401" t="str">
        <f>RIGHT(A401,2)</f>
        <v>PM</v>
      </c>
      <c r="C401" s="2">
        <f>DATEVALUE(MID(A401,5,2)&amp;"-"&amp;MID(A401,1,4)&amp;"-"&amp;MID(A401,9,4))</f>
        <v>43212</v>
      </c>
      <c r="D401" s="2" t="str">
        <f>TEXT(C401,"DDDD")</f>
        <v>Sunday</v>
      </c>
      <c r="E401" t="s">
        <v>695</v>
      </c>
      <c r="F401" t="s">
        <v>75</v>
      </c>
      <c r="G401" t="s">
        <v>696</v>
      </c>
      <c r="H401">
        <v>766</v>
      </c>
      <c r="I401">
        <v>1.98</v>
      </c>
      <c r="J401">
        <f>I401*0.621371</f>
        <v>1.2303145799999999</v>
      </c>
      <c r="K401">
        <v>26</v>
      </c>
      <c r="L401">
        <v>766</v>
      </c>
      <c r="M401">
        <f>L401/60</f>
        <v>12.766666666666667</v>
      </c>
      <c r="N401" s="9">
        <f>M401/J401</f>
        <v>10.376749876984038</v>
      </c>
      <c r="O401">
        <v>1984.90002441406</v>
      </c>
      <c r="P401">
        <v>5.3000001907348597</v>
      </c>
      <c r="R401">
        <v>4.1839599609375</v>
      </c>
      <c r="T401">
        <v>30.799999237060501</v>
      </c>
      <c r="U401">
        <v>35.099998474121001</v>
      </c>
      <c r="V401">
        <v>3.70000004768371</v>
      </c>
      <c r="W401">
        <v>0</v>
      </c>
      <c r="X401">
        <v>154.21836853027301</v>
      </c>
      <c r="Y401">
        <v>231.79489135742099</v>
      </c>
    </row>
    <row r="402" spans="1:25" x14ac:dyDescent="0.2">
      <c r="A402" t="s">
        <v>678</v>
      </c>
      <c r="B402" t="str">
        <f>RIGHT(A402,2)</f>
        <v>PM</v>
      </c>
      <c r="C402" s="2">
        <f>DATEVALUE(MID(A402,5,2)&amp;"-"&amp;MID(A402,1,4)&amp;"-"&amp;MID(A402,9,4))</f>
        <v>43200</v>
      </c>
      <c r="D402" s="2" t="str">
        <f>TEXT(C402,"DDDD")</f>
        <v>Tuesday</v>
      </c>
      <c r="E402" t="s">
        <v>196</v>
      </c>
      <c r="F402" t="s">
        <v>75</v>
      </c>
      <c r="H402">
        <v>830</v>
      </c>
      <c r="I402">
        <v>1.96</v>
      </c>
      <c r="J402">
        <f>I402*0.621371</f>
        <v>1.2178871600000001</v>
      </c>
      <c r="K402">
        <v>23</v>
      </c>
      <c r="L402">
        <v>824</v>
      </c>
      <c r="M402">
        <f>L402/60</f>
        <v>13.733333333333333</v>
      </c>
      <c r="N402" s="9">
        <f>M402/J402</f>
        <v>11.276359407002314</v>
      </c>
      <c r="O402">
        <v>1964.59997558593</v>
      </c>
      <c r="P402">
        <v>6.1999998092651296</v>
      </c>
      <c r="R402">
        <v>4.1883459091186497</v>
      </c>
      <c r="T402">
        <v>30.799999237060501</v>
      </c>
      <c r="U402">
        <v>35.099998474121001</v>
      </c>
      <c r="V402">
        <v>5.5</v>
      </c>
      <c r="W402">
        <v>0</v>
      </c>
      <c r="X402">
        <v>147.12882995605401</v>
      </c>
      <c r="Y402">
        <v>229.52354431152301</v>
      </c>
    </row>
    <row r="403" spans="1:25" x14ac:dyDescent="0.2">
      <c r="A403" t="s">
        <v>655</v>
      </c>
      <c r="B403" t="str">
        <f>RIGHT(A403,2)</f>
        <v>PM</v>
      </c>
      <c r="C403" s="2">
        <f>DATEVALUE(MID(A403,5,2)&amp;"-"&amp;MID(A403,1,4)&amp;"-"&amp;MID(A403,9,4))</f>
        <v>42962</v>
      </c>
      <c r="D403" s="2" t="str">
        <f>TEXT(C403,"DDDD")</f>
        <v>Tuesday</v>
      </c>
      <c r="E403" t="s">
        <v>196</v>
      </c>
      <c r="F403" t="s">
        <v>75</v>
      </c>
      <c r="H403">
        <v>639</v>
      </c>
      <c r="I403">
        <v>1.95</v>
      </c>
      <c r="J403">
        <f>I403*0.621371</f>
        <v>1.2116734499999999</v>
      </c>
      <c r="K403">
        <v>35</v>
      </c>
      <c r="L403">
        <v>639</v>
      </c>
      <c r="M403">
        <f>L403/60</f>
        <v>10.65</v>
      </c>
      <c r="N403" s="9">
        <f>M403/J403</f>
        <v>8.7894968731055396</v>
      </c>
      <c r="O403">
        <v>1949.40002441406</v>
      </c>
      <c r="P403">
        <v>6.6999998092651296</v>
      </c>
      <c r="R403">
        <v>8.2706604003906197</v>
      </c>
      <c r="T403">
        <v>19.399999618530199</v>
      </c>
      <c r="U403">
        <v>35</v>
      </c>
      <c r="V403">
        <v>13.800000190734799</v>
      </c>
      <c r="W403">
        <v>-0.54375708103179898</v>
      </c>
      <c r="X403">
        <v>167.77795410156199</v>
      </c>
      <c r="Y403">
        <v>225.34191894531199</v>
      </c>
    </row>
    <row r="404" spans="1:25" x14ac:dyDescent="0.2">
      <c r="A404" t="s">
        <v>673</v>
      </c>
      <c r="B404" t="str">
        <f>RIGHT(A404,2)</f>
        <v>PM</v>
      </c>
      <c r="C404" s="2">
        <f>DATEVALUE(MID(A404,5,2)&amp;"-"&amp;MID(A404,1,4)&amp;"-"&amp;MID(A404,9,4))</f>
        <v>43058</v>
      </c>
      <c r="D404" s="2" t="str">
        <f>TEXT(C404,"DDDD")</f>
        <v>Sunday</v>
      </c>
      <c r="E404" t="s">
        <v>674</v>
      </c>
      <c r="F404" t="s">
        <v>75</v>
      </c>
      <c r="H404">
        <v>1028</v>
      </c>
      <c r="I404">
        <v>1.94</v>
      </c>
      <c r="J404">
        <f>I404*0.621371</f>
        <v>1.20545974</v>
      </c>
      <c r="L404">
        <v>759</v>
      </c>
      <c r="M404">
        <f>L404/60</f>
        <v>12.65</v>
      </c>
      <c r="N404" s="9">
        <f>M404/J404</f>
        <v>10.493921597082952</v>
      </c>
      <c r="O404">
        <v>1942.40002441406</v>
      </c>
      <c r="P404">
        <v>5.0999999046325604</v>
      </c>
      <c r="R404">
        <v>4.1972498893737704</v>
      </c>
      <c r="T404">
        <v>30.799999237060501</v>
      </c>
      <c r="U404">
        <v>35.099998474121001</v>
      </c>
      <c r="V404">
        <v>4.5</v>
      </c>
      <c r="W404">
        <v>0</v>
      </c>
      <c r="Y404">
        <v>227.07746887207</v>
      </c>
    </row>
    <row r="405" spans="1:25" x14ac:dyDescent="0.2">
      <c r="A405" t="s">
        <v>676</v>
      </c>
      <c r="B405" t="str">
        <f>RIGHT(A405,2)</f>
        <v>AM</v>
      </c>
      <c r="C405" s="2">
        <f>DATEVALUE(MID(A405,5,1)&amp;"-"&amp;MID(A405,1,4)&amp;"-"&amp;MID(A405,8,4))</f>
        <v>43198</v>
      </c>
      <c r="D405" s="2" t="str">
        <f>TEXT(C405,"DDDD")</f>
        <v>Sunday</v>
      </c>
      <c r="E405" t="s">
        <v>225</v>
      </c>
      <c r="F405" t="s">
        <v>75</v>
      </c>
      <c r="H405">
        <v>867</v>
      </c>
      <c r="I405">
        <v>1.94</v>
      </c>
      <c r="J405">
        <f>I405*0.621371</f>
        <v>1.20545974</v>
      </c>
      <c r="K405">
        <v>18</v>
      </c>
      <c r="L405">
        <v>867</v>
      </c>
      <c r="M405">
        <f>L405/60</f>
        <v>14.45</v>
      </c>
      <c r="N405" s="9">
        <f>M405/J405</f>
        <v>11.987127832241001</v>
      </c>
      <c r="O405">
        <v>1948.40002441406</v>
      </c>
      <c r="P405">
        <v>4.6999998092651296</v>
      </c>
      <c r="R405">
        <v>4.1852941513061497</v>
      </c>
      <c r="T405">
        <v>30.799999237060501</v>
      </c>
      <c r="U405">
        <v>35.099998474121001</v>
      </c>
      <c r="V405">
        <v>4.3000001907348597</v>
      </c>
      <c r="W405">
        <v>0</v>
      </c>
      <c r="X405">
        <v>141.00256347656199</v>
      </c>
      <c r="Y405">
        <v>227.68315124511699</v>
      </c>
    </row>
    <row r="406" spans="1:25" x14ac:dyDescent="0.2">
      <c r="A406" t="s">
        <v>691</v>
      </c>
      <c r="B406" t="str">
        <f>RIGHT(A406,2)</f>
        <v>PM</v>
      </c>
      <c r="C406" s="2">
        <f>DATEVALUE(MID(A406,5,2)&amp;"-"&amp;MID(A406,1,4)&amp;"-"&amp;MID(A406,9,4))</f>
        <v>43210</v>
      </c>
      <c r="D406" s="2" t="str">
        <f>TEXT(C406,"DDDD")</f>
        <v>Friday</v>
      </c>
      <c r="E406" t="s">
        <v>692</v>
      </c>
      <c r="F406" t="s">
        <v>75</v>
      </c>
      <c r="H406">
        <v>733</v>
      </c>
      <c r="I406">
        <v>1.93</v>
      </c>
      <c r="J406">
        <f>I406*0.621371</f>
        <v>1.1992460300000001</v>
      </c>
      <c r="K406">
        <v>27</v>
      </c>
      <c r="L406">
        <v>733</v>
      </c>
      <c r="M406">
        <f>L406/60</f>
        <v>12.216666666666667</v>
      </c>
      <c r="N406" s="9">
        <f>M406/J406</f>
        <v>10.186956104967607</v>
      </c>
      <c r="O406">
        <v>1931.59997558593</v>
      </c>
      <c r="P406">
        <v>4.4000000953674299</v>
      </c>
      <c r="R406">
        <v>4.1883301734924299</v>
      </c>
      <c r="T406">
        <v>30.799999237060501</v>
      </c>
      <c r="U406">
        <v>35.099998474121001</v>
      </c>
      <c r="V406">
        <v>3.7999999523162802</v>
      </c>
      <c r="W406">
        <v>5.1770601421594602E-3</v>
      </c>
      <c r="X406">
        <v>156.427001953125</v>
      </c>
      <c r="Y406">
        <v>225.62145996093699</v>
      </c>
    </row>
    <row r="407" spans="1:25" x14ac:dyDescent="0.2">
      <c r="A407" t="s">
        <v>698</v>
      </c>
      <c r="B407" t="str">
        <f>RIGHT(A407,2)</f>
        <v>PM</v>
      </c>
      <c r="C407" s="2">
        <f>DATEVALUE(MID(A407,5,1)&amp;"-"&amp;MID(A407,1,4)&amp;"-"&amp;MID(A407,8,4))</f>
        <v>43222</v>
      </c>
      <c r="D407" s="2" t="str">
        <f>TEXT(C407,"DDDD")</f>
        <v>Wednesday</v>
      </c>
      <c r="E407" t="s">
        <v>564</v>
      </c>
      <c r="F407" t="s">
        <v>75</v>
      </c>
      <c r="G407" t="s">
        <v>699</v>
      </c>
      <c r="H407">
        <v>794</v>
      </c>
      <c r="I407">
        <v>1.93</v>
      </c>
      <c r="J407">
        <f>I407*0.621371</f>
        <v>1.1992460300000001</v>
      </c>
      <c r="K407">
        <v>26</v>
      </c>
      <c r="L407">
        <v>760</v>
      </c>
      <c r="M407">
        <f>L407/60</f>
        <v>12.666666666666666</v>
      </c>
      <c r="N407" s="9">
        <f>M407/J407</f>
        <v>10.562191868724939</v>
      </c>
      <c r="O407">
        <v>1933.90002441406</v>
      </c>
      <c r="P407">
        <v>4</v>
      </c>
      <c r="R407">
        <v>4.1892232894897399</v>
      </c>
      <c r="T407">
        <v>30.799999237060501</v>
      </c>
      <c r="U407">
        <v>35.099998474121001</v>
      </c>
      <c r="V407">
        <v>3.7999999523162802</v>
      </c>
      <c r="W407">
        <v>5.17089804634451E-3</v>
      </c>
      <c r="X407">
        <v>153.97018432617099</v>
      </c>
      <c r="Y407">
        <v>225.93595886230401</v>
      </c>
    </row>
    <row r="408" spans="1:25" x14ac:dyDescent="0.2">
      <c r="A408" t="s">
        <v>862</v>
      </c>
      <c r="B408" t="str">
        <f>RIGHT(A408,2)</f>
        <v>PM</v>
      </c>
      <c r="C408" s="2">
        <f>DATEVALUE(MID(A408,5,2)&amp;"-"&amp;MID(A408,1,4)&amp;"-"&amp;MID(A408,9,4))</f>
        <v>43367</v>
      </c>
      <c r="D408" s="2" t="str">
        <f>TEXT(C408,"DDDD")</f>
        <v>Monday</v>
      </c>
      <c r="E408" t="s">
        <v>863</v>
      </c>
      <c r="F408" t="s">
        <v>75</v>
      </c>
      <c r="G408" t="s">
        <v>864</v>
      </c>
      <c r="H408">
        <v>837</v>
      </c>
      <c r="I408">
        <v>1.92</v>
      </c>
      <c r="J408">
        <f>I408*0.621371</f>
        <v>1.1930323199999999</v>
      </c>
      <c r="K408">
        <v>16</v>
      </c>
      <c r="L408">
        <v>674</v>
      </c>
      <c r="M408">
        <f>L408/60</f>
        <v>11.233333333333333</v>
      </c>
      <c r="N408" s="9">
        <f>M408/J408</f>
        <v>9.4157829130172548</v>
      </c>
      <c r="O408">
        <v>1924.80004882812</v>
      </c>
      <c r="P408">
        <v>3.70000004768371</v>
      </c>
      <c r="R408">
        <v>0</v>
      </c>
      <c r="S408">
        <v>2</v>
      </c>
      <c r="T408">
        <v>6.1999998092651296</v>
      </c>
      <c r="U408">
        <v>8.3999996185302699</v>
      </c>
      <c r="V408">
        <v>2.0999999046325599</v>
      </c>
      <c r="W408">
        <v>-8.3125516772270203E-2</v>
      </c>
      <c r="X408">
        <v>146.683502197265</v>
      </c>
      <c r="Y408">
        <v>177</v>
      </c>
    </row>
    <row r="409" spans="1:25" x14ac:dyDescent="0.2">
      <c r="A409" t="s">
        <v>1110</v>
      </c>
      <c r="B409" t="str">
        <f>RIGHT(A409,2)</f>
        <v>AM</v>
      </c>
      <c r="C409" s="2">
        <f>DATEVALUE(MID(A409,5,2)&amp;"-"&amp;MID(A409,1,4)&amp;"-"&amp;MID(A409,9,4))</f>
        <v>43786</v>
      </c>
      <c r="D409" s="2" t="str">
        <f>TEXT(C409,"DDDD")</f>
        <v>Sunday</v>
      </c>
      <c r="E409" t="s">
        <v>1111</v>
      </c>
      <c r="F409" t="s">
        <v>75</v>
      </c>
      <c r="H409">
        <v>765</v>
      </c>
      <c r="I409">
        <v>1.92</v>
      </c>
      <c r="J409">
        <f>I409*0.621371</f>
        <v>1.1930323199999999</v>
      </c>
      <c r="K409">
        <v>23</v>
      </c>
      <c r="L409">
        <v>744</v>
      </c>
      <c r="M409">
        <f>L409/60</f>
        <v>12.4</v>
      </c>
      <c r="N409" s="9">
        <f>M409/J409</f>
        <v>10.393683215556139</v>
      </c>
      <c r="O409">
        <v>1927</v>
      </c>
      <c r="P409">
        <v>3.2999999523162802</v>
      </c>
      <c r="Q409">
        <v>2.5880000591278001</v>
      </c>
      <c r="R409">
        <v>0</v>
      </c>
      <c r="S409">
        <v>2</v>
      </c>
      <c r="T409">
        <v>19.600000381469702</v>
      </c>
      <c r="U409">
        <v>24.2000007629394</v>
      </c>
      <c r="V409">
        <v>7.9000000953674299</v>
      </c>
      <c r="W409">
        <v>-0.11416710168123199</v>
      </c>
      <c r="X409">
        <v>152</v>
      </c>
      <c r="Y409">
        <v>191</v>
      </c>
    </row>
    <row r="410" spans="1:25" x14ac:dyDescent="0.2">
      <c r="A410" t="s">
        <v>898</v>
      </c>
      <c r="B410" t="str">
        <f>RIGHT(A410,2)</f>
        <v>PM</v>
      </c>
      <c r="C410" s="2">
        <f>DATEVALUE(MID(A410,5,1)&amp;"-"&amp;MID(A410,1,4)&amp;"-"&amp;MID(A410,8,4))</f>
        <v>43406</v>
      </c>
      <c r="D410" s="2" t="str">
        <f>TEXT(C410,"DDDD")</f>
        <v>Friday</v>
      </c>
      <c r="E410" t="s">
        <v>212</v>
      </c>
      <c r="F410" t="s">
        <v>75</v>
      </c>
      <c r="G410" t="s">
        <v>857</v>
      </c>
      <c r="H410">
        <v>693</v>
      </c>
      <c r="I410">
        <v>1.91</v>
      </c>
      <c r="J410">
        <f>I410*0.621371</f>
        <v>1.18681861</v>
      </c>
      <c r="K410">
        <v>28</v>
      </c>
      <c r="L410">
        <v>689</v>
      </c>
      <c r="M410">
        <f>L410/60</f>
        <v>11.483333333333333</v>
      </c>
      <c r="N410" s="9">
        <f>M410/J410</f>
        <v>9.6757273913435959</v>
      </c>
      <c r="O410">
        <v>1914.59997558593</v>
      </c>
      <c r="P410">
        <v>3.9000000953674299</v>
      </c>
      <c r="R410">
        <v>0</v>
      </c>
      <c r="S410">
        <v>4</v>
      </c>
      <c r="T410">
        <v>18.600000381469702</v>
      </c>
      <c r="U410">
        <v>25</v>
      </c>
      <c r="V410">
        <v>5.0999999046325604</v>
      </c>
      <c r="W410">
        <v>-0.26115116477012601</v>
      </c>
      <c r="X410">
        <v>158.81304931640599</v>
      </c>
      <c r="Y410">
        <v>189</v>
      </c>
    </row>
    <row r="411" spans="1:25" x14ac:dyDescent="0.2">
      <c r="A411" t="s">
        <v>86</v>
      </c>
      <c r="B411" t="str">
        <f>RIGHT(A411,2)</f>
        <v>PM</v>
      </c>
      <c r="C411" s="2">
        <f>DATEVALUE(MID(A411,5,2)&amp;"-"&amp;MID(A411,1,4)&amp;"-"&amp;MID(A411,9,4))</f>
        <v>41966</v>
      </c>
      <c r="D411" s="2" t="str">
        <f>TEXT(C411,"DDDD")</f>
        <v>Sunday</v>
      </c>
      <c r="E411" t="s">
        <v>87</v>
      </c>
      <c r="F411" t="s">
        <v>75</v>
      </c>
      <c r="H411">
        <v>1073</v>
      </c>
      <c r="I411">
        <v>1.91</v>
      </c>
      <c r="J411">
        <f>I411*0.621371</f>
        <v>1.18681861</v>
      </c>
      <c r="K411">
        <v>9</v>
      </c>
      <c r="L411">
        <v>698</v>
      </c>
      <c r="M411">
        <f>L411/60</f>
        <v>11.633333333333333</v>
      </c>
      <c r="N411" s="9">
        <f>M411/J411</f>
        <v>9.8021157026964154</v>
      </c>
      <c r="O411">
        <v>1909.40002441406</v>
      </c>
      <c r="P411">
        <v>4.3000001907348597</v>
      </c>
      <c r="R411">
        <v>10.014900207519499</v>
      </c>
      <c r="T411">
        <v>22.600000381469702</v>
      </c>
      <c r="U411">
        <v>38</v>
      </c>
      <c r="V411">
        <v>9.6000003814697195</v>
      </c>
      <c r="W411">
        <v>-3.6660701036453198E-2</v>
      </c>
      <c r="X411">
        <v>128.13600158691401</v>
      </c>
    </row>
    <row r="412" spans="1:25" x14ac:dyDescent="0.2">
      <c r="A412" t="s">
        <v>772</v>
      </c>
      <c r="B412" t="str">
        <f>RIGHT(A412,2)</f>
        <v>PM</v>
      </c>
      <c r="C412" s="2">
        <f>DATEVALUE(MID(A412,5,1)&amp;"-"&amp;MID(A412,1,4)&amp;"-"&amp;MID(A412,8,4))</f>
        <v>43313</v>
      </c>
      <c r="D412" s="2" t="str">
        <f>TEXT(C412,"DDDD")</f>
        <v>Wednesday</v>
      </c>
      <c r="E412" t="s">
        <v>773</v>
      </c>
      <c r="F412" t="s">
        <v>75</v>
      </c>
      <c r="G412" t="s">
        <v>774</v>
      </c>
      <c r="H412">
        <v>769</v>
      </c>
      <c r="I412">
        <v>1.91</v>
      </c>
      <c r="J412">
        <f>I412*0.621371</f>
        <v>1.18681861</v>
      </c>
      <c r="K412">
        <v>25</v>
      </c>
      <c r="L412">
        <v>769</v>
      </c>
      <c r="M412">
        <f>L412/60</f>
        <v>12.816666666666666</v>
      </c>
      <c r="N412" s="9">
        <f>M412/J412</f>
        <v>10.7991790478131</v>
      </c>
      <c r="O412">
        <v>1910.69995117187</v>
      </c>
      <c r="P412">
        <v>3.4000000953674299</v>
      </c>
      <c r="R412">
        <v>2</v>
      </c>
      <c r="S412">
        <v>2</v>
      </c>
      <c r="T412">
        <v>25.799999237060501</v>
      </c>
      <c r="U412">
        <v>29.799999237060501</v>
      </c>
      <c r="V412">
        <v>11.1000003814697</v>
      </c>
      <c r="W412">
        <v>3.14021036028862E-2</v>
      </c>
      <c r="X412">
        <v>153.91525268554599</v>
      </c>
      <c r="Y412">
        <v>212</v>
      </c>
    </row>
    <row r="413" spans="1:25" x14ac:dyDescent="0.2">
      <c r="A413" t="s">
        <v>891</v>
      </c>
      <c r="B413" t="str">
        <f>RIGHT(A413,2)</f>
        <v>AM</v>
      </c>
      <c r="C413" s="2">
        <f>DATEVALUE(MID(A413,5,2)&amp;"-"&amp;MID(A413,1,4)&amp;"-"&amp;MID(A413,9,4))</f>
        <v>43399</v>
      </c>
      <c r="D413" s="2" t="str">
        <f>TEXT(C413,"DDDD")</f>
        <v>Friday</v>
      </c>
      <c r="E413" t="s">
        <v>225</v>
      </c>
      <c r="F413" t="s">
        <v>75</v>
      </c>
      <c r="G413" t="s">
        <v>892</v>
      </c>
      <c r="H413">
        <v>1481</v>
      </c>
      <c r="I413">
        <v>1.89</v>
      </c>
      <c r="J413">
        <f>I413*0.621371</f>
        <v>1.1743911899999999</v>
      </c>
      <c r="K413">
        <v>11</v>
      </c>
      <c r="L413">
        <v>635</v>
      </c>
      <c r="M413">
        <f>L413/60</f>
        <v>10.583333333333334</v>
      </c>
      <c r="N413" s="9">
        <f>M413/J413</f>
        <v>9.0117615181814621</v>
      </c>
      <c r="O413">
        <v>1896.30004882812</v>
      </c>
      <c r="P413">
        <v>4.1999998092651296</v>
      </c>
      <c r="R413">
        <v>2</v>
      </c>
      <c r="S413">
        <v>2</v>
      </c>
      <c r="T413">
        <v>16</v>
      </c>
      <c r="U413">
        <v>25</v>
      </c>
      <c r="V413">
        <v>3.4000000953674299</v>
      </c>
      <c r="W413">
        <v>-0.35859304666519098</v>
      </c>
      <c r="X413">
        <v>141.77409362792901</v>
      </c>
      <c r="Y413">
        <v>155</v>
      </c>
    </row>
    <row r="414" spans="1:25" x14ac:dyDescent="0.2">
      <c r="A414" t="s">
        <v>780</v>
      </c>
      <c r="B414" t="str">
        <f>RIGHT(A414,2)</f>
        <v>PM</v>
      </c>
      <c r="C414" s="2">
        <f>DATEVALUE(MID(A414,5,1)&amp;"-"&amp;MID(A414,1,4)&amp;"-"&amp;MID(A414,8,4))</f>
        <v>43317</v>
      </c>
      <c r="D414" s="2" t="str">
        <f>TEXT(C414,"DDDD")</f>
        <v>Sunday</v>
      </c>
      <c r="E414" t="s">
        <v>196</v>
      </c>
      <c r="F414" t="s">
        <v>75</v>
      </c>
      <c r="G414" t="s">
        <v>781</v>
      </c>
      <c r="H414">
        <v>748</v>
      </c>
      <c r="I414">
        <v>1.89</v>
      </c>
      <c r="J414">
        <f>I414*0.621371</f>
        <v>1.1743911899999999</v>
      </c>
      <c r="K414">
        <v>10</v>
      </c>
      <c r="L414">
        <v>742</v>
      </c>
      <c r="M414">
        <f>L414/60</f>
        <v>12.366666666666667</v>
      </c>
      <c r="N414" s="9">
        <f>M414/J414</f>
        <v>10.530278813371094</v>
      </c>
      <c r="O414">
        <v>1895</v>
      </c>
      <c r="P414">
        <v>3.70000004768371</v>
      </c>
      <c r="R414">
        <v>2</v>
      </c>
      <c r="S414">
        <v>2</v>
      </c>
      <c r="T414">
        <v>24.799999237060501</v>
      </c>
      <c r="U414">
        <v>28.799999237060501</v>
      </c>
      <c r="V414">
        <v>6.1999998092651296</v>
      </c>
      <c r="W414">
        <v>-3.16622704267501E-2</v>
      </c>
      <c r="X414">
        <v>140.56872558593699</v>
      </c>
      <c r="Y414">
        <v>193</v>
      </c>
    </row>
    <row r="415" spans="1:25" x14ac:dyDescent="0.2">
      <c r="A415" t="s">
        <v>783</v>
      </c>
      <c r="B415" t="str">
        <f>RIGHT(A415,2)</f>
        <v>PM</v>
      </c>
      <c r="C415" s="2">
        <f>DATEVALUE(MID(A415,5,1)&amp;"-"&amp;MID(A415,1,4)&amp;"-"&amp;MID(A415,8,4))</f>
        <v>43319</v>
      </c>
      <c r="D415" s="2" t="str">
        <f>TEXT(C415,"DDDD")</f>
        <v>Tuesday</v>
      </c>
      <c r="E415" t="s">
        <v>692</v>
      </c>
      <c r="F415" t="s">
        <v>75</v>
      </c>
      <c r="G415" t="s">
        <v>784</v>
      </c>
      <c r="H415">
        <v>747</v>
      </c>
      <c r="I415">
        <v>1.88</v>
      </c>
      <c r="J415">
        <f>I415*0.621371</f>
        <v>1.16817748</v>
      </c>
      <c r="K415">
        <v>22</v>
      </c>
      <c r="L415">
        <v>739</v>
      </c>
      <c r="M415">
        <f>L415/60</f>
        <v>12.316666666666666</v>
      </c>
      <c r="N415" s="9">
        <f>M415/J415</f>
        <v>10.543489219349329</v>
      </c>
      <c r="O415">
        <v>1884.09997558593</v>
      </c>
      <c r="P415">
        <v>3.0999999046325599</v>
      </c>
      <c r="R415">
        <v>2</v>
      </c>
      <c r="S415">
        <v>4</v>
      </c>
      <c r="T415">
        <v>25.399999618530199</v>
      </c>
      <c r="U415">
        <v>30.600000381469702</v>
      </c>
      <c r="V415">
        <v>1.8999999761581401</v>
      </c>
      <c r="W415">
        <v>-0.14861206710338501</v>
      </c>
      <c r="X415">
        <v>152.127197265625</v>
      </c>
      <c r="Y415">
        <v>201</v>
      </c>
    </row>
    <row r="416" spans="1:25" x14ac:dyDescent="0.2">
      <c r="A416" t="s">
        <v>950</v>
      </c>
      <c r="B416" t="str">
        <f>RIGHT(A416,2)</f>
        <v>PM</v>
      </c>
      <c r="C416" s="2">
        <f>DATEVALUE(MID(A416,5,1)&amp;"-"&amp;MID(A416,1,4)&amp;"-"&amp;MID(A416,8,4))</f>
        <v>43472</v>
      </c>
      <c r="D416" s="2" t="str">
        <f>TEXT(C416,"DDDD")</f>
        <v>Monday</v>
      </c>
      <c r="E416" t="s">
        <v>951</v>
      </c>
      <c r="F416" t="s">
        <v>75</v>
      </c>
      <c r="H416">
        <v>844</v>
      </c>
      <c r="I416">
        <v>1.88</v>
      </c>
      <c r="J416">
        <f>I416*0.621371</f>
        <v>1.16817748</v>
      </c>
      <c r="K416">
        <v>26</v>
      </c>
      <c r="L416">
        <v>758</v>
      </c>
      <c r="M416">
        <f>L416/60</f>
        <v>12.633333333333333</v>
      </c>
      <c r="N416" s="9">
        <f>M416/J416</f>
        <v>10.814566750022722</v>
      </c>
      <c r="O416">
        <v>1880.30004882812</v>
      </c>
      <c r="P416">
        <v>3.0999999046325599</v>
      </c>
      <c r="R416">
        <v>28</v>
      </c>
      <c r="S416">
        <v>27</v>
      </c>
      <c r="T416">
        <v>4.4000000953674299</v>
      </c>
      <c r="U416">
        <v>34.799999237060497</v>
      </c>
      <c r="V416">
        <v>18.5</v>
      </c>
      <c r="W416">
        <v>2.1273201331496201E-2</v>
      </c>
      <c r="X416">
        <v>156.256912231445</v>
      </c>
      <c r="Y416">
        <v>198</v>
      </c>
    </row>
    <row r="417" spans="1:25" x14ac:dyDescent="0.2">
      <c r="A417" t="s">
        <v>941</v>
      </c>
      <c r="B417" t="str">
        <f>RIGHT(A417,2)</f>
        <v>PM</v>
      </c>
      <c r="C417" s="2">
        <f>DATEVALUE(MID(A417,5,1)&amp;"-"&amp;MID(A417,1,4)&amp;"-"&amp;MID(A417,8,4))</f>
        <v>43471</v>
      </c>
      <c r="D417" s="2" t="str">
        <f>TEXT(C417,"DDDD")</f>
        <v>Sunday</v>
      </c>
      <c r="E417" t="s">
        <v>212</v>
      </c>
      <c r="F417" t="s">
        <v>75</v>
      </c>
      <c r="H417">
        <v>771</v>
      </c>
      <c r="I417">
        <v>1.87</v>
      </c>
      <c r="J417">
        <f>I417*0.621371</f>
        <v>1.1619637700000001</v>
      </c>
      <c r="K417">
        <v>18</v>
      </c>
      <c r="L417">
        <v>691</v>
      </c>
      <c r="M417">
        <f>L417/60</f>
        <v>11.516666666666667</v>
      </c>
      <c r="N417" s="9">
        <f>M417/J417</f>
        <v>9.9113818898730948</v>
      </c>
      <c r="O417">
        <v>1875</v>
      </c>
      <c r="P417">
        <v>3.70000004768371</v>
      </c>
      <c r="R417">
        <v>2</v>
      </c>
      <c r="S417">
        <v>2</v>
      </c>
      <c r="T417">
        <v>36.200000762939403</v>
      </c>
      <c r="U417">
        <v>40.400001525878899</v>
      </c>
      <c r="V417">
        <v>3.4000000953674299</v>
      </c>
      <c r="W417">
        <v>-3.20000015199184E-2</v>
      </c>
      <c r="X417">
        <v>148.554275512695</v>
      </c>
      <c r="Y417">
        <v>174</v>
      </c>
    </row>
    <row r="418" spans="1:25" x14ac:dyDescent="0.2">
      <c r="A418" t="s">
        <v>1182</v>
      </c>
      <c r="B418" t="str">
        <f>RIGHT(A418,2)</f>
        <v>AM</v>
      </c>
      <c r="C418" s="2">
        <f>DATEVALUE(MID(A418,5,1)&amp;"-"&amp;MID(A418,1,4)&amp;"-"&amp;MID(A418,8,4))</f>
        <v>43864</v>
      </c>
      <c r="D418" s="2" t="str">
        <f>TEXT(C418,"DDDD")</f>
        <v>Monday</v>
      </c>
      <c r="E418" t="s">
        <v>1183</v>
      </c>
      <c r="F418" t="s">
        <v>75</v>
      </c>
      <c r="H418">
        <v>731</v>
      </c>
      <c r="I418">
        <v>1.86</v>
      </c>
      <c r="J418">
        <f>I418*0.621371</f>
        <v>1.1557500600000001</v>
      </c>
      <c r="K418">
        <v>16</v>
      </c>
      <c r="L418">
        <v>731</v>
      </c>
      <c r="M418">
        <f>L418/60</f>
        <v>12.183333333333334</v>
      </c>
      <c r="N418" s="9">
        <f>M418/J418</f>
        <v>10.541494874188743</v>
      </c>
      <c r="O418">
        <v>1865.30004882812</v>
      </c>
      <c r="P418">
        <v>2.9000000953674299</v>
      </c>
      <c r="Q418">
        <v>2.5520000457763601</v>
      </c>
      <c r="S418">
        <v>16</v>
      </c>
      <c r="T418">
        <v>15.800000190734799</v>
      </c>
      <c r="U418">
        <v>56.400001525878899</v>
      </c>
      <c r="V418">
        <v>4.6999998092651296</v>
      </c>
      <c r="W418">
        <v>-2.1765935420989901</v>
      </c>
      <c r="X418">
        <v>145</v>
      </c>
      <c r="Y418">
        <v>180</v>
      </c>
    </row>
    <row r="419" spans="1:25" x14ac:dyDescent="0.2">
      <c r="A419" t="s">
        <v>852</v>
      </c>
      <c r="B419" t="str">
        <f>RIGHT(A419,2)</f>
        <v>PM</v>
      </c>
      <c r="C419" s="2">
        <f>DATEVALUE(MID(A419,5,2)&amp;"-"&amp;MID(A419,1,4)&amp;"-"&amp;MID(A419,9,4))</f>
        <v>43367</v>
      </c>
      <c r="D419" s="2" t="str">
        <f>TEXT(C419,"DDDD")</f>
        <v>Monday</v>
      </c>
      <c r="E419" t="s">
        <v>853</v>
      </c>
      <c r="F419" t="s">
        <v>75</v>
      </c>
      <c r="H419">
        <v>883</v>
      </c>
      <c r="I419">
        <v>1.85</v>
      </c>
      <c r="J419">
        <f>I419*0.621371</f>
        <v>1.14953635</v>
      </c>
      <c r="K419">
        <v>15</v>
      </c>
      <c r="L419">
        <v>632</v>
      </c>
      <c r="M419">
        <f>L419/60</f>
        <v>10.533333333333333</v>
      </c>
      <c r="N419" s="9">
        <f>M419/J419</f>
        <v>9.163114618631532</v>
      </c>
      <c r="O419">
        <v>1856.40002441406</v>
      </c>
      <c r="P419">
        <v>5.6999998092651296</v>
      </c>
      <c r="R419">
        <v>0</v>
      </c>
      <c r="S419">
        <v>2</v>
      </c>
      <c r="T419">
        <v>0.60000002384185702</v>
      </c>
      <c r="U419">
        <v>5</v>
      </c>
      <c r="V419">
        <v>9.1000003814697195</v>
      </c>
      <c r="W419">
        <v>-0.17237664759158999</v>
      </c>
      <c r="X419">
        <v>148.40829467773401</v>
      </c>
      <c r="Y419">
        <v>165</v>
      </c>
    </row>
    <row r="420" spans="1:25" x14ac:dyDescent="0.2">
      <c r="A420" t="s">
        <v>83</v>
      </c>
      <c r="B420" t="str">
        <f>RIGHT(A420,2)</f>
        <v>AM</v>
      </c>
      <c r="C420" s="2">
        <f>DATEVALUE(MID(A420,5,2)&amp;"-"&amp;MID(A420,1,4)&amp;"-"&amp;MID(A420,9,4))</f>
        <v>41963</v>
      </c>
      <c r="D420" s="2" t="str">
        <f>TEXT(C420,"DDDD")</f>
        <v>Thursday</v>
      </c>
      <c r="E420" t="s">
        <v>84</v>
      </c>
      <c r="F420" t="s">
        <v>75</v>
      </c>
      <c r="H420">
        <v>854</v>
      </c>
      <c r="I420">
        <v>1.85</v>
      </c>
      <c r="J420">
        <f>I420*0.621371</f>
        <v>1.14953635</v>
      </c>
      <c r="K420">
        <v>8</v>
      </c>
      <c r="L420">
        <v>645</v>
      </c>
      <c r="M420">
        <f>L420/60</f>
        <v>10.75</v>
      </c>
      <c r="N420" s="9">
        <f>M420/J420</f>
        <v>9.3515964066730035</v>
      </c>
      <c r="O420">
        <v>1850.69995117187</v>
      </c>
      <c r="P420">
        <v>4.4000000953674299</v>
      </c>
      <c r="R420">
        <v>0</v>
      </c>
      <c r="T420">
        <v>6.3000001907348597</v>
      </c>
      <c r="U420">
        <v>11</v>
      </c>
      <c r="V420">
        <v>3.70000004768371</v>
      </c>
      <c r="W420">
        <v>0.108066998422145</v>
      </c>
      <c r="X420">
        <v>111.459999084472</v>
      </c>
    </row>
    <row r="421" spans="1:25" x14ac:dyDescent="0.2">
      <c r="A421" t="s">
        <v>757</v>
      </c>
      <c r="B421" t="str">
        <f>RIGHT(A421,2)</f>
        <v>PM</v>
      </c>
      <c r="C421" s="2">
        <f>DATEVALUE(MID(A421,5,2)&amp;"-"&amp;MID(A421,1,4)&amp;"-"&amp;MID(A421,9,4))</f>
        <v>43268</v>
      </c>
      <c r="D421" s="2" t="str">
        <f>TEXT(C421,"DDDD")</f>
        <v>Sunday</v>
      </c>
      <c r="E421" t="s">
        <v>212</v>
      </c>
      <c r="F421" t="s">
        <v>75</v>
      </c>
      <c r="H421">
        <v>736</v>
      </c>
      <c r="I421">
        <v>1.8</v>
      </c>
      <c r="J421">
        <f>I421*0.621371</f>
        <v>1.1184678000000001</v>
      </c>
      <c r="K421">
        <v>27</v>
      </c>
      <c r="L421">
        <v>663</v>
      </c>
      <c r="M421">
        <f>L421/60</f>
        <v>11.05</v>
      </c>
      <c r="N421" s="9">
        <f>M421/J421</f>
        <v>9.8795870565071251</v>
      </c>
      <c r="O421">
        <v>1808.09997558593</v>
      </c>
      <c r="P421">
        <v>5.5999999046325604</v>
      </c>
      <c r="R421">
        <v>6</v>
      </c>
      <c r="T421">
        <v>18</v>
      </c>
      <c r="U421">
        <v>31.799999237060501</v>
      </c>
      <c r="V421">
        <v>29.799999237060501</v>
      </c>
      <c r="W421">
        <v>0.619434773921966</v>
      </c>
      <c r="X421">
        <v>159.51739501953099</v>
      </c>
      <c r="Y421">
        <v>213</v>
      </c>
    </row>
    <row r="422" spans="1:25" x14ac:dyDescent="0.2">
      <c r="A422" t="s">
        <v>855</v>
      </c>
      <c r="B422" t="str">
        <f>RIGHT(A422,2)</f>
        <v>PM</v>
      </c>
      <c r="C422" s="2">
        <f>DATEVALUE(MID(A422,5,2)&amp;"-"&amp;MID(A422,1,4)&amp;"-"&amp;MID(A422,9,4))</f>
        <v>43367</v>
      </c>
      <c r="D422" s="2" t="str">
        <f>TEXT(C422,"DDDD")</f>
        <v>Monday</v>
      </c>
      <c r="E422" t="s">
        <v>856</v>
      </c>
      <c r="F422" t="s">
        <v>75</v>
      </c>
      <c r="G422" t="s">
        <v>857</v>
      </c>
      <c r="H422">
        <v>589</v>
      </c>
      <c r="I422">
        <v>1.62</v>
      </c>
      <c r="J422">
        <f>I422*0.621371</f>
        <v>1.0066210200000001</v>
      </c>
      <c r="K422">
        <v>16</v>
      </c>
      <c r="L422">
        <v>585</v>
      </c>
      <c r="M422">
        <f>L422/60</f>
        <v>9.75</v>
      </c>
      <c r="N422" s="9">
        <f>M422/J422</f>
        <v>9.6858696632422792</v>
      </c>
      <c r="O422">
        <v>1620.19995117187</v>
      </c>
      <c r="P422">
        <v>4</v>
      </c>
      <c r="R422">
        <v>0</v>
      </c>
      <c r="S422">
        <v>0</v>
      </c>
      <c r="T422">
        <v>10.399999618530201</v>
      </c>
      <c r="U422">
        <v>12.6000003814697</v>
      </c>
      <c r="V422">
        <v>5.5</v>
      </c>
      <c r="W422">
        <v>-0.13578569889068601</v>
      </c>
      <c r="X422">
        <v>150.45051574707</v>
      </c>
      <c r="Y422">
        <v>149</v>
      </c>
    </row>
    <row r="423" spans="1:25" x14ac:dyDescent="0.2">
      <c r="A423" t="s">
        <v>487</v>
      </c>
      <c r="B423" t="str">
        <f>RIGHT(A423,2)</f>
        <v>PM</v>
      </c>
      <c r="C423" s="2">
        <f>DATEVALUE(MID(A423,5,1)&amp;"-"&amp;MID(A423,1,4)&amp;"-"&amp;MID(A423,8,4))</f>
        <v>42585</v>
      </c>
      <c r="D423" s="2" t="str">
        <f>TEXT(C423,"DDDD")</f>
        <v>Wednesday</v>
      </c>
      <c r="E423" t="s">
        <v>196</v>
      </c>
      <c r="F423" t="s">
        <v>75</v>
      </c>
      <c r="H423">
        <v>572</v>
      </c>
      <c r="I423">
        <v>1.61</v>
      </c>
      <c r="J423">
        <f>I423*0.621371</f>
        <v>1.0004073100000002</v>
      </c>
      <c r="K423">
        <v>15</v>
      </c>
      <c r="L423">
        <v>572</v>
      </c>
      <c r="M423">
        <f>L423/60</f>
        <v>9.5333333333333332</v>
      </c>
      <c r="N423" s="9">
        <f>M423/J423</f>
        <v>9.5294518922830864</v>
      </c>
      <c r="O423">
        <v>1609.19995117187</v>
      </c>
      <c r="P423">
        <v>5.0999999046325604</v>
      </c>
      <c r="R423">
        <v>0</v>
      </c>
      <c r="T423">
        <v>22.5</v>
      </c>
      <c r="U423">
        <v>36.400001525878899</v>
      </c>
      <c r="V423">
        <v>11.199999809265099</v>
      </c>
      <c r="W423">
        <v>-0.627641081809997</v>
      </c>
      <c r="X423">
        <v>149.52134704589801</v>
      </c>
      <c r="Y423">
        <v>185.09019470214801</v>
      </c>
    </row>
    <row r="424" spans="1:25" x14ac:dyDescent="0.2">
      <c r="A424" t="s">
        <v>720</v>
      </c>
      <c r="B424" t="str">
        <f>RIGHT(A424,2)</f>
        <v>PM</v>
      </c>
      <c r="C424" s="2">
        <f>DATEVALUE(MID(A424,5,2)&amp;"-"&amp;MID(A424,1,4)&amp;"-"&amp;MID(A424,9,4))</f>
        <v>43233</v>
      </c>
      <c r="D424" s="2" t="str">
        <f>TEXT(C424,"DDDD")</f>
        <v>Sunday</v>
      </c>
      <c r="E424" t="s">
        <v>721</v>
      </c>
      <c r="F424" t="s">
        <v>75</v>
      </c>
      <c r="G424" t="s">
        <v>722</v>
      </c>
      <c r="H424">
        <v>596</v>
      </c>
      <c r="I424">
        <v>1.61</v>
      </c>
      <c r="J424">
        <f>I424*0.621371</f>
        <v>1.0004073100000002</v>
      </c>
      <c r="K424">
        <v>32</v>
      </c>
      <c r="L424">
        <v>596</v>
      </c>
      <c r="M424">
        <f>L424/60</f>
        <v>9.9333333333333336</v>
      </c>
      <c r="N424" s="9">
        <f>M424/J424</f>
        <v>9.9292890346166427</v>
      </c>
      <c r="O424">
        <v>1618.90002441406</v>
      </c>
      <c r="P424">
        <v>5.5999999046325604</v>
      </c>
      <c r="R424">
        <v>7.7075843811035103</v>
      </c>
      <c r="T424">
        <v>16</v>
      </c>
      <c r="U424">
        <v>22</v>
      </c>
      <c r="V424">
        <v>5.9000000953674299</v>
      </c>
      <c r="W424">
        <v>0.302674651145935</v>
      </c>
      <c r="X424">
        <v>165.4130859375</v>
      </c>
      <c r="Y424">
        <v>190.67750549316401</v>
      </c>
    </row>
    <row r="425" spans="1:25" x14ac:dyDescent="0.2">
      <c r="A425" t="s">
        <v>687</v>
      </c>
      <c r="B425" t="str">
        <f>RIGHT(A425,2)</f>
        <v>PM</v>
      </c>
      <c r="C425" s="2">
        <f>DATEVALUE(MID(A425,5,2)&amp;"-"&amp;MID(A425,1,4)&amp;"-"&amp;MID(A425,9,4))</f>
        <v>43207</v>
      </c>
      <c r="D425" s="2" t="str">
        <f>TEXT(C425,"DDDD")</f>
        <v>Tuesday</v>
      </c>
      <c r="E425" t="s">
        <v>688</v>
      </c>
      <c r="F425" t="s">
        <v>75</v>
      </c>
      <c r="G425" t="s">
        <v>689</v>
      </c>
      <c r="H425">
        <v>623</v>
      </c>
      <c r="I425">
        <v>1.61</v>
      </c>
      <c r="J425">
        <f>I425*0.621371</f>
        <v>1.0004073100000002</v>
      </c>
      <c r="K425">
        <v>8</v>
      </c>
      <c r="L425">
        <v>623</v>
      </c>
      <c r="M425">
        <f>L425/60</f>
        <v>10.383333333333333</v>
      </c>
      <c r="N425" s="9">
        <f>M425/J425</f>
        <v>10.379105819741891</v>
      </c>
      <c r="O425">
        <v>1616.40002441406</v>
      </c>
      <c r="P425">
        <v>4.3000001907348597</v>
      </c>
      <c r="R425">
        <v>4.0286841392517001</v>
      </c>
      <c r="T425">
        <v>30.799999237060501</v>
      </c>
      <c r="U425">
        <v>35</v>
      </c>
      <c r="V425">
        <v>4.0999999046325604</v>
      </c>
      <c r="W425">
        <v>0.12373174726963</v>
      </c>
      <c r="X425">
        <v>131.57260131835901</v>
      </c>
      <c r="Y425">
        <v>189.38458251953099</v>
      </c>
    </row>
    <row r="426" spans="1:25" x14ac:dyDescent="0.2">
      <c r="A426" t="s">
        <v>859</v>
      </c>
      <c r="B426" t="str">
        <f>RIGHT(A426,2)</f>
        <v>PM</v>
      </c>
      <c r="C426" s="2">
        <f>DATEVALUE(MID(A426,5,2)&amp;"-"&amp;MID(A426,1,4)&amp;"-"&amp;MID(A426,9,4))</f>
        <v>43367</v>
      </c>
      <c r="D426" s="2" t="str">
        <f>TEXT(C426,"DDDD")</f>
        <v>Monday</v>
      </c>
      <c r="E426" t="s">
        <v>860</v>
      </c>
      <c r="F426" t="s">
        <v>75</v>
      </c>
      <c r="G426" t="s">
        <v>857</v>
      </c>
      <c r="H426">
        <v>624</v>
      </c>
      <c r="I426">
        <v>1.59</v>
      </c>
      <c r="J426">
        <f>I426*0.621371</f>
        <v>0.98797989000000008</v>
      </c>
      <c r="K426">
        <v>5</v>
      </c>
      <c r="L426">
        <v>606</v>
      </c>
      <c r="M426">
        <f>L426/60</f>
        <v>10.1</v>
      </c>
      <c r="N426" s="9">
        <f>M426/J426</f>
        <v>10.222880143845842</v>
      </c>
      <c r="O426">
        <v>1593</v>
      </c>
      <c r="P426">
        <v>3</v>
      </c>
      <c r="R426">
        <v>0</v>
      </c>
      <c r="S426">
        <v>0</v>
      </c>
      <c r="T426">
        <v>-0.40000000596046398</v>
      </c>
      <c r="U426">
        <v>1.3999999761581401</v>
      </c>
      <c r="V426">
        <v>8.3000001907348597</v>
      </c>
      <c r="W426">
        <v>-6.2774635851383195E-2</v>
      </c>
      <c r="X426">
        <v>133.59338378906199</v>
      </c>
      <c r="Y426">
        <v>149</v>
      </c>
    </row>
    <row r="427" spans="1:25" x14ac:dyDescent="0.2">
      <c r="A427" t="s">
        <v>1075</v>
      </c>
      <c r="B427" t="str">
        <f>RIGHT(A427,2)</f>
        <v>PM</v>
      </c>
      <c r="C427" s="2">
        <f>DATEVALUE(MID(A427,5,2)&amp;"-"&amp;MID(A427,1,4)&amp;"-"&amp;MID(A427,9,4))</f>
        <v>43658</v>
      </c>
      <c r="D427" s="2" t="str">
        <f>TEXT(C427,"DDDD")</f>
        <v>Friday</v>
      </c>
      <c r="E427" t="s">
        <v>212</v>
      </c>
      <c r="F427" t="s">
        <v>75</v>
      </c>
      <c r="H427">
        <v>611</v>
      </c>
      <c r="I427">
        <v>1.52</v>
      </c>
      <c r="J427">
        <f>I427*0.621371</f>
        <v>0.94448392000000003</v>
      </c>
      <c r="K427">
        <v>12</v>
      </c>
      <c r="L427">
        <v>550</v>
      </c>
      <c r="M427">
        <f>L427/60</f>
        <v>9.1666666666666661</v>
      </c>
      <c r="N427" s="9">
        <f>M427/J427</f>
        <v>9.7054766868520801</v>
      </c>
      <c r="O427">
        <v>1521.5</v>
      </c>
      <c r="P427">
        <v>3.7999999523162802</v>
      </c>
      <c r="R427">
        <v>2</v>
      </c>
      <c r="S427">
        <v>2</v>
      </c>
      <c r="T427">
        <v>12.199999809265099</v>
      </c>
      <c r="U427">
        <v>23.399999618530199</v>
      </c>
      <c r="V427">
        <v>3.20000004768371</v>
      </c>
      <c r="W427">
        <v>-0.68353599309921198</v>
      </c>
      <c r="X427">
        <v>146</v>
      </c>
      <c r="Y427">
        <v>142</v>
      </c>
    </row>
    <row r="428" spans="1:25" x14ac:dyDescent="0.2">
      <c r="A428" t="s">
        <v>957</v>
      </c>
      <c r="B428" t="str">
        <f>RIGHT(A428,2)</f>
        <v>PM</v>
      </c>
      <c r="C428" s="2">
        <f>DATEVALUE(MID(A428,5,2)&amp;"-"&amp;MID(A428,1,4)&amp;"-"&amp;MID(A428,9,4))</f>
        <v>43478</v>
      </c>
      <c r="D428" s="2" t="str">
        <f>TEXT(C428,"DDDD")</f>
        <v>Sunday</v>
      </c>
      <c r="E428" t="s">
        <v>958</v>
      </c>
      <c r="F428" t="s">
        <v>75</v>
      </c>
      <c r="H428">
        <v>546</v>
      </c>
      <c r="I428">
        <v>1.48</v>
      </c>
      <c r="J428">
        <f>I428*0.621371</f>
        <v>0.91962907999999999</v>
      </c>
      <c r="K428">
        <v>4</v>
      </c>
      <c r="L428">
        <v>546</v>
      </c>
      <c r="M428">
        <f>L428/60</f>
        <v>9.1</v>
      </c>
      <c r="N428" s="9">
        <f>M428/J428</f>
        <v>9.8952938721772483</v>
      </c>
      <c r="O428">
        <v>1486.5</v>
      </c>
      <c r="P428">
        <v>4.0999999046325604</v>
      </c>
      <c r="R428">
        <v>0</v>
      </c>
      <c r="S428">
        <v>0</v>
      </c>
      <c r="T428">
        <v>43.200000762939403</v>
      </c>
      <c r="U428">
        <v>46.400001525878899</v>
      </c>
      <c r="V428">
        <v>11.1000003814697</v>
      </c>
      <c r="W428">
        <v>2.6908846572041501E-2</v>
      </c>
      <c r="X428">
        <v>129.33944702148401</v>
      </c>
      <c r="Y428">
        <v>124</v>
      </c>
    </row>
    <row r="429" spans="1:25" x14ac:dyDescent="0.2">
      <c r="A429" t="s">
        <v>955</v>
      </c>
      <c r="B429" t="str">
        <f>RIGHT(A429,2)</f>
        <v>PM</v>
      </c>
      <c r="C429" s="2">
        <f>DATEVALUE(MID(A429,5,2)&amp;"-"&amp;MID(A429,1,4)&amp;"-"&amp;MID(A429,9,4))</f>
        <v>43477</v>
      </c>
      <c r="D429" s="2" t="str">
        <f>TEXT(C429,"DDDD")</f>
        <v>Saturday</v>
      </c>
      <c r="E429" t="s">
        <v>212</v>
      </c>
      <c r="F429" t="s">
        <v>75</v>
      </c>
      <c r="H429">
        <v>730</v>
      </c>
      <c r="I429">
        <v>1.47</v>
      </c>
      <c r="J429">
        <f>I429*0.621371</f>
        <v>0.91341536999999995</v>
      </c>
      <c r="K429">
        <v>10</v>
      </c>
      <c r="L429">
        <v>552</v>
      </c>
      <c r="M429">
        <f>L429/60</f>
        <v>9.1999999999999993</v>
      </c>
      <c r="N429" s="9">
        <f>M429/J429</f>
        <v>10.072088014021485</v>
      </c>
      <c r="O429">
        <v>1472.30004882812</v>
      </c>
      <c r="P429">
        <v>5.8000001907348597</v>
      </c>
      <c r="R429">
        <v>0</v>
      </c>
      <c r="S429">
        <v>4</v>
      </c>
      <c r="T429">
        <v>12.399999618530201</v>
      </c>
      <c r="U429">
        <v>20.799999237060501</v>
      </c>
      <c r="V429">
        <v>7.9000000953674299</v>
      </c>
      <c r="W429">
        <v>-0.50261497497558505</v>
      </c>
      <c r="X429">
        <v>140.83122253417901</v>
      </c>
      <c r="Y429">
        <v>122</v>
      </c>
    </row>
    <row r="430" spans="1:25" x14ac:dyDescent="0.2">
      <c r="A430" t="s">
        <v>284</v>
      </c>
      <c r="B430" t="str">
        <f>RIGHT(A430,2)</f>
        <v>PM</v>
      </c>
      <c r="C430" s="2">
        <f>DATEVALUE(MID(A430,5,2)&amp;"-"&amp;MID(A430,1,4)&amp;"-"&amp;MID(A430,9,4))</f>
        <v>42362</v>
      </c>
      <c r="D430" s="2" t="str">
        <f>TEXT(C430,"DDDD")</f>
        <v>Thursday</v>
      </c>
      <c r="E430" t="s">
        <v>212</v>
      </c>
      <c r="F430" t="s">
        <v>75</v>
      </c>
      <c r="H430">
        <v>483</v>
      </c>
      <c r="I430">
        <v>1.4</v>
      </c>
      <c r="J430">
        <f>I430*0.621371</f>
        <v>0.86991940000000001</v>
      </c>
      <c r="K430">
        <v>20</v>
      </c>
      <c r="L430">
        <v>480</v>
      </c>
      <c r="M430">
        <f>L430/60</f>
        <v>8</v>
      </c>
      <c r="N430" s="9">
        <f>M430/J430</f>
        <v>9.1962542736717907</v>
      </c>
      <c r="O430">
        <v>1402</v>
      </c>
      <c r="P430">
        <v>4.5999999046325604</v>
      </c>
      <c r="R430">
        <v>14.6912498474121</v>
      </c>
      <c r="T430">
        <v>20</v>
      </c>
      <c r="U430">
        <v>34.799999237060497</v>
      </c>
      <c r="V430">
        <v>14.199999809265099</v>
      </c>
      <c r="W430">
        <v>0.94151210784912098</v>
      </c>
      <c r="X430">
        <v>159.88865661621</v>
      </c>
      <c r="Y430">
        <v>170.593002319335</v>
      </c>
    </row>
    <row r="431" spans="1:25" x14ac:dyDescent="0.2">
      <c r="A431" t="s">
        <v>1119</v>
      </c>
      <c r="B431" t="str">
        <f>RIGHT(A431,2)</f>
        <v>PM</v>
      </c>
      <c r="C431" s="2">
        <f>DATEVALUE(MID(A431,5,2)&amp;"-"&amp;MID(A431,1,4)&amp;"-"&amp;MID(A431,9,4))</f>
        <v>43795</v>
      </c>
      <c r="D431" s="2" t="str">
        <f>TEXT(C431,"DDDD")</f>
        <v>Tuesday</v>
      </c>
      <c r="E431" t="s">
        <v>196</v>
      </c>
      <c r="F431" t="s">
        <v>75</v>
      </c>
      <c r="H431">
        <v>541</v>
      </c>
      <c r="I431">
        <v>1.38</v>
      </c>
      <c r="J431">
        <f>I431*0.621371</f>
        <v>0.85749197999999993</v>
      </c>
      <c r="K431">
        <v>11</v>
      </c>
      <c r="L431">
        <v>541</v>
      </c>
      <c r="M431">
        <f>L431/60</f>
        <v>9.0166666666666675</v>
      </c>
      <c r="N431" s="9">
        <f>M431/J431</f>
        <v>10.515161514008176</v>
      </c>
      <c r="O431">
        <v>1383.40002441406</v>
      </c>
      <c r="P431">
        <v>3.20000004768371</v>
      </c>
      <c r="Q431">
        <v>2.5569999217986998</v>
      </c>
      <c r="R431">
        <v>0</v>
      </c>
      <c r="S431">
        <v>13</v>
      </c>
      <c r="T431">
        <v>8.8000001907348597</v>
      </c>
      <c r="U431">
        <v>23.399999618530199</v>
      </c>
      <c r="V431">
        <v>5.6999998092651296</v>
      </c>
      <c r="W431">
        <v>-1.0119993686676001</v>
      </c>
      <c r="X431">
        <v>142</v>
      </c>
      <c r="Y431">
        <v>129</v>
      </c>
    </row>
    <row r="432" spans="1:25" x14ac:dyDescent="0.2">
      <c r="A432" t="s">
        <v>384</v>
      </c>
      <c r="B432" t="str">
        <f>RIGHT(A432,2)</f>
        <v>PM</v>
      </c>
      <c r="C432" s="2">
        <f>DATEVALUE(MID(A432,5,2)&amp;"-"&amp;MID(A432,1,4)&amp;"-"&amp;MID(A432,9,4))</f>
        <v>42471</v>
      </c>
      <c r="D432" s="2" t="str">
        <f>TEXT(C432,"DDDD")</f>
        <v>Monday</v>
      </c>
      <c r="E432" t="s">
        <v>196</v>
      </c>
      <c r="F432" t="s">
        <v>75</v>
      </c>
      <c r="H432">
        <v>553</v>
      </c>
      <c r="I432">
        <v>1.29</v>
      </c>
      <c r="J432">
        <f>I432*0.621371</f>
        <v>0.80156859000000003</v>
      </c>
      <c r="K432">
        <v>6</v>
      </c>
      <c r="L432">
        <v>553</v>
      </c>
      <c r="M432">
        <f>L432/60</f>
        <v>9.2166666666666668</v>
      </c>
      <c r="N432" s="9">
        <f>M432/J432</f>
        <v>11.498288208457204</v>
      </c>
      <c r="O432">
        <v>1296.80004882812</v>
      </c>
      <c r="P432">
        <v>5.1999998092651296</v>
      </c>
      <c r="R432">
        <v>0</v>
      </c>
      <c r="T432">
        <v>33</v>
      </c>
      <c r="U432">
        <v>35.299999237060497</v>
      </c>
      <c r="V432">
        <v>2.9000000953674299</v>
      </c>
      <c r="W432">
        <v>0</v>
      </c>
      <c r="X432">
        <v>117.26799774169901</v>
      </c>
    </row>
    <row r="433" spans="1:25" x14ac:dyDescent="0.2">
      <c r="A433" t="s">
        <v>271</v>
      </c>
      <c r="B433" t="str">
        <f>RIGHT(A433,2)</f>
        <v>AM</v>
      </c>
      <c r="C433" s="2">
        <f>DATEVALUE(MID(A433,5,1)&amp;"-"&amp;MID(A433,1,4)&amp;"-"&amp;MID(A433,8,4))</f>
        <v>42344</v>
      </c>
      <c r="D433" s="2" t="str">
        <f>TEXT(C433,"DDDD")</f>
        <v>Sunday</v>
      </c>
      <c r="E433" t="s">
        <v>193</v>
      </c>
      <c r="F433" t="s">
        <v>75</v>
      </c>
      <c r="H433">
        <v>536</v>
      </c>
      <c r="I433">
        <v>1.24</v>
      </c>
      <c r="J433">
        <f>I433*0.621371</f>
        <v>0.77050004000000005</v>
      </c>
      <c r="K433">
        <v>11</v>
      </c>
      <c r="L433">
        <v>421</v>
      </c>
      <c r="M433">
        <f>L433/60</f>
        <v>7.0166666666666666</v>
      </c>
      <c r="N433" s="9">
        <f>M433/J433</f>
        <v>9.1066402367307671</v>
      </c>
      <c r="O433">
        <v>1240.40002441406</v>
      </c>
      <c r="P433">
        <v>5.4000000953674299</v>
      </c>
      <c r="R433">
        <v>14.6434783935546</v>
      </c>
      <c r="T433">
        <v>20</v>
      </c>
      <c r="U433">
        <v>34.799999237060497</v>
      </c>
      <c r="V433">
        <v>45.299999237060497</v>
      </c>
      <c r="W433">
        <v>1.0722347497939999</v>
      </c>
      <c r="X433">
        <v>150.99000549316401</v>
      </c>
      <c r="Y433">
        <v>152.80416870117099</v>
      </c>
    </row>
    <row r="434" spans="1:25" x14ac:dyDescent="0.2">
      <c r="A434" t="s">
        <v>622</v>
      </c>
      <c r="B434" t="str">
        <f>RIGHT(A434,2)</f>
        <v>AM</v>
      </c>
      <c r="C434" s="2">
        <f>DATEVALUE(MID(A434,5,2)&amp;"-"&amp;MID(A434,1,4)&amp;"-"&amp;MID(A434,9,4))</f>
        <v>42932</v>
      </c>
      <c r="D434" s="2" t="str">
        <f>TEXT(C434,"DDDD")</f>
        <v>Sunday</v>
      </c>
      <c r="E434" t="s">
        <v>225</v>
      </c>
      <c r="F434" t="s">
        <v>75</v>
      </c>
      <c r="H434">
        <v>716</v>
      </c>
      <c r="I434">
        <v>0.98</v>
      </c>
      <c r="J434">
        <f>I434*0.621371</f>
        <v>0.60894358000000004</v>
      </c>
      <c r="K434">
        <v>4</v>
      </c>
      <c r="L434">
        <v>354</v>
      </c>
      <c r="M434">
        <f>L434/60</f>
        <v>5.9</v>
      </c>
      <c r="N434" s="9">
        <f>M434/J434</f>
        <v>9.6889107526184937</v>
      </c>
      <c r="O434">
        <v>985.79998779296795</v>
      </c>
      <c r="P434">
        <v>5</v>
      </c>
      <c r="R434">
        <v>6.4818181991577104</v>
      </c>
      <c r="T434">
        <v>14.899999618530201</v>
      </c>
      <c r="U434">
        <v>21.799999237060501</v>
      </c>
      <c r="V434">
        <v>15.800000190734799</v>
      </c>
      <c r="W434">
        <v>0.68979507684707597</v>
      </c>
      <c r="X434">
        <v>134.06462097167901</v>
      </c>
      <c r="Y434">
        <v>118.29693603515599</v>
      </c>
    </row>
    <row r="435" spans="1:25" x14ac:dyDescent="0.2">
      <c r="A435" t="s">
        <v>464</v>
      </c>
      <c r="B435" t="str">
        <f>RIGHT(A435,2)</f>
        <v>PM</v>
      </c>
      <c r="C435" s="2">
        <f>DATEVALUE(MID(A435,5,2)&amp;"-"&amp;MID(A435,1,4)&amp;"-"&amp;MID(A435,9,4))</f>
        <v>42579</v>
      </c>
      <c r="D435" s="2" t="str">
        <f>TEXT(C435,"DDDD")</f>
        <v>Thursday</v>
      </c>
      <c r="E435" t="s">
        <v>196</v>
      </c>
      <c r="F435" t="s">
        <v>75</v>
      </c>
      <c r="H435">
        <v>371</v>
      </c>
      <c r="I435">
        <v>0.93</v>
      </c>
      <c r="J435">
        <f>I435*0.621371</f>
        <v>0.57787503000000007</v>
      </c>
      <c r="K435">
        <v>13</v>
      </c>
      <c r="L435">
        <v>300</v>
      </c>
      <c r="M435">
        <f>L435/60</f>
        <v>5</v>
      </c>
      <c r="N435" s="9">
        <f>M435/J435</f>
        <v>8.6523897736159316</v>
      </c>
      <c r="O435">
        <v>938.59997558593705</v>
      </c>
      <c r="P435">
        <v>4.5</v>
      </c>
      <c r="R435">
        <v>11.591250419616699</v>
      </c>
      <c r="T435">
        <v>26.2000007629394</v>
      </c>
      <c r="U435">
        <v>38.099998474121001</v>
      </c>
      <c r="V435">
        <v>9.1000003814697195</v>
      </c>
      <c r="W435">
        <v>0.74579161405563299</v>
      </c>
      <c r="X435">
        <v>159.08695983886699</v>
      </c>
      <c r="Y435">
        <v>113.619728088378</v>
      </c>
    </row>
    <row r="436" spans="1:25" x14ac:dyDescent="0.2">
      <c r="A436" t="s">
        <v>401</v>
      </c>
      <c r="B436" t="str">
        <f>RIGHT(A436,2)</f>
        <v>PM</v>
      </c>
      <c r="C436" s="2">
        <f>DATEVALUE(MID(A436,5,2)&amp;"-"&amp;MID(A436,1,4)&amp;"-"&amp;MID(A436,9,4))</f>
        <v>42487</v>
      </c>
      <c r="D436" s="2" t="str">
        <f>TEXT(C436,"DDDD")</f>
        <v>Wednesday</v>
      </c>
      <c r="E436" t="s">
        <v>196</v>
      </c>
      <c r="F436" t="s">
        <v>75</v>
      </c>
      <c r="H436">
        <v>324</v>
      </c>
      <c r="I436">
        <v>0.88</v>
      </c>
      <c r="J436">
        <f>I436*0.621371</f>
        <v>0.54680647999999998</v>
      </c>
      <c r="K436">
        <v>9</v>
      </c>
      <c r="L436">
        <v>324</v>
      </c>
      <c r="M436">
        <f>L436/60</f>
        <v>5.4</v>
      </c>
      <c r="N436" s="9">
        <f>M436/J436</f>
        <v>9.8755230552498219</v>
      </c>
      <c r="O436">
        <v>885.90002441406205</v>
      </c>
      <c r="P436">
        <v>4.8000001907348597</v>
      </c>
      <c r="R436">
        <v>0</v>
      </c>
      <c r="T436">
        <v>33.099998474121001</v>
      </c>
      <c r="U436">
        <v>36.5</v>
      </c>
      <c r="V436">
        <v>3.4000000953674299</v>
      </c>
      <c r="W436">
        <v>-1.1288000270724199E-2</v>
      </c>
      <c r="X436">
        <v>145.49699401855401</v>
      </c>
      <c r="Y436">
        <v>103.48802947998</v>
      </c>
    </row>
    <row r="437" spans="1:25" x14ac:dyDescent="0.2">
      <c r="A437" t="s">
        <v>831</v>
      </c>
      <c r="B437" t="str">
        <f>RIGHT(A437,2)</f>
        <v>PM</v>
      </c>
      <c r="C437" s="2">
        <f>DATEVALUE(MID(A437,5,1)&amp;"-"&amp;MID(A437,1,4)&amp;"-"&amp;MID(A437,8,4))</f>
        <v>43351</v>
      </c>
      <c r="D437" s="2" t="str">
        <f>D436</f>
        <v>Wednesday</v>
      </c>
      <c r="E437" t="s">
        <v>832</v>
      </c>
      <c r="F437" t="s">
        <v>75</v>
      </c>
      <c r="G437" t="s">
        <v>833</v>
      </c>
      <c r="H437">
        <v>317</v>
      </c>
      <c r="I437">
        <v>0.86</v>
      </c>
      <c r="J437">
        <f>I437*0.621371</f>
        <v>0.53437906000000002</v>
      </c>
      <c r="K437">
        <v>16</v>
      </c>
      <c r="L437">
        <v>314</v>
      </c>
      <c r="M437">
        <f>L437/60</f>
        <v>5.2333333333333334</v>
      </c>
      <c r="N437" s="9">
        <f>M437/J437</f>
        <v>9.7932979135322658</v>
      </c>
      <c r="O437">
        <v>865.5</v>
      </c>
      <c r="P437">
        <v>3.20000004768371</v>
      </c>
      <c r="R437">
        <v>4</v>
      </c>
      <c r="S437">
        <v>0</v>
      </c>
      <c r="T437">
        <v>13.199999809265099</v>
      </c>
      <c r="U437">
        <v>18.399999618530199</v>
      </c>
      <c r="V437">
        <v>2</v>
      </c>
      <c r="W437">
        <v>0.50837665796279896</v>
      </c>
      <c r="X437">
        <v>166.66879272460901</v>
      </c>
      <c r="Y437">
        <v>93</v>
      </c>
    </row>
    <row r="438" spans="1:25" x14ac:dyDescent="0.2">
      <c r="A438" t="s">
        <v>1242</v>
      </c>
      <c r="B438" t="str">
        <f>RIGHT(A438,2)</f>
        <v>AM</v>
      </c>
      <c r="C438" s="2">
        <f>DATEVALUE(MID(A438,5,1)&amp;"-"&amp;MID(A438,1,4)&amp;"-"&amp;MID(A438,8,4))</f>
        <v>43923</v>
      </c>
      <c r="D438" s="2" t="str">
        <f>TEXT(C438,"DDDD")</f>
        <v>Thursday</v>
      </c>
      <c r="E438" t="s">
        <v>225</v>
      </c>
      <c r="F438" t="s">
        <v>75</v>
      </c>
      <c r="G438" t="s">
        <v>1243</v>
      </c>
      <c r="H438">
        <v>1753</v>
      </c>
      <c r="I438">
        <v>4.84</v>
      </c>
      <c r="J438">
        <f>I438*0.621371</f>
        <v>3.0074356399999997</v>
      </c>
      <c r="K438">
        <v>59</v>
      </c>
      <c r="L438">
        <v>1753</v>
      </c>
      <c r="M438">
        <f>L438/60</f>
        <v>29.216666666666665</v>
      </c>
      <c r="N438" s="9">
        <f>M438/J438</f>
        <v>9.714810278256417</v>
      </c>
      <c r="O438">
        <v>4840.10009765625</v>
      </c>
      <c r="P438">
        <v>4.6999998092651296</v>
      </c>
      <c r="Q438">
        <v>2.7609999179839999</v>
      </c>
      <c r="R438">
        <v>4</v>
      </c>
      <c r="S438">
        <v>31</v>
      </c>
      <c r="T438">
        <v>3.20000004768371</v>
      </c>
      <c r="U438">
        <v>33.599998474121001</v>
      </c>
      <c r="V438">
        <v>7</v>
      </c>
      <c r="W438">
        <v>-0.56610399484634399</v>
      </c>
      <c r="X438">
        <v>156</v>
      </c>
      <c r="Y438">
        <v>475</v>
      </c>
    </row>
    <row r="447" spans="1:25" x14ac:dyDescent="0.2">
      <c r="I447" t="s">
        <v>1501</v>
      </c>
    </row>
  </sheetData>
  <autoFilter ref="A1:Y445">
    <sortState xmlns:xlrd2="http://schemas.microsoft.com/office/spreadsheetml/2017/richdata2" ref="A2:Y437">
      <sortCondition descending="1" ref="J1:J437"/>
    </sortState>
  </autoFilter>
  <sortState xmlns:xlrd2="http://schemas.microsoft.com/office/spreadsheetml/2017/richdata2" ref="A48:Y447">
    <sortCondition descending="1" ref="C1:C447"/>
  </sortState>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E46"/>
  <sheetViews>
    <sheetView tabSelected="1" zoomScaleNormal="100" workbookViewId="0">
      <selection activeCell="E41" sqref="E41"/>
    </sheetView>
  </sheetViews>
  <sheetFormatPr baseColWidth="10" defaultRowHeight="16" x14ac:dyDescent="0.2"/>
  <cols>
    <col min="1" max="1" width="13" bestFit="1" customWidth="1"/>
    <col min="2" max="2" width="14.1640625" bestFit="1" customWidth="1"/>
    <col min="3" max="3" width="24.5" style="14" bestFit="1" customWidth="1"/>
    <col min="4" max="4" width="12.5" style="14" bestFit="1" customWidth="1"/>
    <col min="5" max="7" width="25" bestFit="1" customWidth="1"/>
  </cols>
  <sheetData>
    <row r="3" spans="1:4" x14ac:dyDescent="0.2">
      <c r="A3" s="7" t="s">
        <v>1512</v>
      </c>
      <c r="B3" t="s">
        <v>1523</v>
      </c>
      <c r="C3" t="s">
        <v>1560</v>
      </c>
      <c r="D3" s="14" t="s">
        <v>1559</v>
      </c>
    </row>
    <row r="4" spans="1:4" x14ac:dyDescent="0.2">
      <c r="A4" s="8" t="s">
        <v>1513</v>
      </c>
      <c r="B4" s="9">
        <v>36</v>
      </c>
      <c r="C4" s="9">
        <v>3.007263036944444</v>
      </c>
    </row>
    <row r="5" spans="1:4" x14ac:dyDescent="0.2">
      <c r="A5" s="10" t="s">
        <v>1539</v>
      </c>
      <c r="B5" s="9">
        <v>5</v>
      </c>
      <c r="C5" s="9">
        <v>5.4680647999999996</v>
      </c>
      <c r="D5" s="14">
        <f>GETPIVOTDATA("Distance (miles)",$A$3,"Day of the week","Monday","Years",2016)/GETPIVOTDATA("Total runs",'Yearly comparisons'!$A$3,"Years",2016)</f>
        <v>5.7471264367816091E-2</v>
      </c>
    </row>
    <row r="6" spans="1:4" x14ac:dyDescent="0.2">
      <c r="A6" s="10" t="s">
        <v>1546</v>
      </c>
      <c r="B6" s="9">
        <v>7</v>
      </c>
      <c r="C6" s="9">
        <v>2.6523664971428573</v>
      </c>
      <c r="D6" s="14">
        <f>GETPIVOTDATA("Distance (miles)",$A$3,"Day of the week","Monday","Years",2017)/GETPIVOTDATA("Total runs",'Yearly comparisons'!$A$3,"Years",2017)</f>
        <v>0.14583333333333334</v>
      </c>
    </row>
    <row r="7" spans="1:4" x14ac:dyDescent="0.2">
      <c r="A7" s="10" t="s">
        <v>1547</v>
      </c>
      <c r="B7" s="9">
        <v>7</v>
      </c>
      <c r="C7" s="9">
        <v>1.7416141457142855</v>
      </c>
      <c r="D7" s="14">
        <f>GETPIVOTDATA("Distance (miles)",$A$3,"Day of the week","Monday","Years",2018)/GETPIVOTDATA("Total runs",'Yearly comparisons'!$A$3,"Years",2018)</f>
        <v>0.1</v>
      </c>
    </row>
    <row r="8" spans="1:4" x14ac:dyDescent="0.2">
      <c r="A8" s="10" t="s">
        <v>1548</v>
      </c>
      <c r="B8" s="9">
        <v>10</v>
      </c>
      <c r="C8" s="9">
        <v>2.6955073979999997</v>
      </c>
      <c r="D8" s="14">
        <f>GETPIVOTDATA("Distance (miles)",$A$3,"Day of the week","Monday","Years",2019)/GETPIVOTDATA("Total runs",'Yearly comparisons'!$A$3,"Years",2019)</f>
        <v>0.20833333333333334</v>
      </c>
    </row>
    <row r="9" spans="1:4" x14ac:dyDescent="0.2">
      <c r="A9" s="10" t="s">
        <v>1549</v>
      </c>
      <c r="B9" s="9">
        <v>7</v>
      </c>
      <c r="C9" s="9">
        <v>3.3154581214285712</v>
      </c>
      <c r="D9" s="14">
        <f>GETPIVOTDATA("Distance (miles)",$A$3,"Day of the week","Monday","Years",2020)/GETPIVOTDATA("Total runs",'Yearly comparisons'!$A$3,"Years",2020)</f>
        <v>6.8627450980392163E-2</v>
      </c>
    </row>
    <row r="10" spans="1:4" x14ac:dyDescent="0.2">
      <c r="A10" s="8" t="s">
        <v>1514</v>
      </c>
      <c r="B10" s="9">
        <v>72</v>
      </c>
      <c r="C10" s="9">
        <v>3.1202317368055557</v>
      </c>
    </row>
    <row r="11" spans="1:4" x14ac:dyDescent="0.2">
      <c r="A11" s="10" t="s">
        <v>1539</v>
      </c>
      <c r="B11" s="9">
        <v>20</v>
      </c>
      <c r="C11" s="9">
        <v>3.8748695559999993</v>
      </c>
      <c r="D11" s="14">
        <f>GETPIVOTDATA("Distance (miles)",$A$3,"Day of the week","Tuesday","Years",2016)/GETPIVOTDATA("Total runs",'Yearly comparisons'!$A$3,"Years",2016)</f>
        <v>0.22988505747126436</v>
      </c>
    </row>
    <row r="12" spans="1:4" x14ac:dyDescent="0.2">
      <c r="A12" s="10" t="s">
        <v>1546</v>
      </c>
      <c r="B12" s="9">
        <v>13</v>
      </c>
      <c r="C12" s="9">
        <v>3.6474477699999999</v>
      </c>
      <c r="D12" s="14">
        <f>GETPIVOTDATA("Distance (miles)",$A$3,"Day of the week","Tuesday","Years",2017)/GETPIVOTDATA("Total runs",'Yearly comparisons'!$A$3,"Years",2017)</f>
        <v>0.27083333333333331</v>
      </c>
    </row>
    <row r="13" spans="1:4" x14ac:dyDescent="0.2">
      <c r="A13" s="10" t="s">
        <v>1547</v>
      </c>
      <c r="B13" s="9">
        <v>11</v>
      </c>
      <c r="C13" s="9">
        <v>2.1177453445454542</v>
      </c>
      <c r="D13" s="14">
        <f>GETPIVOTDATA("Distance (miles)",$A$3,"Day of the week","Tuesday","Years",2018)/GETPIVOTDATA("Total runs",'Yearly comparisons'!$A$3,"Years",2018)</f>
        <v>0.15714285714285714</v>
      </c>
    </row>
    <row r="14" spans="1:4" x14ac:dyDescent="0.2">
      <c r="A14" s="10" t="s">
        <v>1548</v>
      </c>
      <c r="B14" s="9">
        <v>10</v>
      </c>
      <c r="C14" s="9">
        <v>2.2095952760000004</v>
      </c>
      <c r="D14" s="14">
        <f>GETPIVOTDATA("Distance (miles)",$A$3,"Day of the week","Tuesday","Years",2019)/GETPIVOTDATA("Total runs",'Yearly comparisons'!$A$3,"Years",2019)</f>
        <v>0.20833333333333334</v>
      </c>
    </row>
    <row r="15" spans="1:4" x14ac:dyDescent="0.2">
      <c r="A15" s="10" t="s">
        <v>1549</v>
      </c>
      <c r="B15" s="9">
        <v>18</v>
      </c>
      <c r="C15" s="9">
        <v>3.0195178538888889</v>
      </c>
      <c r="D15" s="14">
        <f>GETPIVOTDATA("Distance (miles)",$A$3,"Day of the week","Tuesday","Years",2020)/GETPIVOTDATA("Total runs",'Yearly comparisons'!$A$3,"Years",2020)</f>
        <v>0.17647058823529413</v>
      </c>
    </row>
    <row r="16" spans="1:4" x14ac:dyDescent="0.2">
      <c r="A16" s="8" t="s">
        <v>1515</v>
      </c>
      <c r="B16" s="9">
        <v>38</v>
      </c>
      <c r="C16" s="9">
        <v>2.9214248121052635</v>
      </c>
    </row>
    <row r="17" spans="1:4" x14ac:dyDescent="0.2">
      <c r="A17" s="10" t="s">
        <v>1539</v>
      </c>
      <c r="B17" s="9">
        <v>12</v>
      </c>
      <c r="C17" s="9">
        <v>3.2953375366666666</v>
      </c>
      <c r="D17" s="14">
        <f>GETPIVOTDATA("Distance (miles)",$A$3,"Day of the week","Wednesday","Years",2016)/GETPIVOTDATA("Total runs",'Yearly comparisons'!$A$3,"Years",2016)</f>
        <v>0.13793103448275862</v>
      </c>
    </row>
    <row r="18" spans="1:4" x14ac:dyDescent="0.2">
      <c r="A18" s="10" t="s">
        <v>1546</v>
      </c>
      <c r="B18" s="9">
        <v>2</v>
      </c>
      <c r="C18" s="9">
        <v>2.4109194800000004</v>
      </c>
      <c r="D18" s="14">
        <f>GETPIVOTDATA("Distance (miles)",$A$3,"Day of the week","Wednesday","Years",2017)/GETPIVOTDATA("Total runs",'Yearly comparisons'!$A$3,"Years",2017)</f>
        <v>4.1666666666666664E-2</v>
      </c>
    </row>
    <row r="19" spans="1:4" x14ac:dyDescent="0.2">
      <c r="A19" s="10" t="s">
        <v>1547</v>
      </c>
      <c r="B19" s="9">
        <v>11</v>
      </c>
      <c r="C19" s="9">
        <v>2.2956834036363643</v>
      </c>
      <c r="D19" s="14">
        <f>GETPIVOTDATA("Distance (miles)",$A$3,"Day of the week","Wednesday","Years",2018)/GETPIVOTDATA("Total runs",'Yearly comparisons'!$A$3,"Years",2018)</f>
        <v>0.15714285714285714</v>
      </c>
    </row>
    <row r="20" spans="1:4" x14ac:dyDescent="0.2">
      <c r="A20" s="10" t="s">
        <v>1548</v>
      </c>
      <c r="B20" s="9">
        <v>1</v>
      </c>
      <c r="C20" s="9">
        <v>4.0016292400000006</v>
      </c>
      <c r="D20" s="14">
        <f>GETPIVOTDATA("Distance (miles)",$A$3,"Day of the week","Wednesday","Years",2019)/GETPIVOTDATA("Total runs",'Yearly comparisons'!$A$3,"Years",2019)</f>
        <v>2.0833333333333332E-2</v>
      </c>
    </row>
    <row r="21" spans="1:4" x14ac:dyDescent="0.2">
      <c r="A21" s="10" t="s">
        <v>1549</v>
      </c>
      <c r="B21" s="9">
        <v>12</v>
      </c>
      <c r="C21" s="9">
        <v>3.1161755650000007</v>
      </c>
      <c r="D21" s="14">
        <f>GETPIVOTDATA("Distance (miles)",$A$3,"Day of the week","Wednesday","Years",2020)/GETPIVOTDATA("Total runs",'Yearly comparisons'!$A$3,"Years",2020)</f>
        <v>0.11764705882352941</v>
      </c>
    </row>
    <row r="22" spans="1:4" x14ac:dyDescent="0.2">
      <c r="A22" s="8" t="s">
        <v>1516</v>
      </c>
      <c r="B22" s="9">
        <v>27</v>
      </c>
      <c r="C22" s="9">
        <v>2.8960491348148145</v>
      </c>
    </row>
    <row r="23" spans="1:4" x14ac:dyDescent="0.2">
      <c r="A23" s="10" t="s">
        <v>1539</v>
      </c>
      <c r="B23" s="9">
        <v>4</v>
      </c>
      <c r="C23" s="9">
        <v>2.8645203100000001</v>
      </c>
      <c r="D23" s="14">
        <f>GETPIVOTDATA("Distance (miles)",$A$3,"Day of the week","Thursday","Years",2016)/GETPIVOTDATA("Total runs",'Yearly comparisons'!$A$3,"Years",2016)</f>
        <v>4.5977011494252873E-2</v>
      </c>
    </row>
    <row r="24" spans="1:4" x14ac:dyDescent="0.2">
      <c r="A24" s="10" t="s">
        <v>1546</v>
      </c>
      <c r="B24" s="9">
        <v>3</v>
      </c>
      <c r="C24" s="9">
        <v>2.7298899266666665</v>
      </c>
      <c r="D24" s="14">
        <f>GETPIVOTDATA("Distance (miles)",$A$3,"Day of the week","Thursday","Years",2017)/GETPIVOTDATA("Total runs",'Yearly comparisons'!$A$3,"Years",2017)</f>
        <v>6.25E-2</v>
      </c>
    </row>
    <row r="25" spans="1:4" x14ac:dyDescent="0.2">
      <c r="A25" s="10" t="s">
        <v>1547</v>
      </c>
      <c r="B25" s="9">
        <v>5</v>
      </c>
      <c r="C25" s="9">
        <v>2.7663436920000004</v>
      </c>
      <c r="D25" s="14">
        <f>GETPIVOTDATA("Distance (miles)",$A$3,"Day of the week","Thursday","Years",2018)/GETPIVOTDATA("Total runs",'Yearly comparisons'!$A$3,"Years",2018)</f>
        <v>7.1428571428571425E-2</v>
      </c>
    </row>
    <row r="26" spans="1:4" x14ac:dyDescent="0.2">
      <c r="A26" s="10" t="s">
        <v>1548</v>
      </c>
      <c r="B26" s="9">
        <v>3</v>
      </c>
      <c r="C26" s="9">
        <v>2.8313805233333333</v>
      </c>
      <c r="D26" s="14">
        <f>GETPIVOTDATA("Distance (miles)",$A$3,"Day of the week","Thursday","Years",2019)/GETPIVOTDATA("Total runs",'Yearly comparisons'!$A$3,"Years",2019)</f>
        <v>6.25E-2</v>
      </c>
    </row>
    <row r="27" spans="1:4" x14ac:dyDescent="0.2">
      <c r="A27" s="10" t="s">
        <v>1549</v>
      </c>
      <c r="B27" s="9">
        <v>12</v>
      </c>
      <c r="C27" s="9">
        <v>3.0183096324999998</v>
      </c>
      <c r="D27" s="14">
        <f>GETPIVOTDATA("Distance (miles)",$A$3,"Day of the week","Thursday","Years",2020)/GETPIVOTDATA("Total runs",'Yearly comparisons'!$A$3,"Years",2020)</f>
        <v>0.11764705882352941</v>
      </c>
    </row>
    <row r="28" spans="1:4" x14ac:dyDescent="0.2">
      <c r="A28" s="8" t="s">
        <v>1517</v>
      </c>
      <c r="B28" s="9">
        <v>46</v>
      </c>
      <c r="C28" s="9">
        <v>3.268681621304347</v>
      </c>
    </row>
    <row r="29" spans="1:4" x14ac:dyDescent="0.2">
      <c r="A29" s="10" t="s">
        <v>1539</v>
      </c>
      <c r="B29" s="9">
        <v>14</v>
      </c>
      <c r="C29" s="9">
        <v>4.864891093571428</v>
      </c>
      <c r="D29" s="14">
        <f>GETPIVOTDATA("Distance (miles)",$A$3,"Day of the week","Friday","Years",2016)/GETPIVOTDATA("Total runs",'Yearly comparisons'!$A$3,"Years",2016)</f>
        <v>0.16091954022988506</v>
      </c>
    </row>
    <row r="30" spans="1:4" x14ac:dyDescent="0.2">
      <c r="A30" s="10" t="s">
        <v>1546</v>
      </c>
      <c r="B30" s="9">
        <v>7</v>
      </c>
      <c r="C30" s="9">
        <v>3.0056602942857142</v>
      </c>
      <c r="D30" s="14">
        <f>GETPIVOTDATA("Distance (miles)",$A$3,"Day of the week","Friday","Years",2017)/GETPIVOTDATA("Total runs",'Yearly comparisons'!$A$3,"Years",2017)</f>
        <v>0.14583333333333334</v>
      </c>
    </row>
    <row r="31" spans="1:4" x14ac:dyDescent="0.2">
      <c r="A31" s="10" t="s">
        <v>1547</v>
      </c>
      <c r="B31" s="9">
        <v>5</v>
      </c>
      <c r="C31" s="9">
        <v>1.8218597720000003</v>
      </c>
      <c r="D31" s="14">
        <f>GETPIVOTDATA("Distance (miles)",$A$3,"Day of the week","Friday","Years",2018)/GETPIVOTDATA("Total runs",'Yearly comparisons'!$A$3,"Years",2018)</f>
        <v>7.1428571428571425E-2</v>
      </c>
    </row>
    <row r="32" spans="1:4" x14ac:dyDescent="0.2">
      <c r="A32" s="10" t="s">
        <v>1548</v>
      </c>
      <c r="B32" s="9">
        <v>5</v>
      </c>
      <c r="C32" s="9">
        <v>2.2381783420000003</v>
      </c>
      <c r="D32" s="14">
        <f>GETPIVOTDATA("Distance (miles)",$A$3,"Day of the week","Friday","Years",2019)/GETPIVOTDATA("Total runs",'Yearly comparisons'!$A$3,"Years",2019)</f>
        <v>0.10416666666666667</v>
      </c>
    </row>
    <row r="33" spans="1:5" x14ac:dyDescent="0.2">
      <c r="A33" s="10" t="s">
        <v>1549</v>
      </c>
      <c r="B33" s="9">
        <v>15</v>
      </c>
      <c r="C33" s="9">
        <v>2.7274044426666664</v>
      </c>
      <c r="D33" s="14">
        <f>GETPIVOTDATA("Distance (miles)",$A$3,"Day of the week","Friday","Years",2020)/GETPIVOTDATA("Total runs",'Yearly comparisons'!$A$3,"Years",2020)</f>
        <v>0.14705882352941177</v>
      </c>
    </row>
    <row r="34" spans="1:5" x14ac:dyDescent="0.2">
      <c r="A34" s="8" t="s">
        <v>1518</v>
      </c>
      <c r="B34" s="9">
        <v>43</v>
      </c>
      <c r="C34" s="9">
        <v>3.648170294418605</v>
      </c>
    </row>
    <row r="35" spans="1:5" x14ac:dyDescent="0.2">
      <c r="A35" s="10" t="s">
        <v>1539</v>
      </c>
      <c r="B35" s="9">
        <v>7</v>
      </c>
      <c r="C35" s="9">
        <v>7.7795649200000003</v>
      </c>
      <c r="D35" s="14">
        <f>GETPIVOTDATA("Distance (miles)",$A$3,"Day of the week","Saturday","Years",2016)/GETPIVOTDATA("Total runs",'Yearly comparisons'!$A$3,"Years",2016)</f>
        <v>8.0459770114942528E-2</v>
      </c>
    </row>
    <row r="36" spans="1:5" x14ac:dyDescent="0.2">
      <c r="A36" s="10" t="s">
        <v>1546</v>
      </c>
      <c r="B36" s="9">
        <v>5</v>
      </c>
      <c r="C36" s="9">
        <v>3.2112453279999995</v>
      </c>
      <c r="D36" s="14">
        <f>GETPIVOTDATA("Distance (miles)",$A$3,"Day of the week","Saturday","Years",2017)/GETPIVOTDATA("Total runs",'Yearly comparisons'!$A$3,"Years",2017)</f>
        <v>0.10416666666666667</v>
      </c>
    </row>
    <row r="37" spans="1:5" x14ac:dyDescent="0.2">
      <c r="A37" s="10" t="s">
        <v>1547</v>
      </c>
      <c r="B37" s="9">
        <v>12</v>
      </c>
      <c r="C37" s="9">
        <v>2.8474326075</v>
      </c>
      <c r="D37" s="14">
        <f>GETPIVOTDATA("Distance (miles)",$A$3,"Day of the week","Saturday","Years",2018)/GETPIVOTDATA("Total runs",'Yearly comparisons'!$A$3,"Years",2018)</f>
        <v>0.17142857142857143</v>
      </c>
    </row>
    <row r="38" spans="1:5" x14ac:dyDescent="0.2">
      <c r="A38" s="10" t="s">
        <v>1548</v>
      </c>
      <c r="B38" s="9">
        <v>9</v>
      </c>
      <c r="C38" s="9">
        <v>2.4847935877777783</v>
      </c>
      <c r="D38" s="14">
        <f>GETPIVOTDATA("Distance (miles)",$A$3,"Day of the week","Saturday","Years",2019)/GETPIVOTDATA("Total runs",'Yearly comparisons'!$A$3,"Years",2019)</f>
        <v>0.1875</v>
      </c>
    </row>
    <row r="39" spans="1:5" x14ac:dyDescent="0.2">
      <c r="A39" s="10" t="s">
        <v>1549</v>
      </c>
      <c r="B39" s="9">
        <v>10</v>
      </c>
      <c r="C39" s="9">
        <v>2.9825808000000005</v>
      </c>
      <c r="D39" s="14">
        <f>GETPIVOTDATA("Distance (miles)",$A$3,"Day of the week","Saturday","Years",2020)/GETPIVOTDATA("Total runs",'Yearly comparisons'!$A$3,"Years",2020)</f>
        <v>9.8039215686274508E-2</v>
      </c>
    </row>
    <row r="40" spans="1:5" x14ac:dyDescent="0.2">
      <c r="A40" s="8" t="s">
        <v>1519</v>
      </c>
      <c r="B40" s="9">
        <v>93</v>
      </c>
      <c r="C40" s="9">
        <v>4.8267832023655926</v>
      </c>
    </row>
    <row r="41" spans="1:5" x14ac:dyDescent="0.2">
      <c r="A41" s="10" t="s">
        <v>1539</v>
      </c>
      <c r="B41" s="9">
        <v>25</v>
      </c>
      <c r="C41" s="9">
        <v>8.6387967388000018</v>
      </c>
      <c r="D41" s="14">
        <f>GETPIVOTDATA("Distance (miles)",$A$3,"Day of the week","Sunday","Years",2016)/GETPIVOTDATA("Total runs",'Yearly comparisons'!$A$3,"Years",2016)</f>
        <v>0.28735632183908044</v>
      </c>
      <c r="E41" t="s">
        <v>1501</v>
      </c>
    </row>
    <row r="42" spans="1:5" x14ac:dyDescent="0.2">
      <c r="A42" s="10" t="s">
        <v>1546</v>
      </c>
      <c r="B42" s="9">
        <v>11</v>
      </c>
      <c r="C42" s="9">
        <v>3.0887787527272725</v>
      </c>
      <c r="D42" s="14">
        <f>GETPIVOTDATA("Distance (miles)",$A$3,"Day of the week","Sunday","Years",2017)/GETPIVOTDATA("Total runs",'Yearly comparisons'!$A$3,"Years",2017)</f>
        <v>0.22916666666666666</v>
      </c>
    </row>
    <row r="43" spans="1:5" x14ac:dyDescent="0.2">
      <c r="A43" s="10" t="s">
        <v>1547</v>
      </c>
      <c r="B43" s="9">
        <v>19</v>
      </c>
      <c r="C43" s="9">
        <v>2.2084833489473681</v>
      </c>
      <c r="D43" s="14">
        <f>GETPIVOTDATA("Distance (miles)",$A$3,"Day of the week","Sunday","Years",2018)/GETPIVOTDATA("Total runs",'Yearly comparisons'!$A$3,"Years",2018)</f>
        <v>0.27142857142857141</v>
      </c>
    </row>
    <row r="44" spans="1:5" x14ac:dyDescent="0.2">
      <c r="A44" s="10" t="s">
        <v>1548</v>
      </c>
      <c r="B44" s="9">
        <v>10</v>
      </c>
      <c r="C44" s="9">
        <v>2.1219819649999998</v>
      </c>
      <c r="D44" s="14">
        <f>GETPIVOTDATA("Distance (miles)",$A$3,"Day of the week","Sunday","Years",2019)/GETPIVOTDATA("Total runs",'Yearly comparisons'!$A$3,"Years",2019)</f>
        <v>0.20833333333333334</v>
      </c>
    </row>
    <row r="45" spans="1:5" x14ac:dyDescent="0.2">
      <c r="A45" s="10" t="s">
        <v>1549</v>
      </c>
      <c r="B45" s="9">
        <v>28</v>
      </c>
      <c r="C45" s="9">
        <v>4.8486910639285714</v>
      </c>
      <c r="D45" s="14">
        <f>GETPIVOTDATA("Distance (miles)",$A$3,"Day of the week","Sunday","Years",2020)/GETPIVOTDATA("Total runs",'Yearly comparisons'!$A$3,"Years",2020)</f>
        <v>0.27450980392156865</v>
      </c>
    </row>
    <row r="46" spans="1:5" x14ac:dyDescent="0.2">
      <c r="A46" s="8" t="s">
        <v>1520</v>
      </c>
      <c r="B46" s="9">
        <v>355</v>
      </c>
      <c r="C46" s="9">
        <v>3.6006961660281682</v>
      </c>
    </row>
  </sheetData>
  <pageMargins left="0.7" right="0.7" top="0.75" bottom="0.75" header="0.3" footer="0.3"/>
  <pageSetup paperSize="9"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D18"/>
  <sheetViews>
    <sheetView zoomScaleNormal="100" workbookViewId="0">
      <selection activeCell="D7" sqref="D7"/>
    </sheetView>
  </sheetViews>
  <sheetFormatPr baseColWidth="10" defaultRowHeight="16" x14ac:dyDescent="0.2"/>
  <cols>
    <col min="1" max="1" width="13" bestFit="1" customWidth="1"/>
    <col min="2" max="2" width="14.1640625" bestFit="1" customWidth="1"/>
    <col min="3" max="3" width="21.1640625" bestFit="1" customWidth="1"/>
    <col min="4" max="4" width="19.83203125" style="14" bestFit="1" customWidth="1"/>
    <col min="5" max="5" width="19.83203125" bestFit="1" customWidth="1"/>
    <col min="6" max="7" width="25" bestFit="1" customWidth="1"/>
  </cols>
  <sheetData>
    <row r="3" spans="1:4" x14ac:dyDescent="0.2">
      <c r="A3" s="7" t="s">
        <v>1512</v>
      </c>
      <c r="B3" t="s">
        <v>1523</v>
      </c>
      <c r="C3" t="s">
        <v>1521</v>
      </c>
    </row>
    <row r="4" spans="1:4" x14ac:dyDescent="0.2">
      <c r="A4" s="8" t="s">
        <v>1513</v>
      </c>
      <c r="B4" s="9">
        <v>37</v>
      </c>
      <c r="C4" s="9">
        <v>113.25729217000001</v>
      </c>
    </row>
    <row r="5" spans="1:4" x14ac:dyDescent="0.2">
      <c r="A5" s="8" t="s">
        <v>1514</v>
      </c>
      <c r="B5" s="9">
        <v>84</v>
      </c>
      <c r="C5" s="9">
        <v>274.97530863000003</v>
      </c>
    </row>
    <row r="6" spans="1:4" x14ac:dyDescent="0.2">
      <c r="A6" s="8" t="s">
        <v>1515</v>
      </c>
      <c r="B6" s="9">
        <v>51</v>
      </c>
      <c r="C6" s="9">
        <v>167.66453692999997</v>
      </c>
    </row>
    <row r="7" spans="1:4" x14ac:dyDescent="0.2">
      <c r="A7" s="8" t="s">
        <v>1516</v>
      </c>
      <c r="B7" s="9">
        <v>31</v>
      </c>
      <c r="C7" s="9">
        <v>85.848617359999992</v>
      </c>
      <c r="D7" s="14">
        <f>GETPIVOTDATA("How many runs",$A$3,"Day of the week","Thursday")/GETPIVOTDATA("How many runs",$A$3)</f>
        <v>7.0938215102974822E-2</v>
      </c>
    </row>
    <row r="8" spans="1:4" x14ac:dyDescent="0.2">
      <c r="A8" s="8" t="s">
        <v>1517</v>
      </c>
      <c r="B8" s="9">
        <v>60</v>
      </c>
      <c r="C8" s="9">
        <v>202.59801455000002</v>
      </c>
    </row>
    <row r="9" spans="1:4" x14ac:dyDescent="0.2">
      <c r="A9" s="8" t="s">
        <v>1518</v>
      </c>
      <c r="B9" s="9">
        <v>45</v>
      </c>
      <c r="C9" s="9">
        <v>168.03114582000003</v>
      </c>
    </row>
    <row r="10" spans="1:4" x14ac:dyDescent="0.2">
      <c r="A10" s="8" t="s">
        <v>1519</v>
      </c>
      <c r="B10" s="9">
        <v>129</v>
      </c>
      <c r="C10" s="9">
        <v>645.85923111000056</v>
      </c>
      <c r="D10" s="14">
        <f>GETPIVOTDATA("How many runs",$A$3,"Day of the week","Sunday")/GETPIVOTDATA("How many runs",$A$3)</f>
        <v>0.29519450800915331</v>
      </c>
    </row>
    <row r="11" spans="1:4" x14ac:dyDescent="0.2">
      <c r="A11" s="8" t="s">
        <v>1520</v>
      </c>
      <c r="B11" s="9">
        <v>437</v>
      </c>
      <c r="C11" s="9">
        <v>1658.2341465700008</v>
      </c>
    </row>
    <row r="18" spans="3:3" x14ac:dyDescent="0.2">
      <c r="C18" t="s">
        <v>1501</v>
      </c>
    </row>
  </sheetData>
  <pageMargins left="0.7" right="0.7" top="0.75" bottom="0.75" header="0.3" footer="0.3"/>
  <pageSetup paperSize="9" orientation="portrait" horizontalDpi="0" verticalDpi="0"/>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C11"/>
  <sheetViews>
    <sheetView workbookViewId="0">
      <selection activeCell="C10" sqref="C10"/>
    </sheetView>
  </sheetViews>
  <sheetFormatPr baseColWidth="10" defaultRowHeight="16" x14ac:dyDescent="0.2"/>
  <cols>
    <col min="1" max="1" width="13" bestFit="1" customWidth="1"/>
    <col min="2" max="2" width="12.83203125" customWidth="1"/>
    <col min="3" max="3" width="17.1640625" customWidth="1"/>
    <col min="4" max="5" width="20" bestFit="1" customWidth="1"/>
  </cols>
  <sheetData>
    <row r="3" spans="1:3" x14ac:dyDescent="0.2">
      <c r="A3" s="7" t="s">
        <v>1512</v>
      </c>
      <c r="B3" t="s">
        <v>1555</v>
      </c>
      <c r="C3" t="s">
        <v>1554</v>
      </c>
    </row>
    <row r="4" spans="1:3" x14ac:dyDescent="0.2">
      <c r="A4" s="8" t="s">
        <v>1529</v>
      </c>
      <c r="B4" s="9">
        <v>4.4129768420000008</v>
      </c>
      <c r="C4" s="9">
        <v>9.4295819975364363</v>
      </c>
    </row>
    <row r="5" spans="1:3" x14ac:dyDescent="0.2">
      <c r="A5" s="8" t="s">
        <v>1533</v>
      </c>
      <c r="B5" s="9">
        <v>4.6834679850746248</v>
      </c>
      <c r="C5" s="9">
        <v>9.266061407965692</v>
      </c>
    </row>
    <row r="6" spans="1:3" x14ac:dyDescent="0.2">
      <c r="A6" s="8" t="s">
        <v>1539</v>
      </c>
      <c r="B6" s="9">
        <v>5.6824735059770086</v>
      </c>
      <c r="C6" s="9">
        <v>9.6507669510241847</v>
      </c>
    </row>
    <row r="7" spans="1:3" x14ac:dyDescent="0.2">
      <c r="A7" s="8" t="s">
        <v>1546</v>
      </c>
      <c r="B7" s="9">
        <v>3.1264022960416677</v>
      </c>
      <c r="C7" s="9">
        <v>10.026365527720509</v>
      </c>
    </row>
    <row r="8" spans="1:3" x14ac:dyDescent="0.2">
      <c r="A8" s="8" t="s">
        <v>1547</v>
      </c>
      <c r="B8" s="9">
        <v>2.2830058212857138</v>
      </c>
      <c r="C8" s="9">
        <v>10.389376195741544</v>
      </c>
    </row>
    <row r="9" spans="1:3" x14ac:dyDescent="0.2">
      <c r="A9" s="8" t="s">
        <v>1548</v>
      </c>
      <c r="B9" s="9">
        <v>2.423346899999999</v>
      </c>
      <c r="C9" s="9">
        <v>10.406565454773238</v>
      </c>
    </row>
    <row r="10" spans="1:3" x14ac:dyDescent="0.2">
      <c r="A10" s="8" t="s">
        <v>1549</v>
      </c>
      <c r="B10" s="9">
        <v>3.5066036766666659</v>
      </c>
      <c r="C10" s="9">
        <v>9.9538020056996555</v>
      </c>
    </row>
    <row r="11" spans="1:3" x14ac:dyDescent="0.2">
      <c r="A11" s="8" t="s">
        <v>1520</v>
      </c>
      <c r="B11" s="9">
        <v>3.7945861477574372</v>
      </c>
      <c r="C11" s="9">
        <v>9.8975089118508564</v>
      </c>
    </row>
  </sheetData>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E11"/>
  <sheetViews>
    <sheetView workbookViewId="0">
      <selection activeCell="F10" sqref="F10"/>
    </sheetView>
  </sheetViews>
  <sheetFormatPr baseColWidth="10" defaultRowHeight="16" x14ac:dyDescent="0.2"/>
  <cols>
    <col min="1" max="1" width="13" bestFit="1" customWidth="1"/>
    <col min="2" max="2" width="9.33203125" bestFit="1" customWidth="1"/>
    <col min="3" max="3" width="12.1640625" bestFit="1" customWidth="1"/>
    <col min="4" max="5" width="19.83203125" bestFit="1" customWidth="1"/>
  </cols>
  <sheetData>
    <row r="3" spans="1:5" x14ac:dyDescent="0.2">
      <c r="A3" s="7" t="s">
        <v>1512</v>
      </c>
      <c r="B3" t="s">
        <v>1550</v>
      </c>
      <c r="C3" t="s">
        <v>1551</v>
      </c>
    </row>
    <row r="4" spans="1:5" x14ac:dyDescent="0.2">
      <c r="A4" s="8" t="s">
        <v>1529</v>
      </c>
      <c r="B4" s="9">
        <v>15</v>
      </c>
      <c r="C4" s="9">
        <v>66.194652630000007</v>
      </c>
    </row>
    <row r="5" spans="1:5" x14ac:dyDescent="0.2">
      <c r="A5" s="8" t="s">
        <v>1533</v>
      </c>
      <c r="B5" s="9">
        <v>67</v>
      </c>
      <c r="C5" s="9">
        <v>313.79235499999987</v>
      </c>
    </row>
    <row r="6" spans="1:5" x14ac:dyDescent="0.2">
      <c r="A6" s="8" t="s">
        <v>1539</v>
      </c>
      <c r="B6" s="9">
        <v>87</v>
      </c>
      <c r="C6" s="9">
        <v>494.37519501999975</v>
      </c>
    </row>
    <row r="7" spans="1:5" x14ac:dyDescent="0.2">
      <c r="A7" s="8" t="s">
        <v>1546</v>
      </c>
      <c r="B7" s="9">
        <v>48</v>
      </c>
      <c r="C7" s="9">
        <v>150.06731021000004</v>
      </c>
      <c r="D7">
        <f>(494-150)/494*100</f>
        <v>69.635627530364374</v>
      </c>
      <c r="E7" t="s">
        <v>1556</v>
      </c>
    </row>
    <row r="8" spans="1:5" x14ac:dyDescent="0.2">
      <c r="A8" s="8" t="s">
        <v>1547</v>
      </c>
      <c r="B8" s="9">
        <v>70</v>
      </c>
      <c r="C8" s="9">
        <v>159.81040748999996</v>
      </c>
      <c r="D8">
        <f>GETPIVOTDATA("Total miles",$A$3,"Years",2018)/GETPIVOTDATA("Total miles",$A$3,"Years",2017)*100</f>
        <v>106.49248478323874</v>
      </c>
      <c r="E8" t="s">
        <v>1557</v>
      </c>
    </row>
    <row r="9" spans="1:5" x14ac:dyDescent="0.2">
      <c r="A9" s="8" t="s">
        <v>1548</v>
      </c>
      <c r="B9" s="9">
        <v>48</v>
      </c>
      <c r="C9" s="9">
        <v>116.32065119999994</v>
      </c>
      <c r="D9">
        <f>(GETPIVOTDATA("Total miles",$A$3,"Years",2018)-GETPIVOTDATA("Total miles",$A$3,"Years",2019))/GETPIVOTDATA("Total miles",$A$3,"Years",2018)*100</f>
        <v>27.213344220226311</v>
      </c>
      <c r="E9" t="s">
        <v>1556</v>
      </c>
    </row>
    <row r="10" spans="1:5" x14ac:dyDescent="0.2">
      <c r="A10" s="8" t="s">
        <v>1549</v>
      </c>
      <c r="B10" s="9">
        <v>102</v>
      </c>
      <c r="C10" s="9">
        <v>357.67357501999993</v>
      </c>
      <c r="D10">
        <f>GETPIVOTDATA("Total miles",$A$3,"Years",2020)/GETPIVOTDATA("Total miles",$A$3,"Years",2019)*100</f>
        <v>307.48931623931634</v>
      </c>
      <c r="E10" t="s">
        <v>1557</v>
      </c>
    </row>
    <row r="11" spans="1:5" x14ac:dyDescent="0.2">
      <c r="A11" s="8" t="s">
        <v>1520</v>
      </c>
      <c r="B11" s="9">
        <v>437</v>
      </c>
      <c r="C11" s="9">
        <v>1658.2341465700001</v>
      </c>
      <c r="D11" t="s">
        <v>1501</v>
      </c>
    </row>
  </sheetData>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G18"/>
  <sheetViews>
    <sheetView zoomScaleNormal="100" workbookViewId="0">
      <selection activeCell="F10" sqref="F10"/>
    </sheetView>
  </sheetViews>
  <sheetFormatPr baseColWidth="10" defaultRowHeight="16" x14ac:dyDescent="0.2"/>
  <cols>
    <col min="1" max="1" width="13" bestFit="1" customWidth="1"/>
    <col min="2" max="2" width="21.1640625" bestFit="1" customWidth="1"/>
    <col min="3" max="3" width="14.33203125" bestFit="1" customWidth="1"/>
    <col min="4" max="4" width="14.1640625" bestFit="1" customWidth="1"/>
    <col min="5" max="5" width="19.83203125" bestFit="1" customWidth="1"/>
    <col min="6" max="6" width="23" bestFit="1" customWidth="1"/>
    <col min="7" max="7" width="25" bestFit="1" customWidth="1"/>
  </cols>
  <sheetData>
    <row r="3" spans="1:7" x14ac:dyDescent="0.2">
      <c r="A3" s="7" t="s">
        <v>1512</v>
      </c>
      <c r="B3" t="s">
        <v>1521</v>
      </c>
      <c r="C3" t="s">
        <v>1526</v>
      </c>
      <c r="D3" t="s">
        <v>1523</v>
      </c>
      <c r="E3" t="s">
        <v>1524</v>
      </c>
      <c r="F3" t="s">
        <v>1525</v>
      </c>
      <c r="G3" t="s">
        <v>1528</v>
      </c>
    </row>
    <row r="4" spans="1:7" x14ac:dyDescent="0.2">
      <c r="A4" s="8" t="s">
        <v>1513</v>
      </c>
      <c r="B4" s="9">
        <v>113.25729217000001</v>
      </c>
      <c r="C4" s="9">
        <v>3.0610078964864869</v>
      </c>
      <c r="D4" s="9">
        <v>37</v>
      </c>
      <c r="E4" s="11">
        <v>6.8299939670322649E-2</v>
      </c>
      <c r="F4" s="9">
        <v>57.294117647058826</v>
      </c>
      <c r="G4" s="9">
        <v>10.256772727598095</v>
      </c>
    </row>
    <row r="5" spans="1:7" x14ac:dyDescent="0.2">
      <c r="A5" s="8" t="s">
        <v>1514</v>
      </c>
      <c r="B5" s="9">
        <v>274.97530863000003</v>
      </c>
      <c r="C5" s="9">
        <v>3.2735155789285719</v>
      </c>
      <c r="D5" s="9">
        <v>84</v>
      </c>
      <c r="E5" s="11">
        <v>0.16582417458884008</v>
      </c>
      <c r="F5" s="9">
        <v>66.243902439024396</v>
      </c>
      <c r="G5" s="9">
        <v>9.8260848077403207</v>
      </c>
    </row>
    <row r="6" spans="1:7" x14ac:dyDescent="0.2">
      <c r="A6" s="8" t="s">
        <v>1515</v>
      </c>
      <c r="B6" s="9">
        <v>167.66453692999997</v>
      </c>
      <c r="C6" s="9">
        <v>3.2875399398039211</v>
      </c>
      <c r="D6" s="9">
        <v>51</v>
      </c>
      <c r="E6" s="11">
        <v>0.10111029089396584</v>
      </c>
      <c r="F6" s="9">
        <v>71.02</v>
      </c>
      <c r="G6" s="9">
        <v>9.8363730259142326</v>
      </c>
    </row>
    <row r="7" spans="1:7" x14ac:dyDescent="0.2">
      <c r="A7" s="8" t="s">
        <v>1516</v>
      </c>
      <c r="B7" s="9">
        <v>85.848617359999992</v>
      </c>
      <c r="C7" s="9">
        <v>2.7693102374193548</v>
      </c>
      <c r="D7" s="9">
        <v>31</v>
      </c>
      <c r="E7" s="11">
        <v>5.177110695589935E-2</v>
      </c>
      <c r="F7" s="9">
        <v>58.645161290322584</v>
      </c>
      <c r="G7" s="9">
        <v>9.8693149820658714</v>
      </c>
    </row>
    <row r="8" spans="1:7" x14ac:dyDescent="0.2">
      <c r="A8" s="8" t="s">
        <v>1517</v>
      </c>
      <c r="B8" s="9">
        <v>202.59801455000002</v>
      </c>
      <c r="C8" s="9">
        <v>3.3766335758333335</v>
      </c>
      <c r="D8" s="9">
        <v>60</v>
      </c>
      <c r="E8" s="11">
        <v>0.12217696455537773</v>
      </c>
      <c r="F8" s="9">
        <v>68.482758620689651</v>
      </c>
      <c r="G8" s="9">
        <v>9.5710898384871506</v>
      </c>
    </row>
    <row r="9" spans="1:7" x14ac:dyDescent="0.2">
      <c r="A9" s="8" t="s">
        <v>1518</v>
      </c>
      <c r="B9" s="9">
        <v>168.03114582000003</v>
      </c>
      <c r="C9" s="9">
        <v>3.7340254626666676</v>
      </c>
      <c r="D9" s="9">
        <v>45</v>
      </c>
      <c r="E9" s="11">
        <v>0.10133137480467795</v>
      </c>
      <c r="F9" s="9">
        <v>86.222222222222229</v>
      </c>
      <c r="G9" s="9">
        <v>9.9601332773024858</v>
      </c>
    </row>
    <row r="10" spans="1:7" x14ac:dyDescent="0.2">
      <c r="A10" s="8" t="s">
        <v>1519</v>
      </c>
      <c r="B10" s="9">
        <v>645.85923111000056</v>
      </c>
      <c r="C10" s="9">
        <v>5.0066607062790744</v>
      </c>
      <c r="D10" s="9">
        <v>129</v>
      </c>
      <c r="E10" s="11">
        <v>0.38948614853091629</v>
      </c>
      <c r="F10" s="9">
        <v>108.70161290322581</v>
      </c>
      <c r="G10" s="9">
        <v>10.001895373286819</v>
      </c>
    </row>
    <row r="11" spans="1:7" x14ac:dyDescent="0.2">
      <c r="A11" s="8" t="s">
        <v>1520</v>
      </c>
      <c r="B11" s="9">
        <v>1658.2341465700008</v>
      </c>
      <c r="C11" s="9">
        <v>3.794586147757439</v>
      </c>
      <c r="D11" s="9">
        <v>437</v>
      </c>
      <c r="E11" s="11">
        <v>1</v>
      </c>
      <c r="F11" s="9">
        <v>80.377358490566039</v>
      </c>
      <c r="G11" s="9">
        <v>9.8975089118508475</v>
      </c>
    </row>
    <row r="18" spans="3:3" x14ac:dyDescent="0.2">
      <c r="C18" t="s">
        <v>1501</v>
      </c>
    </row>
  </sheetData>
  <pageMargins left="0.7" right="0.7" top="0.75" bottom="0.75" header="0.3" footer="0.3"/>
  <pageSetup paperSize="9" orientation="portrait" horizontalDpi="0" verticalDpi="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E11"/>
  <sheetViews>
    <sheetView workbookViewId="0">
      <selection activeCell="B6" sqref="B6"/>
    </sheetView>
  </sheetViews>
  <sheetFormatPr baseColWidth="10" defaultRowHeight="16" x14ac:dyDescent="0.2"/>
  <cols>
    <col min="1" max="1" width="13" bestFit="1" customWidth="1"/>
    <col min="2" max="2" width="9.33203125" bestFit="1" customWidth="1"/>
    <col min="3" max="3" width="12.1640625" bestFit="1" customWidth="1"/>
    <col min="4" max="4" width="18.6640625" bestFit="1" customWidth="1"/>
    <col min="5" max="5" width="20" bestFit="1" customWidth="1"/>
  </cols>
  <sheetData>
    <row r="3" spans="1:5" x14ac:dyDescent="0.2">
      <c r="A3" s="7" t="s">
        <v>1512</v>
      </c>
      <c r="B3" t="s">
        <v>1550</v>
      </c>
      <c r="C3" t="s">
        <v>1551</v>
      </c>
      <c r="D3" t="s">
        <v>1552</v>
      </c>
      <c r="E3" t="s">
        <v>1553</v>
      </c>
    </row>
    <row r="4" spans="1:5" x14ac:dyDescent="0.2">
      <c r="A4" s="8" t="s">
        <v>1529</v>
      </c>
      <c r="B4" s="9">
        <v>15</v>
      </c>
      <c r="C4" s="9">
        <v>66.194652630000007</v>
      </c>
      <c r="D4" s="9">
        <v>4.4129768420000008</v>
      </c>
      <c r="E4" s="9">
        <v>9.4295819975364363</v>
      </c>
    </row>
    <row r="5" spans="1:5" x14ac:dyDescent="0.2">
      <c r="A5" s="8" t="s">
        <v>1533</v>
      </c>
      <c r="B5" s="9">
        <v>67</v>
      </c>
      <c r="C5" s="9">
        <v>313.79235499999987</v>
      </c>
      <c r="D5" s="9">
        <v>4.6834679850746248</v>
      </c>
      <c r="E5" s="9">
        <v>9.266061407965692</v>
      </c>
    </row>
    <row r="6" spans="1:5" x14ac:dyDescent="0.2">
      <c r="A6" s="8" t="s">
        <v>1539</v>
      </c>
      <c r="B6" s="9">
        <v>87</v>
      </c>
      <c r="C6" s="9">
        <v>494.37519501999975</v>
      </c>
      <c r="D6" s="9">
        <v>5.6824735059770086</v>
      </c>
      <c r="E6" s="9">
        <v>9.6507669510241847</v>
      </c>
    </row>
    <row r="7" spans="1:5" x14ac:dyDescent="0.2">
      <c r="A7" s="8" t="s">
        <v>1546</v>
      </c>
      <c r="B7" s="9">
        <v>48</v>
      </c>
      <c r="C7" s="9">
        <v>150.06731021000004</v>
      </c>
      <c r="D7" s="9">
        <v>3.1264022960416677</v>
      </c>
      <c r="E7" s="9">
        <v>10.026365527720509</v>
      </c>
    </row>
    <row r="8" spans="1:5" x14ac:dyDescent="0.2">
      <c r="A8" s="8" t="s">
        <v>1547</v>
      </c>
      <c r="B8" s="9">
        <v>70</v>
      </c>
      <c r="C8" s="9">
        <v>159.81040748999996</v>
      </c>
      <c r="D8" s="9">
        <v>2.2830058212857138</v>
      </c>
      <c r="E8" s="9">
        <v>10.389376195741544</v>
      </c>
    </row>
    <row r="9" spans="1:5" x14ac:dyDescent="0.2">
      <c r="A9" s="8" t="s">
        <v>1548</v>
      </c>
      <c r="B9" s="9">
        <v>48</v>
      </c>
      <c r="C9" s="9">
        <v>116.32065119999994</v>
      </c>
      <c r="D9" s="9">
        <v>2.423346899999999</v>
      </c>
      <c r="E9" s="9">
        <v>10.406565454773238</v>
      </c>
    </row>
    <row r="10" spans="1:5" x14ac:dyDescent="0.2">
      <c r="A10" s="8" t="s">
        <v>1549</v>
      </c>
      <c r="B10" s="9">
        <v>102</v>
      </c>
      <c r="C10" s="9">
        <v>357.67357501999993</v>
      </c>
      <c r="D10" s="9">
        <v>3.5066036766666659</v>
      </c>
      <c r="E10" s="9">
        <v>9.9538020056996555</v>
      </c>
    </row>
    <row r="11" spans="1:5" x14ac:dyDescent="0.2">
      <c r="A11" s="8" t="s">
        <v>1520</v>
      </c>
      <c r="B11" s="9">
        <v>437</v>
      </c>
      <c r="C11" s="9">
        <v>1658.2341465700001</v>
      </c>
      <c r="D11" s="9">
        <v>3.7945861477574372</v>
      </c>
      <c r="E11" s="9">
        <v>9.8975089118508564</v>
      </c>
    </row>
  </sheetData>
  <pageMargins left="0.7" right="0.7" top="0.75" bottom="0.75" header="0.3" footer="0.3"/>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B300"/>
  <sheetViews>
    <sheetView workbookViewId="0">
      <selection activeCell="C10" sqref="C10"/>
    </sheetView>
  </sheetViews>
  <sheetFormatPr baseColWidth="10" defaultRowHeight="16" x14ac:dyDescent="0.2"/>
  <cols>
    <col min="1" max="1" width="19.33203125" bestFit="1" customWidth="1"/>
    <col min="2" max="2" width="22.5" bestFit="1" customWidth="1"/>
    <col min="3" max="3" width="23.5" bestFit="1" customWidth="1"/>
    <col min="4" max="8" width="11.1640625" bestFit="1" customWidth="1"/>
    <col min="9" max="9" width="10.1640625" bestFit="1" customWidth="1"/>
    <col min="10" max="15" width="11.1640625" bestFit="1" customWidth="1"/>
    <col min="16" max="16" width="10.1640625" bestFit="1" customWidth="1"/>
    <col min="17" max="28" width="11.1640625" bestFit="1" customWidth="1"/>
    <col min="29" max="29" width="9.1640625" bestFit="1" customWidth="1"/>
    <col min="30" max="36" width="11.1640625" bestFit="1" customWidth="1"/>
    <col min="37" max="37" width="10.1640625" bestFit="1" customWidth="1"/>
    <col min="38" max="39" width="11.1640625" bestFit="1" customWidth="1"/>
    <col min="40" max="40" width="10.1640625" bestFit="1" customWidth="1"/>
    <col min="41" max="41" width="11.1640625" bestFit="1" customWidth="1"/>
    <col min="42" max="42" width="10.1640625" bestFit="1" customWidth="1"/>
    <col min="43" max="49" width="11.1640625" bestFit="1" customWidth="1"/>
    <col min="50" max="50" width="9.1640625" bestFit="1" customWidth="1"/>
    <col min="51" max="62" width="11.1640625" bestFit="1" customWidth="1"/>
    <col min="63" max="63" width="10.1640625" bestFit="1" customWidth="1"/>
    <col min="64" max="76" width="11.1640625" bestFit="1" customWidth="1"/>
    <col min="77" max="77" width="10.1640625" bestFit="1" customWidth="1"/>
    <col min="78" max="95" width="11.1640625" bestFit="1" customWidth="1"/>
    <col min="96" max="96" width="9.1640625" bestFit="1" customWidth="1"/>
    <col min="97" max="103" width="11.1640625" bestFit="1" customWidth="1"/>
    <col min="104" max="104" width="10.1640625" bestFit="1" customWidth="1"/>
    <col min="105" max="112" width="11.1640625" bestFit="1" customWidth="1"/>
    <col min="113" max="113" width="10.1640625" bestFit="1" customWidth="1"/>
    <col min="114" max="119" width="11.1640625" bestFit="1" customWidth="1"/>
    <col min="120" max="120" width="10.1640625" bestFit="1" customWidth="1"/>
    <col min="121" max="121" width="11.1640625" bestFit="1" customWidth="1"/>
    <col min="122" max="122" width="10.1640625" bestFit="1" customWidth="1"/>
    <col min="123" max="126" width="11.1640625" bestFit="1" customWidth="1"/>
    <col min="127" max="127" width="10.1640625" bestFit="1" customWidth="1"/>
    <col min="128" max="134" width="11.1640625" bestFit="1" customWidth="1"/>
    <col min="135" max="135" width="10.1640625" bestFit="1" customWidth="1"/>
    <col min="136" max="143" width="11.1640625" bestFit="1" customWidth="1"/>
    <col min="144" max="144" width="9.1640625" bestFit="1" customWidth="1"/>
    <col min="145" max="153" width="11.1640625" bestFit="1" customWidth="1"/>
    <col min="154" max="154" width="10.1640625" bestFit="1" customWidth="1"/>
    <col min="155" max="163" width="11.1640625" bestFit="1" customWidth="1"/>
    <col min="164" max="164" width="10.1640625" bestFit="1" customWidth="1"/>
    <col min="165" max="169" width="11.1640625" bestFit="1" customWidth="1"/>
    <col min="170" max="170" width="10.1640625" bestFit="1" customWidth="1"/>
    <col min="171" max="171" width="11.1640625" bestFit="1" customWidth="1"/>
    <col min="172" max="172" width="10.1640625" bestFit="1" customWidth="1"/>
    <col min="173" max="188" width="11.1640625" bestFit="1" customWidth="1"/>
    <col min="189" max="189" width="10.1640625" bestFit="1" customWidth="1"/>
    <col min="190" max="212" width="11.1640625" bestFit="1" customWidth="1"/>
    <col min="213" max="213" width="10.1640625" bestFit="1" customWidth="1"/>
    <col min="214" max="241" width="11.1640625" bestFit="1" customWidth="1"/>
    <col min="242" max="242" width="10.1640625" bestFit="1" customWidth="1"/>
    <col min="243" max="248" width="11.1640625" bestFit="1" customWidth="1"/>
    <col min="249" max="249" width="10.1640625" bestFit="1" customWidth="1"/>
    <col min="250" max="262" width="11.1640625" bestFit="1" customWidth="1"/>
    <col min="263" max="263" width="10.1640625" bestFit="1" customWidth="1"/>
    <col min="264" max="280" width="11.1640625" bestFit="1" customWidth="1"/>
    <col min="281" max="293" width="12.1640625" bestFit="1" customWidth="1"/>
    <col min="294" max="294" width="11.1640625" bestFit="1" customWidth="1"/>
    <col min="295" max="297" width="12.1640625" bestFit="1" customWidth="1"/>
  </cols>
  <sheetData>
    <row r="3" spans="1:2" x14ac:dyDescent="0.2">
      <c r="A3" s="7" t="s">
        <v>1512</v>
      </c>
      <c r="B3" t="s">
        <v>1558</v>
      </c>
    </row>
    <row r="4" spans="1:2" x14ac:dyDescent="0.2">
      <c r="A4" s="8" t="s">
        <v>1529</v>
      </c>
      <c r="B4" s="9">
        <v>15</v>
      </c>
    </row>
    <row r="5" spans="1:2" x14ac:dyDescent="0.2">
      <c r="A5" s="10" t="s">
        <v>1530</v>
      </c>
      <c r="B5" s="9">
        <v>15</v>
      </c>
    </row>
    <row r="6" spans="1:2" x14ac:dyDescent="0.2">
      <c r="A6" s="12" t="s">
        <v>1531</v>
      </c>
      <c r="B6" s="9">
        <v>7</v>
      </c>
    </row>
    <row r="7" spans="1:2" x14ac:dyDescent="0.2">
      <c r="A7" s="13" t="s">
        <v>1514</v>
      </c>
      <c r="B7" s="9">
        <v>2</v>
      </c>
    </row>
    <row r="8" spans="1:2" x14ac:dyDescent="0.2">
      <c r="A8" s="13" t="s">
        <v>1515</v>
      </c>
      <c r="B8" s="9">
        <v>1</v>
      </c>
    </row>
    <row r="9" spans="1:2" x14ac:dyDescent="0.2">
      <c r="A9" s="13" t="s">
        <v>1516</v>
      </c>
      <c r="B9" s="9">
        <v>1</v>
      </c>
    </row>
    <row r="10" spans="1:2" x14ac:dyDescent="0.2">
      <c r="A10" s="13" t="s">
        <v>1519</v>
      </c>
      <c r="B10" s="9">
        <v>3</v>
      </c>
    </row>
    <row r="11" spans="1:2" x14ac:dyDescent="0.2">
      <c r="A11" s="12" t="s">
        <v>1532</v>
      </c>
      <c r="B11" s="9">
        <v>8</v>
      </c>
    </row>
    <row r="12" spans="1:2" x14ac:dyDescent="0.2">
      <c r="A12" s="13" t="s">
        <v>1515</v>
      </c>
      <c r="B12" s="9">
        <v>2</v>
      </c>
    </row>
    <row r="13" spans="1:2" x14ac:dyDescent="0.2">
      <c r="A13" s="13" t="s">
        <v>1517</v>
      </c>
      <c r="B13" s="9">
        <v>2</v>
      </c>
    </row>
    <row r="14" spans="1:2" x14ac:dyDescent="0.2">
      <c r="A14" s="13" t="s">
        <v>1519</v>
      </c>
      <c r="B14" s="9">
        <v>4</v>
      </c>
    </row>
    <row r="15" spans="1:2" x14ac:dyDescent="0.2">
      <c r="A15" s="8" t="s">
        <v>1533</v>
      </c>
      <c r="B15" s="9">
        <v>67</v>
      </c>
    </row>
    <row r="16" spans="1:2" x14ac:dyDescent="0.2">
      <c r="A16" s="10" t="s">
        <v>1534</v>
      </c>
      <c r="B16" s="9">
        <v>22</v>
      </c>
    </row>
    <row r="17" spans="1:2" x14ac:dyDescent="0.2">
      <c r="A17" s="12" t="s">
        <v>1503</v>
      </c>
      <c r="B17" s="9">
        <v>12</v>
      </c>
    </row>
    <row r="18" spans="1:2" x14ac:dyDescent="0.2">
      <c r="A18" s="13" t="s">
        <v>1514</v>
      </c>
      <c r="B18" s="9">
        <v>3</v>
      </c>
    </row>
    <row r="19" spans="1:2" x14ac:dyDescent="0.2">
      <c r="A19" s="13" t="s">
        <v>1515</v>
      </c>
      <c r="B19" s="9">
        <v>1</v>
      </c>
    </row>
    <row r="20" spans="1:2" x14ac:dyDescent="0.2">
      <c r="A20" s="13" t="s">
        <v>1517</v>
      </c>
      <c r="B20" s="9">
        <v>3</v>
      </c>
    </row>
    <row r="21" spans="1:2" x14ac:dyDescent="0.2">
      <c r="A21" s="13" t="s">
        <v>1518</v>
      </c>
      <c r="B21" s="9">
        <v>1</v>
      </c>
    </row>
    <row r="22" spans="1:2" x14ac:dyDescent="0.2">
      <c r="A22" s="13" t="s">
        <v>1519</v>
      </c>
      <c r="B22" s="9">
        <v>4</v>
      </c>
    </row>
    <row r="23" spans="1:2" x14ac:dyDescent="0.2">
      <c r="A23" s="12" t="s">
        <v>1535</v>
      </c>
      <c r="B23" s="9">
        <v>10</v>
      </c>
    </row>
    <row r="24" spans="1:2" x14ac:dyDescent="0.2">
      <c r="A24" s="13" t="s">
        <v>1514</v>
      </c>
      <c r="B24" s="9">
        <v>1</v>
      </c>
    </row>
    <row r="25" spans="1:2" x14ac:dyDescent="0.2">
      <c r="A25" s="13" t="s">
        <v>1515</v>
      </c>
      <c r="B25" s="9">
        <v>2</v>
      </c>
    </row>
    <row r="26" spans="1:2" x14ac:dyDescent="0.2">
      <c r="A26" s="13" t="s">
        <v>1517</v>
      </c>
      <c r="B26" s="9">
        <v>2</v>
      </c>
    </row>
    <row r="27" spans="1:2" x14ac:dyDescent="0.2">
      <c r="A27" s="13" t="s">
        <v>1519</v>
      </c>
      <c r="B27" s="9">
        <v>5</v>
      </c>
    </row>
    <row r="28" spans="1:2" x14ac:dyDescent="0.2">
      <c r="A28" s="10" t="s">
        <v>1536</v>
      </c>
      <c r="B28" s="9">
        <v>8</v>
      </c>
    </row>
    <row r="29" spans="1:2" x14ac:dyDescent="0.2">
      <c r="A29" s="12" t="s">
        <v>1537</v>
      </c>
      <c r="B29" s="9">
        <v>8</v>
      </c>
    </row>
    <row r="30" spans="1:2" x14ac:dyDescent="0.2">
      <c r="A30" s="13" t="s">
        <v>1514</v>
      </c>
      <c r="B30" s="9">
        <v>3</v>
      </c>
    </row>
    <row r="31" spans="1:2" x14ac:dyDescent="0.2">
      <c r="A31" s="13" t="s">
        <v>1515</v>
      </c>
      <c r="B31" s="9">
        <v>2</v>
      </c>
    </row>
    <row r="32" spans="1:2" x14ac:dyDescent="0.2">
      <c r="A32" s="13" t="s">
        <v>1519</v>
      </c>
      <c r="B32" s="9">
        <v>3</v>
      </c>
    </row>
    <row r="33" spans="1:2" x14ac:dyDescent="0.2">
      <c r="A33" s="10" t="s">
        <v>1530</v>
      </c>
      <c r="B33" s="9">
        <v>37</v>
      </c>
    </row>
    <row r="34" spans="1:2" x14ac:dyDescent="0.2">
      <c r="A34" s="12" t="s">
        <v>1538</v>
      </c>
      <c r="B34" s="9">
        <v>9</v>
      </c>
    </row>
    <row r="35" spans="1:2" x14ac:dyDescent="0.2">
      <c r="A35" s="13" t="s">
        <v>1516</v>
      </c>
      <c r="B35" s="9">
        <v>1</v>
      </c>
    </row>
    <row r="36" spans="1:2" x14ac:dyDescent="0.2">
      <c r="A36" s="13" t="s">
        <v>1517</v>
      </c>
      <c r="B36" s="9">
        <v>3</v>
      </c>
    </row>
    <row r="37" spans="1:2" x14ac:dyDescent="0.2">
      <c r="A37" s="13" t="s">
        <v>1519</v>
      </c>
      <c r="B37" s="9">
        <v>5</v>
      </c>
    </row>
    <row r="38" spans="1:2" x14ac:dyDescent="0.2">
      <c r="A38" s="12" t="s">
        <v>1531</v>
      </c>
      <c r="B38" s="9">
        <v>12</v>
      </c>
    </row>
    <row r="39" spans="1:2" x14ac:dyDescent="0.2">
      <c r="A39" s="13" t="s">
        <v>1514</v>
      </c>
      <c r="B39" s="9">
        <v>1</v>
      </c>
    </row>
    <row r="40" spans="1:2" x14ac:dyDescent="0.2">
      <c r="A40" s="13" t="s">
        <v>1515</v>
      </c>
      <c r="B40" s="9">
        <v>2</v>
      </c>
    </row>
    <row r="41" spans="1:2" x14ac:dyDescent="0.2">
      <c r="A41" s="13" t="s">
        <v>1517</v>
      </c>
      <c r="B41" s="9">
        <v>1</v>
      </c>
    </row>
    <row r="42" spans="1:2" x14ac:dyDescent="0.2">
      <c r="A42" s="13" t="s">
        <v>1519</v>
      </c>
      <c r="B42" s="9">
        <v>8</v>
      </c>
    </row>
    <row r="43" spans="1:2" x14ac:dyDescent="0.2">
      <c r="A43" s="12" t="s">
        <v>1532</v>
      </c>
      <c r="B43" s="9">
        <v>16</v>
      </c>
    </row>
    <row r="44" spans="1:2" x14ac:dyDescent="0.2">
      <c r="A44" s="13" t="s">
        <v>1513</v>
      </c>
      <c r="B44" s="9">
        <v>1</v>
      </c>
    </row>
    <row r="45" spans="1:2" x14ac:dyDescent="0.2">
      <c r="A45" s="13" t="s">
        <v>1514</v>
      </c>
      <c r="B45" s="9">
        <v>2</v>
      </c>
    </row>
    <row r="46" spans="1:2" x14ac:dyDescent="0.2">
      <c r="A46" s="13" t="s">
        <v>1515</v>
      </c>
      <c r="B46" s="9">
        <v>3</v>
      </c>
    </row>
    <row r="47" spans="1:2" x14ac:dyDescent="0.2">
      <c r="A47" s="13" t="s">
        <v>1516</v>
      </c>
      <c r="B47" s="9">
        <v>2</v>
      </c>
    </row>
    <row r="48" spans="1:2" x14ac:dyDescent="0.2">
      <c r="A48" s="13" t="s">
        <v>1517</v>
      </c>
      <c r="B48" s="9">
        <v>3</v>
      </c>
    </row>
    <row r="49" spans="1:2" x14ac:dyDescent="0.2">
      <c r="A49" s="13" t="s">
        <v>1518</v>
      </c>
      <c r="B49" s="9">
        <v>1</v>
      </c>
    </row>
    <row r="50" spans="1:2" x14ac:dyDescent="0.2">
      <c r="A50" s="13" t="s">
        <v>1519</v>
      </c>
      <c r="B50" s="9">
        <v>4</v>
      </c>
    </row>
    <row r="51" spans="1:2" x14ac:dyDescent="0.2">
      <c r="A51" s="8" t="s">
        <v>1539</v>
      </c>
      <c r="B51" s="9">
        <v>87</v>
      </c>
    </row>
    <row r="52" spans="1:2" x14ac:dyDescent="0.2">
      <c r="A52" s="10" t="s">
        <v>1534</v>
      </c>
      <c r="B52" s="9">
        <v>37</v>
      </c>
    </row>
    <row r="53" spans="1:2" x14ac:dyDescent="0.2">
      <c r="A53" s="12" t="s">
        <v>1503</v>
      </c>
      <c r="B53" s="9">
        <v>15</v>
      </c>
    </row>
    <row r="54" spans="1:2" x14ac:dyDescent="0.2">
      <c r="A54" s="13" t="s">
        <v>1514</v>
      </c>
      <c r="B54" s="9">
        <v>4</v>
      </c>
    </row>
    <row r="55" spans="1:2" x14ac:dyDescent="0.2">
      <c r="A55" s="13" t="s">
        <v>1516</v>
      </c>
      <c r="B55" s="9">
        <v>1</v>
      </c>
    </row>
    <row r="56" spans="1:2" x14ac:dyDescent="0.2">
      <c r="A56" s="13" t="s">
        <v>1517</v>
      </c>
      <c r="B56" s="9">
        <v>3</v>
      </c>
    </row>
    <row r="57" spans="1:2" x14ac:dyDescent="0.2">
      <c r="A57" s="13" t="s">
        <v>1518</v>
      </c>
      <c r="B57" s="9">
        <v>1</v>
      </c>
    </row>
    <row r="58" spans="1:2" x14ac:dyDescent="0.2">
      <c r="A58" s="13" t="s">
        <v>1519</v>
      </c>
      <c r="B58" s="9">
        <v>6</v>
      </c>
    </row>
    <row r="59" spans="1:2" x14ac:dyDescent="0.2">
      <c r="A59" s="12" t="s">
        <v>1535</v>
      </c>
      <c r="B59" s="9">
        <v>12</v>
      </c>
    </row>
    <row r="60" spans="1:2" x14ac:dyDescent="0.2">
      <c r="A60" s="13" t="s">
        <v>1514</v>
      </c>
      <c r="B60" s="9">
        <v>3</v>
      </c>
    </row>
    <row r="61" spans="1:2" x14ac:dyDescent="0.2">
      <c r="A61" s="13" t="s">
        <v>1515</v>
      </c>
      <c r="B61" s="9">
        <v>1</v>
      </c>
    </row>
    <row r="62" spans="1:2" x14ac:dyDescent="0.2">
      <c r="A62" s="13" t="s">
        <v>1517</v>
      </c>
      <c r="B62" s="9">
        <v>4</v>
      </c>
    </row>
    <row r="63" spans="1:2" x14ac:dyDescent="0.2">
      <c r="A63" s="13" t="s">
        <v>1519</v>
      </c>
      <c r="B63" s="9">
        <v>4</v>
      </c>
    </row>
    <row r="64" spans="1:2" x14ac:dyDescent="0.2">
      <c r="A64" s="12" t="s">
        <v>1540</v>
      </c>
      <c r="B64" s="9">
        <v>10</v>
      </c>
    </row>
    <row r="65" spans="1:2" x14ac:dyDescent="0.2">
      <c r="A65" s="13" t="s">
        <v>1513</v>
      </c>
      <c r="B65" s="9">
        <v>1</v>
      </c>
    </row>
    <row r="66" spans="1:2" x14ac:dyDescent="0.2">
      <c r="A66" s="13" t="s">
        <v>1514</v>
      </c>
      <c r="B66" s="9">
        <v>3</v>
      </c>
    </row>
    <row r="67" spans="1:2" x14ac:dyDescent="0.2">
      <c r="A67" s="13" t="s">
        <v>1515</v>
      </c>
      <c r="B67" s="9">
        <v>3</v>
      </c>
    </row>
    <row r="68" spans="1:2" x14ac:dyDescent="0.2">
      <c r="A68" s="13" t="s">
        <v>1518</v>
      </c>
      <c r="B68" s="9">
        <v>2</v>
      </c>
    </row>
    <row r="69" spans="1:2" x14ac:dyDescent="0.2">
      <c r="A69" s="13" t="s">
        <v>1519</v>
      </c>
      <c r="B69" s="9">
        <v>1</v>
      </c>
    </row>
    <row r="70" spans="1:2" x14ac:dyDescent="0.2">
      <c r="A70" s="10" t="s">
        <v>1541</v>
      </c>
      <c r="B70" s="9">
        <v>33</v>
      </c>
    </row>
    <row r="71" spans="1:2" x14ac:dyDescent="0.2">
      <c r="A71" s="12" t="s">
        <v>1504</v>
      </c>
      <c r="B71" s="9">
        <v>10</v>
      </c>
    </row>
    <row r="72" spans="1:2" x14ac:dyDescent="0.2">
      <c r="A72" s="13" t="s">
        <v>1513</v>
      </c>
      <c r="B72" s="9">
        <v>2</v>
      </c>
    </row>
    <row r="73" spans="1:2" x14ac:dyDescent="0.2">
      <c r="A73" s="13" t="s">
        <v>1514</v>
      </c>
      <c r="B73" s="9">
        <v>2</v>
      </c>
    </row>
    <row r="74" spans="1:2" x14ac:dyDescent="0.2">
      <c r="A74" s="13" t="s">
        <v>1515</v>
      </c>
      <c r="B74" s="9">
        <v>2</v>
      </c>
    </row>
    <row r="75" spans="1:2" x14ac:dyDescent="0.2">
      <c r="A75" s="13" t="s">
        <v>1517</v>
      </c>
      <c r="B75" s="9">
        <v>2</v>
      </c>
    </row>
    <row r="76" spans="1:2" x14ac:dyDescent="0.2">
      <c r="A76" s="13" t="s">
        <v>1519</v>
      </c>
      <c r="B76" s="9">
        <v>2</v>
      </c>
    </row>
    <row r="77" spans="1:2" x14ac:dyDescent="0.2">
      <c r="A77" s="12" t="s">
        <v>1542</v>
      </c>
      <c r="B77" s="9">
        <v>13</v>
      </c>
    </row>
    <row r="78" spans="1:2" x14ac:dyDescent="0.2">
      <c r="A78" s="13" t="s">
        <v>1514</v>
      </c>
      <c r="B78" s="9">
        <v>4</v>
      </c>
    </row>
    <row r="79" spans="1:2" x14ac:dyDescent="0.2">
      <c r="A79" s="13" t="s">
        <v>1515</v>
      </c>
      <c r="B79" s="9">
        <v>2</v>
      </c>
    </row>
    <row r="80" spans="1:2" x14ac:dyDescent="0.2">
      <c r="A80" s="13" t="s">
        <v>1517</v>
      </c>
      <c r="B80" s="9">
        <v>2</v>
      </c>
    </row>
    <row r="81" spans="1:2" x14ac:dyDescent="0.2">
      <c r="A81" s="13" t="s">
        <v>1518</v>
      </c>
      <c r="B81" s="9">
        <v>1</v>
      </c>
    </row>
    <row r="82" spans="1:2" x14ac:dyDescent="0.2">
      <c r="A82" s="13" t="s">
        <v>1519</v>
      </c>
      <c r="B82" s="9">
        <v>4</v>
      </c>
    </row>
    <row r="83" spans="1:2" x14ac:dyDescent="0.2">
      <c r="A83" s="12" t="s">
        <v>1543</v>
      </c>
      <c r="B83" s="9">
        <v>10</v>
      </c>
    </row>
    <row r="84" spans="1:2" x14ac:dyDescent="0.2">
      <c r="A84" s="13" t="s">
        <v>1513</v>
      </c>
      <c r="B84" s="9">
        <v>1</v>
      </c>
    </row>
    <row r="85" spans="1:2" x14ac:dyDescent="0.2">
      <c r="A85" s="13" t="s">
        <v>1514</v>
      </c>
      <c r="B85" s="9">
        <v>2</v>
      </c>
    </row>
    <row r="86" spans="1:2" x14ac:dyDescent="0.2">
      <c r="A86" s="13" t="s">
        <v>1516</v>
      </c>
      <c r="B86" s="9">
        <v>1</v>
      </c>
    </row>
    <row r="87" spans="1:2" x14ac:dyDescent="0.2">
      <c r="A87" s="13" t="s">
        <v>1517</v>
      </c>
      <c r="B87" s="9">
        <v>1</v>
      </c>
    </row>
    <row r="88" spans="1:2" x14ac:dyDescent="0.2">
      <c r="A88" s="13" t="s">
        <v>1519</v>
      </c>
      <c r="B88" s="9">
        <v>5</v>
      </c>
    </row>
    <row r="89" spans="1:2" x14ac:dyDescent="0.2">
      <c r="A89" s="10" t="s">
        <v>1536</v>
      </c>
      <c r="B89" s="9">
        <v>15</v>
      </c>
    </row>
    <row r="90" spans="1:2" x14ac:dyDescent="0.2">
      <c r="A90" s="12" t="s">
        <v>1544</v>
      </c>
      <c r="B90" s="9">
        <v>9</v>
      </c>
    </row>
    <row r="91" spans="1:2" x14ac:dyDescent="0.2">
      <c r="A91" s="13" t="s">
        <v>1514</v>
      </c>
      <c r="B91" s="9">
        <v>1</v>
      </c>
    </row>
    <row r="92" spans="1:2" x14ac:dyDescent="0.2">
      <c r="A92" s="13" t="s">
        <v>1515</v>
      </c>
      <c r="B92" s="9">
        <v>1</v>
      </c>
    </row>
    <row r="93" spans="1:2" x14ac:dyDescent="0.2">
      <c r="A93" s="13" t="s">
        <v>1516</v>
      </c>
      <c r="B93" s="9">
        <v>2</v>
      </c>
    </row>
    <row r="94" spans="1:2" x14ac:dyDescent="0.2">
      <c r="A94" s="13" t="s">
        <v>1517</v>
      </c>
      <c r="B94" s="9">
        <v>2</v>
      </c>
    </row>
    <row r="95" spans="1:2" x14ac:dyDescent="0.2">
      <c r="A95" s="13" t="s">
        <v>1518</v>
      </c>
      <c r="B95" s="9">
        <v>2</v>
      </c>
    </row>
    <row r="96" spans="1:2" x14ac:dyDescent="0.2">
      <c r="A96" s="13" t="s">
        <v>1519</v>
      </c>
      <c r="B96" s="9">
        <v>1</v>
      </c>
    </row>
    <row r="97" spans="1:2" x14ac:dyDescent="0.2">
      <c r="A97" s="12" t="s">
        <v>1545</v>
      </c>
      <c r="B97" s="9">
        <v>6</v>
      </c>
    </row>
    <row r="98" spans="1:2" x14ac:dyDescent="0.2">
      <c r="A98" s="13" t="s">
        <v>1513</v>
      </c>
      <c r="B98" s="9">
        <v>1</v>
      </c>
    </row>
    <row r="99" spans="1:2" x14ac:dyDescent="0.2">
      <c r="A99" s="13" t="s">
        <v>1514</v>
      </c>
      <c r="B99" s="9">
        <v>1</v>
      </c>
    </row>
    <row r="100" spans="1:2" x14ac:dyDescent="0.2">
      <c r="A100" s="13" t="s">
        <v>1515</v>
      </c>
      <c r="B100" s="9">
        <v>2</v>
      </c>
    </row>
    <row r="101" spans="1:2" x14ac:dyDescent="0.2">
      <c r="A101" s="13" t="s">
        <v>1518</v>
      </c>
      <c r="B101" s="9">
        <v>1</v>
      </c>
    </row>
    <row r="102" spans="1:2" x14ac:dyDescent="0.2">
      <c r="A102" s="13" t="s">
        <v>1519</v>
      </c>
      <c r="B102" s="9">
        <v>1</v>
      </c>
    </row>
    <row r="103" spans="1:2" x14ac:dyDescent="0.2">
      <c r="A103" s="10" t="s">
        <v>1530</v>
      </c>
      <c r="B103" s="9">
        <v>2</v>
      </c>
    </row>
    <row r="104" spans="1:2" x14ac:dyDescent="0.2">
      <c r="A104" s="12" t="s">
        <v>1538</v>
      </c>
      <c r="B104" s="9">
        <v>2</v>
      </c>
    </row>
    <row r="105" spans="1:2" x14ac:dyDescent="0.2">
      <c r="A105" s="13" t="s">
        <v>1515</v>
      </c>
      <c r="B105" s="9">
        <v>1</v>
      </c>
    </row>
    <row r="106" spans="1:2" x14ac:dyDescent="0.2">
      <c r="A106" s="13" t="s">
        <v>1519</v>
      </c>
      <c r="B106" s="9">
        <v>1</v>
      </c>
    </row>
    <row r="107" spans="1:2" x14ac:dyDescent="0.2">
      <c r="A107" s="8" t="s">
        <v>1546</v>
      </c>
      <c r="B107" s="9">
        <v>48</v>
      </c>
    </row>
    <row r="108" spans="1:2" x14ac:dyDescent="0.2">
      <c r="A108" s="10" t="s">
        <v>1534</v>
      </c>
      <c r="B108" s="9">
        <v>1</v>
      </c>
    </row>
    <row r="109" spans="1:2" x14ac:dyDescent="0.2">
      <c r="A109" s="12" t="s">
        <v>1503</v>
      </c>
      <c r="B109" s="9">
        <v>1</v>
      </c>
    </row>
    <row r="110" spans="1:2" x14ac:dyDescent="0.2">
      <c r="A110" s="13" t="s">
        <v>1515</v>
      </c>
      <c r="B110" s="9">
        <v>1</v>
      </c>
    </row>
    <row r="111" spans="1:2" x14ac:dyDescent="0.2">
      <c r="A111" s="10" t="s">
        <v>1541</v>
      </c>
      <c r="B111" s="9">
        <v>26</v>
      </c>
    </row>
    <row r="112" spans="1:2" x14ac:dyDescent="0.2">
      <c r="A112" s="12" t="s">
        <v>1504</v>
      </c>
      <c r="B112" s="9">
        <v>2</v>
      </c>
    </row>
    <row r="113" spans="1:2" x14ac:dyDescent="0.2">
      <c r="A113" s="13" t="s">
        <v>1516</v>
      </c>
      <c r="B113" s="9">
        <v>1</v>
      </c>
    </row>
    <row r="114" spans="1:2" x14ac:dyDescent="0.2">
      <c r="A114" s="13" t="s">
        <v>1518</v>
      </c>
      <c r="B114" s="9">
        <v>1</v>
      </c>
    </row>
    <row r="115" spans="1:2" x14ac:dyDescent="0.2">
      <c r="A115" s="12" t="s">
        <v>1542</v>
      </c>
      <c r="B115" s="9">
        <v>15</v>
      </c>
    </row>
    <row r="116" spans="1:2" x14ac:dyDescent="0.2">
      <c r="A116" s="13" t="s">
        <v>1513</v>
      </c>
      <c r="B116" s="9">
        <v>1</v>
      </c>
    </row>
    <row r="117" spans="1:2" x14ac:dyDescent="0.2">
      <c r="A117" s="13" t="s">
        <v>1514</v>
      </c>
      <c r="B117" s="9">
        <v>5</v>
      </c>
    </row>
    <row r="118" spans="1:2" x14ac:dyDescent="0.2">
      <c r="A118" s="13" t="s">
        <v>1515</v>
      </c>
      <c r="B118" s="9">
        <v>1</v>
      </c>
    </row>
    <row r="119" spans="1:2" x14ac:dyDescent="0.2">
      <c r="A119" s="13" t="s">
        <v>1516</v>
      </c>
      <c r="B119" s="9">
        <v>1</v>
      </c>
    </row>
    <row r="120" spans="1:2" x14ac:dyDescent="0.2">
      <c r="A120" s="13" t="s">
        <v>1517</v>
      </c>
      <c r="B120" s="9">
        <v>3</v>
      </c>
    </row>
    <row r="121" spans="1:2" x14ac:dyDescent="0.2">
      <c r="A121" s="13" t="s">
        <v>1518</v>
      </c>
      <c r="B121" s="9">
        <v>1</v>
      </c>
    </row>
    <row r="122" spans="1:2" x14ac:dyDescent="0.2">
      <c r="A122" s="13" t="s">
        <v>1519</v>
      </c>
      <c r="B122" s="9">
        <v>3</v>
      </c>
    </row>
    <row r="123" spans="1:2" x14ac:dyDescent="0.2">
      <c r="A123" s="12" t="s">
        <v>1543</v>
      </c>
      <c r="B123" s="9">
        <v>9</v>
      </c>
    </row>
    <row r="124" spans="1:2" x14ac:dyDescent="0.2">
      <c r="A124" s="13" t="s">
        <v>1514</v>
      </c>
      <c r="B124" s="9">
        <v>4</v>
      </c>
    </row>
    <row r="125" spans="1:2" x14ac:dyDescent="0.2">
      <c r="A125" s="13" t="s">
        <v>1517</v>
      </c>
      <c r="B125" s="9">
        <v>2</v>
      </c>
    </row>
    <row r="126" spans="1:2" x14ac:dyDescent="0.2">
      <c r="A126" s="13" t="s">
        <v>1519</v>
      </c>
      <c r="B126" s="9">
        <v>3</v>
      </c>
    </row>
    <row r="127" spans="1:2" x14ac:dyDescent="0.2">
      <c r="A127" s="10" t="s">
        <v>1536</v>
      </c>
      <c r="B127" s="9">
        <v>17</v>
      </c>
    </row>
    <row r="128" spans="1:2" x14ac:dyDescent="0.2">
      <c r="A128" s="12" t="s">
        <v>1544</v>
      </c>
      <c r="B128" s="9">
        <v>10</v>
      </c>
    </row>
    <row r="129" spans="1:2" x14ac:dyDescent="0.2">
      <c r="A129" s="13" t="s">
        <v>1513</v>
      </c>
      <c r="B129" s="9">
        <v>3</v>
      </c>
    </row>
    <row r="130" spans="1:2" x14ac:dyDescent="0.2">
      <c r="A130" s="13" t="s">
        <v>1514</v>
      </c>
      <c r="B130" s="9">
        <v>2</v>
      </c>
    </row>
    <row r="131" spans="1:2" x14ac:dyDescent="0.2">
      <c r="A131" s="13" t="s">
        <v>1517</v>
      </c>
      <c r="B131" s="9">
        <v>2</v>
      </c>
    </row>
    <row r="132" spans="1:2" x14ac:dyDescent="0.2">
      <c r="A132" s="13" t="s">
        <v>1518</v>
      </c>
      <c r="B132" s="9">
        <v>1</v>
      </c>
    </row>
    <row r="133" spans="1:2" x14ac:dyDescent="0.2">
      <c r="A133" s="13" t="s">
        <v>1519</v>
      </c>
      <c r="B133" s="9">
        <v>2</v>
      </c>
    </row>
    <row r="134" spans="1:2" x14ac:dyDescent="0.2">
      <c r="A134" s="12" t="s">
        <v>1545</v>
      </c>
      <c r="B134" s="9">
        <v>6</v>
      </c>
    </row>
    <row r="135" spans="1:2" x14ac:dyDescent="0.2">
      <c r="A135" s="13" t="s">
        <v>1513</v>
      </c>
      <c r="B135" s="9">
        <v>2</v>
      </c>
    </row>
    <row r="136" spans="1:2" x14ac:dyDescent="0.2">
      <c r="A136" s="13" t="s">
        <v>1514</v>
      </c>
      <c r="B136" s="9">
        <v>2</v>
      </c>
    </row>
    <row r="137" spans="1:2" x14ac:dyDescent="0.2">
      <c r="A137" s="13" t="s">
        <v>1516</v>
      </c>
      <c r="B137" s="9">
        <v>1</v>
      </c>
    </row>
    <row r="138" spans="1:2" x14ac:dyDescent="0.2">
      <c r="A138" s="13" t="s">
        <v>1519</v>
      </c>
      <c r="B138" s="9">
        <v>1</v>
      </c>
    </row>
    <row r="139" spans="1:2" x14ac:dyDescent="0.2">
      <c r="A139" s="12" t="s">
        <v>1537</v>
      </c>
      <c r="B139" s="9">
        <v>1</v>
      </c>
    </row>
    <row r="140" spans="1:2" x14ac:dyDescent="0.2">
      <c r="A140" s="13" t="s">
        <v>1518</v>
      </c>
      <c r="B140" s="9">
        <v>1</v>
      </c>
    </row>
    <row r="141" spans="1:2" x14ac:dyDescent="0.2">
      <c r="A141" s="10" t="s">
        <v>1530</v>
      </c>
      <c r="B141" s="9">
        <v>4</v>
      </c>
    </row>
    <row r="142" spans="1:2" x14ac:dyDescent="0.2">
      <c r="A142" s="12" t="s">
        <v>1538</v>
      </c>
      <c r="B142" s="9">
        <v>2</v>
      </c>
    </row>
    <row r="143" spans="1:2" x14ac:dyDescent="0.2">
      <c r="A143" s="13" t="s">
        <v>1513</v>
      </c>
      <c r="B143" s="9">
        <v>1</v>
      </c>
    </row>
    <row r="144" spans="1:2" x14ac:dyDescent="0.2">
      <c r="A144" s="13" t="s">
        <v>1518</v>
      </c>
      <c r="B144" s="9">
        <v>1</v>
      </c>
    </row>
    <row r="145" spans="1:2" x14ac:dyDescent="0.2">
      <c r="A145" s="12" t="s">
        <v>1531</v>
      </c>
      <c r="B145" s="9">
        <v>2</v>
      </c>
    </row>
    <row r="146" spans="1:2" x14ac:dyDescent="0.2">
      <c r="A146" s="13" t="s">
        <v>1519</v>
      </c>
      <c r="B146" s="9">
        <v>2</v>
      </c>
    </row>
    <row r="147" spans="1:2" x14ac:dyDescent="0.2">
      <c r="A147" s="8" t="s">
        <v>1547</v>
      </c>
      <c r="B147" s="9">
        <v>70</v>
      </c>
    </row>
    <row r="148" spans="1:2" x14ac:dyDescent="0.2">
      <c r="A148" s="10" t="s">
        <v>1541</v>
      </c>
      <c r="B148" s="9">
        <v>21</v>
      </c>
    </row>
    <row r="149" spans="1:2" x14ac:dyDescent="0.2">
      <c r="A149" s="12" t="s">
        <v>1504</v>
      </c>
      <c r="B149" s="9">
        <v>6</v>
      </c>
    </row>
    <row r="150" spans="1:2" x14ac:dyDescent="0.2">
      <c r="A150" s="13" t="s">
        <v>1514</v>
      </c>
      <c r="B150" s="9">
        <v>2</v>
      </c>
    </row>
    <row r="151" spans="1:2" x14ac:dyDescent="0.2">
      <c r="A151" s="13" t="s">
        <v>1517</v>
      </c>
      <c r="B151" s="9">
        <v>1</v>
      </c>
    </row>
    <row r="152" spans="1:2" x14ac:dyDescent="0.2">
      <c r="A152" s="13" t="s">
        <v>1518</v>
      </c>
      <c r="B152" s="9">
        <v>1</v>
      </c>
    </row>
    <row r="153" spans="1:2" x14ac:dyDescent="0.2">
      <c r="A153" s="13" t="s">
        <v>1519</v>
      </c>
      <c r="B153" s="9">
        <v>2</v>
      </c>
    </row>
    <row r="154" spans="1:2" x14ac:dyDescent="0.2">
      <c r="A154" s="12" t="s">
        <v>1542</v>
      </c>
      <c r="B154" s="9">
        <v>13</v>
      </c>
    </row>
    <row r="155" spans="1:2" x14ac:dyDescent="0.2">
      <c r="A155" s="13" t="s">
        <v>1513</v>
      </c>
      <c r="B155" s="9">
        <v>1</v>
      </c>
    </row>
    <row r="156" spans="1:2" x14ac:dyDescent="0.2">
      <c r="A156" s="13" t="s">
        <v>1514</v>
      </c>
      <c r="B156" s="9">
        <v>2</v>
      </c>
    </row>
    <row r="157" spans="1:2" x14ac:dyDescent="0.2">
      <c r="A157" s="13" t="s">
        <v>1515</v>
      </c>
      <c r="B157" s="9">
        <v>3</v>
      </c>
    </row>
    <row r="158" spans="1:2" x14ac:dyDescent="0.2">
      <c r="A158" s="13" t="s">
        <v>1516</v>
      </c>
      <c r="B158" s="9">
        <v>2</v>
      </c>
    </row>
    <row r="159" spans="1:2" x14ac:dyDescent="0.2">
      <c r="A159" s="13" t="s">
        <v>1518</v>
      </c>
      <c r="B159" s="9">
        <v>1</v>
      </c>
    </row>
    <row r="160" spans="1:2" x14ac:dyDescent="0.2">
      <c r="A160" s="13" t="s">
        <v>1519</v>
      </c>
      <c r="B160" s="9">
        <v>4</v>
      </c>
    </row>
    <row r="161" spans="1:2" x14ac:dyDescent="0.2">
      <c r="A161" s="12" t="s">
        <v>1543</v>
      </c>
      <c r="B161" s="9">
        <v>2</v>
      </c>
    </row>
    <row r="162" spans="1:2" x14ac:dyDescent="0.2">
      <c r="A162" s="13" t="s">
        <v>1517</v>
      </c>
      <c r="B162" s="9">
        <v>1</v>
      </c>
    </row>
    <row r="163" spans="1:2" x14ac:dyDescent="0.2">
      <c r="A163" s="13" t="s">
        <v>1519</v>
      </c>
      <c r="B163" s="9">
        <v>1</v>
      </c>
    </row>
    <row r="164" spans="1:2" x14ac:dyDescent="0.2">
      <c r="A164" s="10" t="s">
        <v>1536</v>
      </c>
      <c r="B164" s="9">
        <v>29</v>
      </c>
    </row>
    <row r="165" spans="1:2" x14ac:dyDescent="0.2">
      <c r="A165" s="12" t="s">
        <v>1544</v>
      </c>
      <c r="B165" s="9">
        <v>1</v>
      </c>
    </row>
    <row r="166" spans="1:2" x14ac:dyDescent="0.2">
      <c r="A166" s="13" t="s">
        <v>1519</v>
      </c>
      <c r="B166" s="9">
        <v>1</v>
      </c>
    </row>
    <row r="167" spans="1:2" x14ac:dyDescent="0.2">
      <c r="A167" s="12" t="s">
        <v>1545</v>
      </c>
      <c r="B167" s="9">
        <v>13</v>
      </c>
    </row>
    <row r="168" spans="1:2" x14ac:dyDescent="0.2">
      <c r="A168" s="13" t="s">
        <v>1514</v>
      </c>
      <c r="B168" s="9">
        <v>2</v>
      </c>
    </row>
    <row r="169" spans="1:2" x14ac:dyDescent="0.2">
      <c r="A169" s="13" t="s">
        <v>1515</v>
      </c>
      <c r="B169" s="9">
        <v>5</v>
      </c>
    </row>
    <row r="170" spans="1:2" x14ac:dyDescent="0.2">
      <c r="A170" s="13" t="s">
        <v>1516</v>
      </c>
      <c r="B170" s="9">
        <v>1</v>
      </c>
    </row>
    <row r="171" spans="1:2" x14ac:dyDescent="0.2">
      <c r="A171" s="13" t="s">
        <v>1518</v>
      </c>
      <c r="B171" s="9">
        <v>3</v>
      </c>
    </row>
    <row r="172" spans="1:2" x14ac:dyDescent="0.2">
      <c r="A172" s="13" t="s">
        <v>1519</v>
      </c>
      <c r="B172" s="9">
        <v>2</v>
      </c>
    </row>
    <row r="173" spans="1:2" x14ac:dyDescent="0.2">
      <c r="A173" s="12" t="s">
        <v>1537</v>
      </c>
      <c r="B173" s="9">
        <v>15</v>
      </c>
    </row>
    <row r="174" spans="1:2" x14ac:dyDescent="0.2">
      <c r="A174" s="13" t="s">
        <v>1513</v>
      </c>
      <c r="B174" s="9">
        <v>5</v>
      </c>
    </row>
    <row r="175" spans="1:2" x14ac:dyDescent="0.2">
      <c r="A175" s="13" t="s">
        <v>1514</v>
      </c>
      <c r="B175" s="9">
        <v>2</v>
      </c>
    </row>
    <row r="176" spans="1:2" x14ac:dyDescent="0.2">
      <c r="A176" s="13" t="s">
        <v>1515</v>
      </c>
      <c r="B176" s="9">
        <v>1</v>
      </c>
    </row>
    <row r="177" spans="1:2" x14ac:dyDescent="0.2">
      <c r="A177" s="13" t="s">
        <v>1516</v>
      </c>
      <c r="B177" s="9">
        <v>1</v>
      </c>
    </row>
    <row r="178" spans="1:2" x14ac:dyDescent="0.2">
      <c r="A178" s="13" t="s">
        <v>1518</v>
      </c>
      <c r="B178" s="9">
        <v>4</v>
      </c>
    </row>
    <row r="179" spans="1:2" x14ac:dyDescent="0.2">
      <c r="A179" s="13" t="s">
        <v>1519</v>
      </c>
      <c r="B179" s="9">
        <v>2</v>
      </c>
    </row>
    <row r="180" spans="1:2" x14ac:dyDescent="0.2">
      <c r="A180" s="10" t="s">
        <v>1530</v>
      </c>
      <c r="B180" s="9">
        <v>20</v>
      </c>
    </row>
    <row r="181" spans="1:2" x14ac:dyDescent="0.2">
      <c r="A181" s="12" t="s">
        <v>1538</v>
      </c>
      <c r="B181" s="9">
        <v>7</v>
      </c>
    </row>
    <row r="182" spans="1:2" x14ac:dyDescent="0.2">
      <c r="A182" s="13" t="s">
        <v>1514</v>
      </c>
      <c r="B182" s="9">
        <v>2</v>
      </c>
    </row>
    <row r="183" spans="1:2" x14ac:dyDescent="0.2">
      <c r="A183" s="13" t="s">
        <v>1515</v>
      </c>
      <c r="B183" s="9">
        <v>1</v>
      </c>
    </row>
    <row r="184" spans="1:2" x14ac:dyDescent="0.2">
      <c r="A184" s="13" t="s">
        <v>1516</v>
      </c>
      <c r="B184" s="9">
        <v>1</v>
      </c>
    </row>
    <row r="185" spans="1:2" x14ac:dyDescent="0.2">
      <c r="A185" s="13" t="s">
        <v>1517</v>
      </c>
      <c r="B185" s="9">
        <v>1</v>
      </c>
    </row>
    <row r="186" spans="1:2" x14ac:dyDescent="0.2">
      <c r="A186" s="13" t="s">
        <v>1519</v>
      </c>
      <c r="B186" s="9">
        <v>2</v>
      </c>
    </row>
    <row r="187" spans="1:2" x14ac:dyDescent="0.2">
      <c r="A187" s="12" t="s">
        <v>1531</v>
      </c>
      <c r="B187" s="9">
        <v>7</v>
      </c>
    </row>
    <row r="188" spans="1:2" x14ac:dyDescent="0.2">
      <c r="A188" s="13" t="s">
        <v>1514</v>
      </c>
      <c r="B188" s="9">
        <v>1</v>
      </c>
    </row>
    <row r="189" spans="1:2" x14ac:dyDescent="0.2">
      <c r="A189" s="13" t="s">
        <v>1517</v>
      </c>
      <c r="B189" s="9">
        <v>1</v>
      </c>
    </row>
    <row r="190" spans="1:2" x14ac:dyDescent="0.2">
      <c r="A190" s="13" t="s">
        <v>1518</v>
      </c>
      <c r="B190" s="9">
        <v>2</v>
      </c>
    </row>
    <row r="191" spans="1:2" x14ac:dyDescent="0.2">
      <c r="A191" s="13" t="s">
        <v>1519</v>
      </c>
      <c r="B191" s="9">
        <v>3</v>
      </c>
    </row>
    <row r="192" spans="1:2" x14ac:dyDescent="0.2">
      <c r="A192" s="12" t="s">
        <v>1532</v>
      </c>
      <c r="B192" s="9">
        <v>6</v>
      </c>
    </row>
    <row r="193" spans="1:2" x14ac:dyDescent="0.2">
      <c r="A193" s="13" t="s">
        <v>1513</v>
      </c>
      <c r="B193" s="9">
        <v>1</v>
      </c>
    </row>
    <row r="194" spans="1:2" x14ac:dyDescent="0.2">
      <c r="A194" s="13" t="s">
        <v>1515</v>
      </c>
      <c r="B194" s="9">
        <v>1</v>
      </c>
    </row>
    <row r="195" spans="1:2" x14ac:dyDescent="0.2">
      <c r="A195" s="13" t="s">
        <v>1517</v>
      </c>
      <c r="B195" s="9">
        <v>1</v>
      </c>
    </row>
    <row r="196" spans="1:2" x14ac:dyDescent="0.2">
      <c r="A196" s="13" t="s">
        <v>1518</v>
      </c>
      <c r="B196" s="9">
        <v>1</v>
      </c>
    </row>
    <row r="197" spans="1:2" x14ac:dyDescent="0.2">
      <c r="A197" s="13" t="s">
        <v>1519</v>
      </c>
      <c r="B197" s="9">
        <v>2</v>
      </c>
    </row>
    <row r="198" spans="1:2" x14ac:dyDescent="0.2">
      <c r="A198" s="8" t="s">
        <v>1548</v>
      </c>
      <c r="B198" s="9">
        <v>48</v>
      </c>
    </row>
    <row r="199" spans="1:2" x14ac:dyDescent="0.2">
      <c r="A199" s="10" t="s">
        <v>1534</v>
      </c>
      <c r="B199" s="9">
        <v>20</v>
      </c>
    </row>
    <row r="200" spans="1:2" x14ac:dyDescent="0.2">
      <c r="A200" s="12" t="s">
        <v>1503</v>
      </c>
      <c r="B200" s="9">
        <v>11</v>
      </c>
    </row>
    <row r="201" spans="1:2" x14ac:dyDescent="0.2">
      <c r="A201" s="13" t="s">
        <v>1513</v>
      </c>
      <c r="B201" s="9">
        <v>4</v>
      </c>
    </row>
    <row r="202" spans="1:2" x14ac:dyDescent="0.2">
      <c r="A202" s="13" t="s">
        <v>1514</v>
      </c>
      <c r="B202" s="9">
        <v>1</v>
      </c>
    </row>
    <row r="203" spans="1:2" x14ac:dyDescent="0.2">
      <c r="A203" s="13" t="s">
        <v>1516</v>
      </c>
      <c r="B203" s="9">
        <v>1</v>
      </c>
    </row>
    <row r="204" spans="1:2" x14ac:dyDescent="0.2">
      <c r="A204" s="13" t="s">
        <v>1518</v>
      </c>
      <c r="B204" s="9">
        <v>3</v>
      </c>
    </row>
    <row r="205" spans="1:2" x14ac:dyDescent="0.2">
      <c r="A205" s="13" t="s">
        <v>1519</v>
      </c>
      <c r="B205" s="9">
        <v>2</v>
      </c>
    </row>
    <row r="206" spans="1:2" x14ac:dyDescent="0.2">
      <c r="A206" s="12" t="s">
        <v>1535</v>
      </c>
      <c r="B206" s="9">
        <v>6</v>
      </c>
    </row>
    <row r="207" spans="1:2" x14ac:dyDescent="0.2">
      <c r="A207" s="13" t="s">
        <v>1513</v>
      </c>
      <c r="B207" s="9">
        <v>3</v>
      </c>
    </row>
    <row r="208" spans="1:2" x14ac:dyDescent="0.2">
      <c r="A208" s="13" t="s">
        <v>1514</v>
      </c>
      <c r="B208" s="9">
        <v>1</v>
      </c>
    </row>
    <row r="209" spans="1:2" x14ac:dyDescent="0.2">
      <c r="A209" s="13" t="s">
        <v>1516</v>
      </c>
      <c r="B209" s="9">
        <v>1</v>
      </c>
    </row>
    <row r="210" spans="1:2" x14ac:dyDescent="0.2">
      <c r="A210" s="13" t="s">
        <v>1518</v>
      </c>
      <c r="B210" s="9">
        <v>1</v>
      </c>
    </row>
    <row r="211" spans="1:2" x14ac:dyDescent="0.2">
      <c r="A211" s="12" t="s">
        <v>1540</v>
      </c>
      <c r="B211" s="9">
        <v>3</v>
      </c>
    </row>
    <row r="212" spans="1:2" x14ac:dyDescent="0.2">
      <c r="A212" s="13" t="s">
        <v>1513</v>
      </c>
      <c r="B212" s="9">
        <v>1</v>
      </c>
    </row>
    <row r="213" spans="1:2" x14ac:dyDescent="0.2">
      <c r="A213" s="13" t="s">
        <v>1518</v>
      </c>
      <c r="B213" s="9">
        <v>1</v>
      </c>
    </row>
    <row r="214" spans="1:2" x14ac:dyDescent="0.2">
      <c r="A214" s="13" t="s">
        <v>1519</v>
      </c>
      <c r="B214" s="9">
        <v>1</v>
      </c>
    </row>
    <row r="215" spans="1:2" x14ac:dyDescent="0.2">
      <c r="A215" s="10" t="s">
        <v>1536</v>
      </c>
      <c r="B215" s="9">
        <v>16</v>
      </c>
    </row>
    <row r="216" spans="1:2" x14ac:dyDescent="0.2">
      <c r="A216" s="12" t="s">
        <v>1544</v>
      </c>
      <c r="B216" s="9">
        <v>6</v>
      </c>
    </row>
    <row r="217" spans="1:2" x14ac:dyDescent="0.2">
      <c r="A217" s="13" t="s">
        <v>1513</v>
      </c>
      <c r="B217" s="9">
        <v>1</v>
      </c>
    </row>
    <row r="218" spans="1:2" x14ac:dyDescent="0.2">
      <c r="A218" s="13" t="s">
        <v>1514</v>
      </c>
      <c r="B218" s="9">
        <v>1</v>
      </c>
    </row>
    <row r="219" spans="1:2" x14ac:dyDescent="0.2">
      <c r="A219" s="13" t="s">
        <v>1517</v>
      </c>
      <c r="B219" s="9">
        <v>2</v>
      </c>
    </row>
    <row r="220" spans="1:2" x14ac:dyDescent="0.2">
      <c r="A220" s="13" t="s">
        <v>1518</v>
      </c>
      <c r="B220" s="9">
        <v>1</v>
      </c>
    </row>
    <row r="221" spans="1:2" x14ac:dyDescent="0.2">
      <c r="A221" s="13" t="s">
        <v>1519</v>
      </c>
      <c r="B221" s="9">
        <v>1</v>
      </c>
    </row>
    <row r="222" spans="1:2" x14ac:dyDescent="0.2">
      <c r="A222" s="12" t="s">
        <v>1545</v>
      </c>
      <c r="B222" s="9">
        <v>7</v>
      </c>
    </row>
    <row r="223" spans="1:2" x14ac:dyDescent="0.2">
      <c r="A223" s="13" t="s">
        <v>1513</v>
      </c>
      <c r="B223" s="9">
        <v>1</v>
      </c>
    </row>
    <row r="224" spans="1:2" x14ac:dyDescent="0.2">
      <c r="A224" s="13" t="s">
        <v>1514</v>
      </c>
      <c r="B224" s="9">
        <v>1</v>
      </c>
    </row>
    <row r="225" spans="1:2" x14ac:dyDescent="0.2">
      <c r="A225" s="13" t="s">
        <v>1515</v>
      </c>
      <c r="B225" s="9">
        <v>1</v>
      </c>
    </row>
    <row r="226" spans="1:2" x14ac:dyDescent="0.2">
      <c r="A226" s="13" t="s">
        <v>1516</v>
      </c>
      <c r="B226" s="9">
        <v>1</v>
      </c>
    </row>
    <row r="227" spans="1:2" x14ac:dyDescent="0.2">
      <c r="A227" s="13" t="s">
        <v>1517</v>
      </c>
      <c r="B227" s="9">
        <v>1</v>
      </c>
    </row>
    <row r="228" spans="1:2" x14ac:dyDescent="0.2">
      <c r="A228" s="13" t="s">
        <v>1519</v>
      </c>
      <c r="B228" s="9">
        <v>2</v>
      </c>
    </row>
    <row r="229" spans="1:2" x14ac:dyDescent="0.2">
      <c r="A229" s="12" t="s">
        <v>1537</v>
      </c>
      <c r="B229" s="9">
        <v>3</v>
      </c>
    </row>
    <row r="230" spans="1:2" x14ac:dyDescent="0.2">
      <c r="A230" s="13" t="s">
        <v>1514</v>
      </c>
      <c r="B230" s="9">
        <v>2</v>
      </c>
    </row>
    <row r="231" spans="1:2" x14ac:dyDescent="0.2">
      <c r="A231" s="13" t="s">
        <v>1518</v>
      </c>
      <c r="B231" s="9">
        <v>1</v>
      </c>
    </row>
    <row r="232" spans="1:2" x14ac:dyDescent="0.2">
      <c r="A232" s="10" t="s">
        <v>1530</v>
      </c>
      <c r="B232" s="9">
        <v>12</v>
      </c>
    </row>
    <row r="233" spans="1:2" x14ac:dyDescent="0.2">
      <c r="A233" s="12" t="s">
        <v>1531</v>
      </c>
      <c r="B233" s="9">
        <v>7</v>
      </c>
    </row>
    <row r="234" spans="1:2" x14ac:dyDescent="0.2">
      <c r="A234" s="13" t="s">
        <v>1514</v>
      </c>
      <c r="B234" s="9">
        <v>3</v>
      </c>
    </row>
    <row r="235" spans="1:2" x14ac:dyDescent="0.2">
      <c r="A235" s="13" t="s">
        <v>1517</v>
      </c>
      <c r="B235" s="9">
        <v>1</v>
      </c>
    </row>
    <row r="236" spans="1:2" x14ac:dyDescent="0.2">
      <c r="A236" s="13" t="s">
        <v>1518</v>
      </c>
      <c r="B236" s="9">
        <v>1</v>
      </c>
    </row>
    <row r="237" spans="1:2" x14ac:dyDescent="0.2">
      <c r="A237" s="13" t="s">
        <v>1519</v>
      </c>
      <c r="B237" s="9">
        <v>2</v>
      </c>
    </row>
    <row r="238" spans="1:2" x14ac:dyDescent="0.2">
      <c r="A238" s="12" t="s">
        <v>1532</v>
      </c>
      <c r="B238" s="9">
        <v>5</v>
      </c>
    </row>
    <row r="239" spans="1:2" x14ac:dyDescent="0.2">
      <c r="A239" s="13" t="s">
        <v>1514</v>
      </c>
      <c r="B239" s="9">
        <v>1</v>
      </c>
    </row>
    <row r="240" spans="1:2" x14ac:dyDescent="0.2">
      <c r="A240" s="13" t="s">
        <v>1517</v>
      </c>
      <c r="B240" s="9">
        <v>1</v>
      </c>
    </row>
    <row r="241" spans="1:2" x14ac:dyDescent="0.2">
      <c r="A241" s="13" t="s">
        <v>1518</v>
      </c>
      <c r="B241" s="9">
        <v>1</v>
      </c>
    </row>
    <row r="242" spans="1:2" x14ac:dyDescent="0.2">
      <c r="A242" s="13" t="s">
        <v>1519</v>
      </c>
      <c r="B242" s="9">
        <v>2</v>
      </c>
    </row>
    <row r="243" spans="1:2" x14ac:dyDescent="0.2">
      <c r="A243" s="8" t="s">
        <v>1549</v>
      </c>
      <c r="B243" s="9">
        <v>102</v>
      </c>
    </row>
    <row r="244" spans="1:2" x14ac:dyDescent="0.2">
      <c r="A244" s="10" t="s">
        <v>1534</v>
      </c>
      <c r="B244" s="9">
        <v>33</v>
      </c>
    </row>
    <row r="245" spans="1:2" x14ac:dyDescent="0.2">
      <c r="A245" s="12" t="s">
        <v>1503</v>
      </c>
      <c r="B245" s="9">
        <v>10</v>
      </c>
    </row>
    <row r="246" spans="1:2" x14ac:dyDescent="0.2">
      <c r="A246" s="13" t="s">
        <v>1514</v>
      </c>
      <c r="B246" s="9">
        <v>2</v>
      </c>
    </row>
    <row r="247" spans="1:2" x14ac:dyDescent="0.2">
      <c r="A247" s="13" t="s">
        <v>1515</v>
      </c>
      <c r="B247" s="9">
        <v>1</v>
      </c>
    </row>
    <row r="248" spans="1:2" x14ac:dyDescent="0.2">
      <c r="A248" s="13" t="s">
        <v>1516</v>
      </c>
      <c r="B248" s="9">
        <v>2</v>
      </c>
    </row>
    <row r="249" spans="1:2" x14ac:dyDescent="0.2">
      <c r="A249" s="13" t="s">
        <v>1518</v>
      </c>
      <c r="B249" s="9">
        <v>3</v>
      </c>
    </row>
    <row r="250" spans="1:2" x14ac:dyDescent="0.2">
      <c r="A250" s="13" t="s">
        <v>1519</v>
      </c>
      <c r="B250" s="9">
        <v>2</v>
      </c>
    </row>
    <row r="251" spans="1:2" x14ac:dyDescent="0.2">
      <c r="A251" s="12" t="s">
        <v>1535</v>
      </c>
      <c r="B251" s="9">
        <v>10</v>
      </c>
    </row>
    <row r="252" spans="1:2" x14ac:dyDescent="0.2">
      <c r="A252" s="13" t="s">
        <v>1513</v>
      </c>
      <c r="B252" s="9">
        <v>3</v>
      </c>
    </row>
    <row r="253" spans="1:2" x14ac:dyDescent="0.2">
      <c r="A253" s="13" t="s">
        <v>1514</v>
      </c>
      <c r="B253" s="9">
        <v>2</v>
      </c>
    </row>
    <row r="254" spans="1:2" x14ac:dyDescent="0.2">
      <c r="A254" s="13" t="s">
        <v>1516</v>
      </c>
      <c r="B254" s="9">
        <v>2</v>
      </c>
    </row>
    <row r="255" spans="1:2" x14ac:dyDescent="0.2">
      <c r="A255" s="13" t="s">
        <v>1518</v>
      </c>
      <c r="B255" s="9">
        <v>2</v>
      </c>
    </row>
    <row r="256" spans="1:2" x14ac:dyDescent="0.2">
      <c r="A256" s="13" t="s">
        <v>1519</v>
      </c>
      <c r="B256" s="9">
        <v>1</v>
      </c>
    </row>
    <row r="257" spans="1:2" x14ac:dyDescent="0.2">
      <c r="A257" s="12" t="s">
        <v>1540</v>
      </c>
      <c r="B257" s="9">
        <v>13</v>
      </c>
    </row>
    <row r="258" spans="1:2" x14ac:dyDescent="0.2">
      <c r="A258" s="13" t="s">
        <v>1514</v>
      </c>
      <c r="B258" s="9">
        <v>3</v>
      </c>
    </row>
    <row r="259" spans="1:2" x14ac:dyDescent="0.2">
      <c r="A259" s="13" t="s">
        <v>1515</v>
      </c>
      <c r="B259" s="9">
        <v>2</v>
      </c>
    </row>
    <row r="260" spans="1:2" x14ac:dyDescent="0.2">
      <c r="A260" s="13" t="s">
        <v>1516</v>
      </c>
      <c r="B260" s="9">
        <v>1</v>
      </c>
    </row>
    <row r="261" spans="1:2" x14ac:dyDescent="0.2">
      <c r="A261" s="13" t="s">
        <v>1518</v>
      </c>
      <c r="B261" s="9">
        <v>2</v>
      </c>
    </row>
    <row r="262" spans="1:2" x14ac:dyDescent="0.2">
      <c r="A262" s="13" t="s">
        <v>1519</v>
      </c>
      <c r="B262" s="9">
        <v>5</v>
      </c>
    </row>
    <row r="263" spans="1:2" x14ac:dyDescent="0.2">
      <c r="A263" s="10" t="s">
        <v>1541</v>
      </c>
      <c r="B263" s="9">
        <v>41</v>
      </c>
    </row>
    <row r="264" spans="1:2" x14ac:dyDescent="0.2">
      <c r="A264" s="12" t="s">
        <v>1504</v>
      </c>
      <c r="B264" s="9">
        <v>14</v>
      </c>
    </row>
    <row r="265" spans="1:2" x14ac:dyDescent="0.2">
      <c r="A265" s="13" t="s">
        <v>1513</v>
      </c>
      <c r="B265" s="9">
        <v>1</v>
      </c>
    </row>
    <row r="266" spans="1:2" x14ac:dyDescent="0.2">
      <c r="A266" s="13" t="s">
        <v>1514</v>
      </c>
      <c r="B266" s="9">
        <v>3</v>
      </c>
    </row>
    <row r="267" spans="1:2" x14ac:dyDescent="0.2">
      <c r="A267" s="13" t="s">
        <v>1515</v>
      </c>
      <c r="B267" s="9">
        <v>2</v>
      </c>
    </row>
    <row r="268" spans="1:2" x14ac:dyDescent="0.2">
      <c r="A268" s="13" t="s">
        <v>1516</v>
      </c>
      <c r="B268" s="9">
        <v>3</v>
      </c>
    </row>
    <row r="269" spans="1:2" x14ac:dyDescent="0.2">
      <c r="A269" s="13" t="s">
        <v>1517</v>
      </c>
      <c r="B269" s="9">
        <v>1</v>
      </c>
    </row>
    <row r="270" spans="1:2" x14ac:dyDescent="0.2">
      <c r="A270" s="13" t="s">
        <v>1518</v>
      </c>
      <c r="B270" s="9">
        <v>1</v>
      </c>
    </row>
    <row r="271" spans="1:2" x14ac:dyDescent="0.2">
      <c r="A271" s="13" t="s">
        <v>1519</v>
      </c>
      <c r="B271" s="9">
        <v>3</v>
      </c>
    </row>
    <row r="272" spans="1:2" x14ac:dyDescent="0.2">
      <c r="A272" s="12" t="s">
        <v>1542</v>
      </c>
      <c r="B272" s="9">
        <v>14</v>
      </c>
    </row>
    <row r="273" spans="1:2" x14ac:dyDescent="0.2">
      <c r="A273" s="13" t="s">
        <v>1514</v>
      </c>
      <c r="B273" s="9">
        <v>3</v>
      </c>
    </row>
    <row r="274" spans="1:2" x14ac:dyDescent="0.2">
      <c r="A274" s="13" t="s">
        <v>1515</v>
      </c>
      <c r="B274" s="9">
        <v>1</v>
      </c>
    </row>
    <row r="275" spans="1:2" x14ac:dyDescent="0.2">
      <c r="A275" s="13" t="s">
        <v>1517</v>
      </c>
      <c r="B275" s="9">
        <v>4</v>
      </c>
    </row>
    <row r="276" spans="1:2" x14ac:dyDescent="0.2">
      <c r="A276" s="13" t="s">
        <v>1518</v>
      </c>
      <c r="B276" s="9">
        <v>1</v>
      </c>
    </row>
    <row r="277" spans="1:2" x14ac:dyDescent="0.2">
      <c r="A277" s="13" t="s">
        <v>1519</v>
      </c>
      <c r="B277" s="9">
        <v>5</v>
      </c>
    </row>
    <row r="278" spans="1:2" x14ac:dyDescent="0.2">
      <c r="A278" s="12" t="s">
        <v>1543</v>
      </c>
      <c r="B278" s="9">
        <v>13</v>
      </c>
    </row>
    <row r="279" spans="1:2" x14ac:dyDescent="0.2">
      <c r="A279" s="13" t="s">
        <v>1514</v>
      </c>
      <c r="B279" s="9">
        <v>1</v>
      </c>
    </row>
    <row r="280" spans="1:2" x14ac:dyDescent="0.2">
      <c r="A280" s="13" t="s">
        <v>1515</v>
      </c>
      <c r="B280" s="9">
        <v>3</v>
      </c>
    </row>
    <row r="281" spans="1:2" x14ac:dyDescent="0.2">
      <c r="A281" s="13" t="s">
        <v>1517</v>
      </c>
      <c r="B281" s="9">
        <v>5</v>
      </c>
    </row>
    <row r="282" spans="1:2" x14ac:dyDescent="0.2">
      <c r="A282" s="13" t="s">
        <v>1519</v>
      </c>
      <c r="B282" s="9">
        <v>4</v>
      </c>
    </row>
    <row r="283" spans="1:2" x14ac:dyDescent="0.2">
      <c r="A283" s="10" t="s">
        <v>1536</v>
      </c>
      <c r="B283" s="9">
        <v>28</v>
      </c>
    </row>
    <row r="284" spans="1:2" x14ac:dyDescent="0.2">
      <c r="A284" s="12" t="s">
        <v>1544</v>
      </c>
      <c r="B284" s="9">
        <v>12</v>
      </c>
    </row>
    <row r="285" spans="1:2" x14ac:dyDescent="0.2">
      <c r="A285" s="13" t="s">
        <v>1514</v>
      </c>
      <c r="B285" s="9">
        <v>1</v>
      </c>
    </row>
    <row r="286" spans="1:2" x14ac:dyDescent="0.2">
      <c r="A286" s="13" t="s">
        <v>1515</v>
      </c>
      <c r="B286" s="9">
        <v>2</v>
      </c>
    </row>
    <row r="287" spans="1:2" x14ac:dyDescent="0.2">
      <c r="A287" s="13" t="s">
        <v>1516</v>
      </c>
      <c r="B287" s="9">
        <v>3</v>
      </c>
    </row>
    <row r="288" spans="1:2" x14ac:dyDescent="0.2">
      <c r="A288" s="13" t="s">
        <v>1517</v>
      </c>
      <c r="B288" s="9">
        <v>1</v>
      </c>
    </row>
    <row r="289" spans="1:2" x14ac:dyDescent="0.2">
      <c r="A289" s="13" t="s">
        <v>1519</v>
      </c>
      <c r="B289" s="9">
        <v>5</v>
      </c>
    </row>
    <row r="290" spans="1:2" x14ac:dyDescent="0.2">
      <c r="A290" s="12" t="s">
        <v>1545</v>
      </c>
      <c r="B290" s="9">
        <v>8</v>
      </c>
    </row>
    <row r="291" spans="1:2" x14ac:dyDescent="0.2">
      <c r="A291" s="13" t="s">
        <v>1513</v>
      </c>
      <c r="B291" s="9">
        <v>3</v>
      </c>
    </row>
    <row r="292" spans="1:2" x14ac:dyDescent="0.2">
      <c r="A292" s="13" t="s">
        <v>1515</v>
      </c>
      <c r="B292" s="9">
        <v>1</v>
      </c>
    </row>
    <row r="293" spans="1:2" x14ac:dyDescent="0.2">
      <c r="A293" s="13" t="s">
        <v>1516</v>
      </c>
      <c r="B293" s="9">
        <v>1</v>
      </c>
    </row>
    <row r="294" spans="1:2" x14ac:dyDescent="0.2">
      <c r="A294" s="13" t="s">
        <v>1518</v>
      </c>
      <c r="B294" s="9">
        <v>1</v>
      </c>
    </row>
    <row r="295" spans="1:2" x14ac:dyDescent="0.2">
      <c r="A295" s="13" t="s">
        <v>1519</v>
      </c>
      <c r="B295" s="9">
        <v>2</v>
      </c>
    </row>
    <row r="296" spans="1:2" x14ac:dyDescent="0.2">
      <c r="A296" s="12" t="s">
        <v>1537</v>
      </c>
      <c r="B296" s="9">
        <v>8</v>
      </c>
    </row>
    <row r="297" spans="1:2" x14ac:dyDescent="0.2">
      <c r="A297" s="13" t="s">
        <v>1514</v>
      </c>
      <c r="B297" s="9">
        <v>3</v>
      </c>
    </row>
    <row r="298" spans="1:2" x14ac:dyDescent="0.2">
      <c r="A298" s="13" t="s">
        <v>1517</v>
      </c>
      <c r="B298" s="9">
        <v>4</v>
      </c>
    </row>
    <row r="299" spans="1:2" x14ac:dyDescent="0.2">
      <c r="A299" s="13" t="s">
        <v>1519</v>
      </c>
      <c r="B299" s="9">
        <v>1</v>
      </c>
    </row>
    <row r="300" spans="1:2" x14ac:dyDescent="0.2">
      <c r="A300" s="8" t="s">
        <v>1520</v>
      </c>
      <c r="B300" s="9">
        <v>437</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Y551"/>
  <sheetViews>
    <sheetView workbookViewId="0">
      <selection activeCell="B2" sqref="B2"/>
    </sheetView>
  </sheetViews>
  <sheetFormatPr baseColWidth="10" defaultRowHeight="16" x14ac:dyDescent="0.2"/>
  <sheetData>
    <row r="1" spans="1:77" x14ac:dyDescent="0.2">
      <c r="A1" t="s">
        <v>0</v>
      </c>
      <c r="B1" t="s">
        <v>1</v>
      </c>
      <c r="C1" t="s">
        <v>2</v>
      </c>
      <c r="D1" t="s">
        <v>3</v>
      </c>
      <c r="E1" t="s">
        <v>4</v>
      </c>
      <c r="F1" t="s">
        <v>5</v>
      </c>
      <c r="G1" t="s">
        <v>6</v>
      </c>
      <c r="H1" t="s">
        <v>7</v>
      </c>
      <c r="I1" t="s">
        <v>8</v>
      </c>
      <c r="J1" t="s">
        <v>9</v>
      </c>
      <c r="K1" t="s">
        <v>10</v>
      </c>
      <c r="L1" t="s">
        <v>11</v>
      </c>
      <c r="M1" t="s">
        <v>12</v>
      </c>
      <c r="N1" t="s">
        <v>5</v>
      </c>
      <c r="O1" t="s">
        <v>13</v>
      </c>
      <c r="P1" t="s">
        <v>6</v>
      </c>
      <c r="Q1" t="s">
        <v>14</v>
      </c>
      <c r="R1" t="s">
        <v>15</v>
      </c>
      <c r="S1" t="s">
        <v>16</v>
      </c>
      <c r="T1" t="s">
        <v>17</v>
      </c>
      <c r="U1" t="s">
        <v>18</v>
      </c>
      <c r="V1" t="s">
        <v>19</v>
      </c>
      <c r="W1" t="s">
        <v>20</v>
      </c>
      <c r="X1" t="s">
        <v>21</v>
      </c>
      <c r="Y1" t="s">
        <v>22</v>
      </c>
      <c r="Z1" t="s">
        <v>23</v>
      </c>
      <c r="AA1" t="s">
        <v>24</v>
      </c>
      <c r="AB1" t="s">
        <v>25</v>
      </c>
      <c r="AC1" t="s">
        <v>26</v>
      </c>
      <c r="AD1" t="s">
        <v>27</v>
      </c>
      <c r="AE1" t="s">
        <v>28</v>
      </c>
      <c r="AF1" t="s">
        <v>29</v>
      </c>
      <c r="AG1" t="s">
        <v>30</v>
      </c>
      <c r="AH1" t="s">
        <v>31</v>
      </c>
      <c r="AI1" t="s">
        <v>32</v>
      </c>
      <c r="AJ1" t="s">
        <v>7</v>
      </c>
      <c r="AK1" t="s">
        <v>33</v>
      </c>
      <c r="AL1" t="s">
        <v>34</v>
      </c>
      <c r="AM1" t="s">
        <v>35</v>
      </c>
      <c r="AN1" t="s">
        <v>36</v>
      </c>
      <c r="AO1" t="s">
        <v>37</v>
      </c>
      <c r="AP1" t="s">
        <v>38</v>
      </c>
      <c r="AQ1" t="s">
        <v>39</v>
      </c>
      <c r="AR1" t="s">
        <v>40</v>
      </c>
      <c r="AS1" t="s">
        <v>41</v>
      </c>
      <c r="AT1" t="s">
        <v>42</v>
      </c>
      <c r="AU1" t="s">
        <v>43</v>
      </c>
      <c r="AV1" t="s">
        <v>44</v>
      </c>
      <c r="AW1" t="s">
        <v>8</v>
      </c>
      <c r="AX1" t="s">
        <v>45</v>
      </c>
      <c r="AY1" t="s">
        <v>46</v>
      </c>
      <c r="AZ1" t="s">
        <v>47</v>
      </c>
      <c r="BA1" t="s">
        <v>48</v>
      </c>
      <c r="BB1" t="s">
        <v>49</v>
      </c>
      <c r="BC1" t="s">
        <v>50</v>
      </c>
      <c r="BD1" t="s">
        <v>51</v>
      </c>
      <c r="BE1" t="s">
        <v>52</v>
      </c>
      <c r="BF1" t="s">
        <v>53</v>
      </c>
      <c r="BG1" t="s">
        <v>54</v>
      </c>
      <c r="BH1" t="s">
        <v>55</v>
      </c>
      <c r="BI1" t="s">
        <v>56</v>
      </c>
      <c r="BJ1" t="s">
        <v>57</v>
      </c>
      <c r="BK1" t="s">
        <v>58</v>
      </c>
      <c r="BL1" t="s">
        <v>59</v>
      </c>
      <c r="BM1" t="s">
        <v>60</v>
      </c>
      <c r="BN1" t="s">
        <v>61</v>
      </c>
      <c r="BO1" t="s">
        <v>62</v>
      </c>
      <c r="BP1" t="s">
        <v>63</v>
      </c>
      <c r="BQ1" t="s">
        <v>64</v>
      </c>
      <c r="BR1" t="s">
        <v>65</v>
      </c>
      <c r="BS1" t="s">
        <v>66</v>
      </c>
      <c r="BT1" t="s">
        <v>67</v>
      </c>
      <c r="BU1" t="s">
        <v>68</v>
      </c>
      <c r="BV1" t="s">
        <v>69</v>
      </c>
      <c r="BW1" t="s">
        <v>70</v>
      </c>
      <c r="BX1" t="s">
        <v>71</v>
      </c>
      <c r="BY1" t="s">
        <v>72</v>
      </c>
    </row>
    <row r="2" spans="1:77" x14ac:dyDescent="0.2">
      <c r="A2">
        <v>220552531</v>
      </c>
      <c r="B2" t="s">
        <v>73</v>
      </c>
      <c r="C2" t="s">
        <v>74</v>
      </c>
      <c r="D2" t="s">
        <v>75</v>
      </c>
      <c r="F2">
        <v>1298</v>
      </c>
      <c r="G2">
        <v>3.69</v>
      </c>
      <c r="H2">
        <v>53</v>
      </c>
      <c r="I2" t="b">
        <v>0</v>
      </c>
      <c r="K2" t="s">
        <v>76</v>
      </c>
      <c r="L2">
        <v>95</v>
      </c>
      <c r="N2">
        <v>1298</v>
      </c>
      <c r="O2">
        <v>1229</v>
      </c>
      <c r="P2">
        <v>3689.69995117187</v>
      </c>
      <c r="Q2">
        <v>3.5999999046325599</v>
      </c>
      <c r="S2">
        <v>0</v>
      </c>
      <c r="U2">
        <v>17.600000381469702</v>
      </c>
      <c r="V2">
        <v>38</v>
      </c>
      <c r="W2">
        <v>4.3000001907348597</v>
      </c>
      <c r="X2">
        <v>-0.25747299194335899</v>
      </c>
      <c r="AC2">
        <v>173</v>
      </c>
      <c r="AD2">
        <v>154.51600646972599</v>
      </c>
      <c r="AJ2">
        <v>53</v>
      </c>
      <c r="AW2">
        <v>0</v>
      </c>
    </row>
    <row r="3" spans="1:77" x14ac:dyDescent="0.2">
      <c r="A3">
        <v>220552558</v>
      </c>
      <c r="B3" t="s">
        <v>77</v>
      </c>
      <c r="C3" t="s">
        <v>74</v>
      </c>
      <c r="D3" t="s">
        <v>78</v>
      </c>
      <c r="F3">
        <v>507</v>
      </c>
      <c r="G3">
        <v>0.28000000000000003</v>
      </c>
      <c r="H3">
        <v>0</v>
      </c>
      <c r="I3" t="b">
        <v>0</v>
      </c>
      <c r="K3" t="s">
        <v>79</v>
      </c>
      <c r="L3">
        <v>95</v>
      </c>
      <c r="N3">
        <v>507</v>
      </c>
      <c r="O3">
        <v>123</v>
      </c>
      <c r="P3">
        <v>286.89999389648398</v>
      </c>
      <c r="Q3">
        <v>3.4000000953674299</v>
      </c>
      <c r="S3">
        <v>0</v>
      </c>
      <c r="U3">
        <v>27.7000007629394</v>
      </c>
      <c r="V3">
        <v>34.200000762939403</v>
      </c>
      <c r="W3">
        <v>25</v>
      </c>
      <c r="X3">
        <v>1.7776199579238801</v>
      </c>
      <c r="AC3">
        <v>159</v>
      </c>
      <c r="AD3">
        <v>131.63699340820301</v>
      </c>
      <c r="AJ3">
        <v>0</v>
      </c>
      <c r="AW3">
        <v>0</v>
      </c>
    </row>
    <row r="4" spans="1:77" x14ac:dyDescent="0.2">
      <c r="A4">
        <v>220552903</v>
      </c>
      <c r="B4" t="s">
        <v>80</v>
      </c>
      <c r="C4" t="s">
        <v>81</v>
      </c>
      <c r="D4" t="s">
        <v>75</v>
      </c>
      <c r="F4">
        <v>1810</v>
      </c>
      <c r="G4">
        <v>5.16</v>
      </c>
      <c r="H4">
        <v>83</v>
      </c>
      <c r="I4" t="b">
        <v>0</v>
      </c>
      <c r="K4" t="s">
        <v>82</v>
      </c>
      <c r="L4">
        <v>95</v>
      </c>
      <c r="N4">
        <v>1810</v>
      </c>
      <c r="O4">
        <v>1810</v>
      </c>
      <c r="P4">
        <v>5165.2998046875</v>
      </c>
      <c r="Q4">
        <v>4</v>
      </c>
      <c r="S4">
        <v>12.4604997634887</v>
      </c>
      <c r="U4">
        <v>17.7000007629394</v>
      </c>
      <c r="V4">
        <v>38.099998474121001</v>
      </c>
      <c r="W4">
        <v>9.6000003814697195</v>
      </c>
      <c r="X4">
        <v>1.93599995691329E-3</v>
      </c>
      <c r="AC4">
        <v>181</v>
      </c>
      <c r="AD4">
        <v>160.63099670410099</v>
      </c>
      <c r="AJ4">
        <v>83</v>
      </c>
      <c r="AW4">
        <v>0</v>
      </c>
    </row>
    <row r="5" spans="1:77" x14ac:dyDescent="0.2">
      <c r="A5">
        <v>221427658</v>
      </c>
      <c r="B5" t="s">
        <v>83</v>
      </c>
      <c r="C5" t="s">
        <v>84</v>
      </c>
      <c r="D5" t="s">
        <v>75</v>
      </c>
      <c r="F5">
        <v>854</v>
      </c>
      <c r="G5">
        <v>1.85</v>
      </c>
      <c r="H5">
        <v>8</v>
      </c>
      <c r="I5" t="b">
        <v>0</v>
      </c>
      <c r="K5" t="s">
        <v>85</v>
      </c>
      <c r="L5">
        <v>95</v>
      </c>
      <c r="N5">
        <v>854</v>
      </c>
      <c r="O5">
        <v>645</v>
      </c>
      <c r="P5">
        <v>1850.69995117187</v>
      </c>
      <c r="Q5">
        <v>4.4000000953674299</v>
      </c>
      <c r="S5">
        <v>0</v>
      </c>
      <c r="U5">
        <v>6.3000001907348597</v>
      </c>
      <c r="V5">
        <v>11</v>
      </c>
      <c r="W5">
        <v>3.70000004768371</v>
      </c>
      <c r="X5">
        <v>0.108066998422145</v>
      </c>
      <c r="AC5">
        <v>153</v>
      </c>
      <c r="AD5">
        <v>111.459999084472</v>
      </c>
      <c r="AJ5">
        <v>8</v>
      </c>
      <c r="AW5">
        <v>0</v>
      </c>
    </row>
    <row r="6" spans="1:77" x14ac:dyDescent="0.2">
      <c r="A6">
        <v>222301061</v>
      </c>
      <c r="B6" t="s">
        <v>86</v>
      </c>
      <c r="C6" t="s">
        <v>87</v>
      </c>
      <c r="D6" t="s">
        <v>75</v>
      </c>
      <c r="F6">
        <v>1073</v>
      </c>
      <c r="G6">
        <v>1.91</v>
      </c>
      <c r="H6">
        <v>9</v>
      </c>
      <c r="I6" t="b">
        <v>0</v>
      </c>
      <c r="K6" t="s">
        <v>88</v>
      </c>
      <c r="L6">
        <v>95</v>
      </c>
      <c r="N6">
        <v>1073</v>
      </c>
      <c r="O6">
        <v>698</v>
      </c>
      <c r="P6">
        <v>1909.40002441406</v>
      </c>
      <c r="Q6">
        <v>4.3000001907348597</v>
      </c>
      <c r="S6">
        <v>10.014900207519499</v>
      </c>
      <c r="U6">
        <v>22.600000381469702</v>
      </c>
      <c r="V6">
        <v>38</v>
      </c>
      <c r="W6">
        <v>9.6000003814697195</v>
      </c>
      <c r="X6">
        <v>-3.6660701036453198E-2</v>
      </c>
      <c r="AC6">
        <v>154</v>
      </c>
      <c r="AD6">
        <v>128.13600158691401</v>
      </c>
      <c r="AJ6">
        <v>9</v>
      </c>
      <c r="AW6">
        <v>0</v>
      </c>
    </row>
    <row r="7" spans="1:77" x14ac:dyDescent="0.2">
      <c r="A7">
        <v>222301670</v>
      </c>
      <c r="B7" t="s">
        <v>89</v>
      </c>
      <c r="C7" t="s">
        <v>90</v>
      </c>
      <c r="D7" t="s">
        <v>75</v>
      </c>
      <c r="F7">
        <v>1595</v>
      </c>
      <c r="G7">
        <v>4.0599999999999996</v>
      </c>
      <c r="H7">
        <v>24</v>
      </c>
      <c r="I7" t="b">
        <v>0</v>
      </c>
      <c r="K7" t="s">
        <v>91</v>
      </c>
      <c r="L7">
        <v>95</v>
      </c>
      <c r="N7">
        <v>1595</v>
      </c>
      <c r="O7">
        <v>1389</v>
      </c>
      <c r="P7">
        <v>4062</v>
      </c>
      <c r="Q7">
        <v>5.1999998092651296</v>
      </c>
      <c r="S7">
        <v>15.3105001449584</v>
      </c>
      <c r="U7">
        <v>22.5</v>
      </c>
      <c r="V7">
        <v>42.299999237060497</v>
      </c>
      <c r="W7">
        <v>12.899999618530201</v>
      </c>
      <c r="X7">
        <v>-1.7232900485396298E-2</v>
      </c>
      <c r="AC7">
        <v>159</v>
      </c>
      <c r="AD7">
        <v>124.774002075195</v>
      </c>
      <c r="AG7">
        <v>480.71859741210898</v>
      </c>
      <c r="AJ7">
        <v>24</v>
      </c>
      <c r="AW7">
        <v>0</v>
      </c>
    </row>
    <row r="8" spans="1:77" x14ac:dyDescent="0.2">
      <c r="A8">
        <v>223547725</v>
      </c>
      <c r="B8" t="s">
        <v>92</v>
      </c>
      <c r="C8" t="s">
        <v>93</v>
      </c>
      <c r="D8" t="s">
        <v>75</v>
      </c>
      <c r="F8">
        <v>2598</v>
      </c>
      <c r="G8">
        <v>6.75</v>
      </c>
      <c r="H8">
        <v>97</v>
      </c>
      <c r="I8" t="b">
        <v>0</v>
      </c>
      <c r="K8" t="s">
        <v>94</v>
      </c>
      <c r="L8">
        <v>95</v>
      </c>
      <c r="N8">
        <v>2598</v>
      </c>
      <c r="O8">
        <v>2195</v>
      </c>
      <c r="P8">
        <v>6751.10009765625</v>
      </c>
      <c r="Q8">
        <v>3.7999999523162802</v>
      </c>
      <c r="S8">
        <v>51.9471015930175</v>
      </c>
      <c r="U8">
        <v>7</v>
      </c>
      <c r="V8">
        <v>37.400001525878899</v>
      </c>
      <c r="W8">
        <v>9.5</v>
      </c>
      <c r="X8">
        <v>0.38512200117111201</v>
      </c>
      <c r="AC8">
        <v>177</v>
      </c>
      <c r="AD8">
        <v>159.70399475097599</v>
      </c>
      <c r="AG8">
        <v>804.57098388671795</v>
      </c>
      <c r="AJ8">
        <v>97</v>
      </c>
      <c r="AW8">
        <v>0</v>
      </c>
    </row>
    <row r="9" spans="1:77" x14ac:dyDescent="0.2">
      <c r="A9">
        <v>223548304</v>
      </c>
      <c r="B9" t="s">
        <v>95</v>
      </c>
      <c r="C9" t="s">
        <v>96</v>
      </c>
      <c r="D9" t="s">
        <v>75</v>
      </c>
      <c r="F9">
        <v>2429</v>
      </c>
      <c r="G9">
        <v>6.33</v>
      </c>
      <c r="H9">
        <v>90</v>
      </c>
      <c r="I9" t="b">
        <v>0</v>
      </c>
      <c r="K9" t="s">
        <v>97</v>
      </c>
      <c r="L9">
        <v>95</v>
      </c>
      <c r="N9">
        <v>2429</v>
      </c>
      <c r="O9">
        <v>2185</v>
      </c>
      <c r="P9">
        <v>6331.7001953125</v>
      </c>
      <c r="Q9">
        <v>4</v>
      </c>
      <c r="S9">
        <v>36.392799377441399</v>
      </c>
      <c r="U9">
        <v>22.5</v>
      </c>
      <c r="V9">
        <v>41.5</v>
      </c>
      <c r="W9">
        <v>13.1000003814697</v>
      </c>
      <c r="X9">
        <v>-1.5793499769642899E-3</v>
      </c>
      <c r="AC9">
        <v>177</v>
      </c>
      <c r="AD9">
        <v>158.65199279785099</v>
      </c>
      <c r="AG9">
        <v>747.51599121093705</v>
      </c>
      <c r="AJ9">
        <v>90</v>
      </c>
      <c r="AW9">
        <v>0</v>
      </c>
    </row>
    <row r="10" spans="1:77" x14ac:dyDescent="0.2">
      <c r="A10">
        <v>226988989</v>
      </c>
      <c r="B10" t="s">
        <v>98</v>
      </c>
      <c r="C10" t="s">
        <v>99</v>
      </c>
      <c r="D10" t="s">
        <v>75</v>
      </c>
      <c r="F10">
        <v>2929</v>
      </c>
      <c r="G10">
        <v>8.07</v>
      </c>
      <c r="H10">
        <v>201</v>
      </c>
      <c r="I10" t="b">
        <v>0</v>
      </c>
      <c r="K10" t="s">
        <v>100</v>
      </c>
      <c r="L10">
        <v>95</v>
      </c>
      <c r="N10">
        <v>2929</v>
      </c>
      <c r="O10">
        <v>2929</v>
      </c>
      <c r="P10">
        <v>8077.89990234375</v>
      </c>
      <c r="Q10">
        <v>4.1999998092651296</v>
      </c>
      <c r="S10">
        <v>24.901899337768501</v>
      </c>
      <c r="U10">
        <v>14</v>
      </c>
      <c r="V10">
        <v>38</v>
      </c>
      <c r="W10">
        <v>9.6999998092651296</v>
      </c>
      <c r="X10">
        <v>-1.23795005492866E-3</v>
      </c>
      <c r="AC10">
        <v>189</v>
      </c>
      <c r="AD10">
        <v>173.447998046875</v>
      </c>
      <c r="AJ10">
        <v>201</v>
      </c>
      <c r="AW10">
        <v>0</v>
      </c>
    </row>
    <row r="11" spans="1:77" x14ac:dyDescent="0.2">
      <c r="A11">
        <v>229363578</v>
      </c>
      <c r="B11" t="s">
        <v>101</v>
      </c>
      <c r="C11" t="s">
        <v>102</v>
      </c>
      <c r="D11" t="s">
        <v>75</v>
      </c>
      <c r="F11">
        <v>4477</v>
      </c>
      <c r="G11">
        <v>12.09</v>
      </c>
      <c r="H11">
        <v>237</v>
      </c>
      <c r="I11" t="b">
        <v>0</v>
      </c>
      <c r="K11" t="s">
        <v>103</v>
      </c>
      <c r="L11">
        <v>95</v>
      </c>
      <c r="N11">
        <v>4477</v>
      </c>
      <c r="O11">
        <v>4477</v>
      </c>
      <c r="P11">
        <v>12091.099609375</v>
      </c>
      <c r="Q11">
        <v>3.9000000953674299</v>
      </c>
      <c r="S11">
        <v>21.871200561523398</v>
      </c>
      <c r="U11">
        <v>11.300000190734799</v>
      </c>
      <c r="V11">
        <v>38</v>
      </c>
      <c r="W11">
        <v>9.3000001907348597</v>
      </c>
      <c r="X11">
        <v>-8.2705501699820096E-4</v>
      </c>
      <c r="AC11">
        <v>182</v>
      </c>
      <c r="AD11">
        <v>162.56399536132801</v>
      </c>
      <c r="AJ11">
        <v>237</v>
      </c>
      <c r="AW11">
        <v>0</v>
      </c>
    </row>
    <row r="12" spans="1:77" x14ac:dyDescent="0.2">
      <c r="A12">
        <v>229363912</v>
      </c>
      <c r="B12" t="s">
        <v>104</v>
      </c>
      <c r="C12" t="s">
        <v>105</v>
      </c>
      <c r="D12" t="s">
        <v>75</v>
      </c>
      <c r="F12">
        <v>1741</v>
      </c>
      <c r="G12">
        <v>4.1399999999999997</v>
      </c>
      <c r="H12">
        <v>66</v>
      </c>
      <c r="I12" t="b">
        <v>0</v>
      </c>
      <c r="K12" t="s">
        <v>106</v>
      </c>
      <c r="L12">
        <v>95</v>
      </c>
      <c r="N12">
        <v>1741</v>
      </c>
      <c r="O12">
        <v>1512</v>
      </c>
      <c r="P12">
        <v>4140.7001953125</v>
      </c>
      <c r="Q12">
        <v>8.1999998092651296</v>
      </c>
      <c r="S12">
        <v>64.807601928710895</v>
      </c>
      <c r="U12">
        <v>29</v>
      </c>
      <c r="V12">
        <v>65.400001525878906</v>
      </c>
      <c r="W12">
        <v>17.5</v>
      </c>
      <c r="X12">
        <v>0.140073001384735</v>
      </c>
      <c r="AC12">
        <v>186</v>
      </c>
      <c r="AD12">
        <v>157.04100036621</v>
      </c>
      <c r="AG12">
        <v>499.452880859375</v>
      </c>
      <c r="AJ12">
        <v>66</v>
      </c>
      <c r="AW12">
        <v>0</v>
      </c>
    </row>
    <row r="13" spans="1:77" x14ac:dyDescent="0.2">
      <c r="A13">
        <v>231488327</v>
      </c>
      <c r="B13" t="s">
        <v>107</v>
      </c>
      <c r="C13" t="s">
        <v>108</v>
      </c>
      <c r="D13" t="s">
        <v>75</v>
      </c>
      <c r="F13">
        <v>2830</v>
      </c>
      <c r="G13">
        <v>8.02</v>
      </c>
      <c r="H13">
        <v>150</v>
      </c>
      <c r="I13" t="b">
        <v>0</v>
      </c>
      <c r="K13" t="s">
        <v>109</v>
      </c>
      <c r="L13">
        <v>95</v>
      </c>
      <c r="N13">
        <v>2830</v>
      </c>
      <c r="O13">
        <v>2817</v>
      </c>
      <c r="P13">
        <v>8019.10009765625</v>
      </c>
      <c r="Q13">
        <v>6.3000001907348597</v>
      </c>
      <c r="S13">
        <v>24.739900588989201</v>
      </c>
      <c r="U13">
        <v>14</v>
      </c>
      <c r="V13">
        <v>38</v>
      </c>
      <c r="W13">
        <v>11.300000190734799</v>
      </c>
      <c r="X13">
        <v>-1.2470199726521899E-3</v>
      </c>
      <c r="AC13">
        <v>180</v>
      </c>
      <c r="AD13">
        <v>165.38600158691401</v>
      </c>
      <c r="AJ13">
        <v>150</v>
      </c>
      <c r="AW13">
        <v>0</v>
      </c>
    </row>
    <row r="14" spans="1:77" x14ac:dyDescent="0.2">
      <c r="A14">
        <v>231489613</v>
      </c>
      <c r="B14" t="s">
        <v>110</v>
      </c>
      <c r="C14" t="s">
        <v>111</v>
      </c>
      <c r="D14" t="s">
        <v>75</v>
      </c>
      <c r="F14">
        <v>4372</v>
      </c>
      <c r="G14">
        <v>12.12</v>
      </c>
      <c r="H14">
        <v>207</v>
      </c>
      <c r="I14" t="b">
        <v>0</v>
      </c>
      <c r="K14" t="s">
        <v>112</v>
      </c>
      <c r="L14">
        <v>95</v>
      </c>
      <c r="N14">
        <v>4372</v>
      </c>
      <c r="O14">
        <v>4358</v>
      </c>
      <c r="P14">
        <v>12124.7998046875</v>
      </c>
      <c r="Q14">
        <v>5.3000001907348597</v>
      </c>
      <c r="S14">
        <v>21.687400817871001</v>
      </c>
      <c r="U14">
        <v>11.300000190734799</v>
      </c>
      <c r="V14">
        <v>38.099998474121001</v>
      </c>
      <c r="W14">
        <v>10</v>
      </c>
      <c r="X14">
        <v>0</v>
      </c>
      <c r="AC14">
        <v>182</v>
      </c>
      <c r="AD14">
        <v>161.43600463867099</v>
      </c>
      <c r="AJ14">
        <v>207</v>
      </c>
      <c r="AW14">
        <v>0</v>
      </c>
    </row>
    <row r="15" spans="1:77" x14ac:dyDescent="0.2">
      <c r="A15">
        <v>232459689</v>
      </c>
      <c r="B15" t="s">
        <v>113</v>
      </c>
      <c r="C15" t="s">
        <v>114</v>
      </c>
      <c r="D15" t="s">
        <v>75</v>
      </c>
      <c r="F15">
        <v>2794</v>
      </c>
      <c r="G15">
        <v>8.07</v>
      </c>
      <c r="H15">
        <v>115</v>
      </c>
      <c r="I15" t="b">
        <v>0</v>
      </c>
      <c r="K15" t="s">
        <v>115</v>
      </c>
      <c r="L15">
        <v>95</v>
      </c>
      <c r="N15">
        <v>2794</v>
      </c>
      <c r="O15">
        <v>2768</v>
      </c>
      <c r="P15">
        <v>8071</v>
      </c>
      <c r="Q15">
        <v>4.0999999046325604</v>
      </c>
      <c r="S15">
        <v>24.995700836181602</v>
      </c>
      <c r="U15">
        <v>14</v>
      </c>
      <c r="V15">
        <v>38.099998474121001</v>
      </c>
      <c r="W15">
        <v>9.6000003814697195</v>
      </c>
      <c r="X15">
        <v>0</v>
      </c>
      <c r="AC15">
        <v>178</v>
      </c>
      <c r="AD15">
        <v>154.00700378417901</v>
      </c>
      <c r="AJ15">
        <v>115</v>
      </c>
      <c r="AW15">
        <v>0</v>
      </c>
    </row>
    <row r="16" spans="1:77" x14ac:dyDescent="0.2">
      <c r="A16">
        <v>233099580</v>
      </c>
      <c r="B16" t="s">
        <v>116</v>
      </c>
      <c r="C16" t="s">
        <v>117</v>
      </c>
      <c r="D16" t="s">
        <v>75</v>
      </c>
      <c r="F16">
        <v>3130</v>
      </c>
      <c r="G16">
        <v>8.1300000000000008</v>
      </c>
      <c r="H16">
        <v>116</v>
      </c>
      <c r="I16" t="b">
        <v>0</v>
      </c>
      <c r="K16" t="s">
        <v>118</v>
      </c>
      <c r="L16">
        <v>95</v>
      </c>
      <c r="N16">
        <v>3130</v>
      </c>
      <c r="O16">
        <v>2800</v>
      </c>
      <c r="P16">
        <v>8131.60009765625</v>
      </c>
      <c r="Q16">
        <v>6.1999998092651296</v>
      </c>
      <c r="S16">
        <v>24.792400360107401</v>
      </c>
      <c r="U16">
        <v>14</v>
      </c>
      <c r="V16">
        <v>38</v>
      </c>
      <c r="W16">
        <v>23.2000007629394</v>
      </c>
      <c r="X16">
        <v>7.3786200955510096E-3</v>
      </c>
      <c r="AC16">
        <v>173</v>
      </c>
      <c r="AD16">
        <v>155.07899475097599</v>
      </c>
      <c r="AG16">
        <v>955.08734130859295</v>
      </c>
      <c r="AJ16">
        <v>116</v>
      </c>
      <c r="AW16">
        <v>0</v>
      </c>
    </row>
    <row r="17" spans="1:52" x14ac:dyDescent="0.2">
      <c r="A17">
        <v>233730948</v>
      </c>
      <c r="B17" t="s">
        <v>119</v>
      </c>
      <c r="C17" t="s">
        <v>120</v>
      </c>
      <c r="D17" t="s">
        <v>75</v>
      </c>
      <c r="F17">
        <v>5978</v>
      </c>
      <c r="G17">
        <v>16.14</v>
      </c>
      <c r="H17">
        <v>251</v>
      </c>
      <c r="I17" t="b">
        <v>0</v>
      </c>
      <c r="K17" t="s">
        <v>121</v>
      </c>
      <c r="L17">
        <v>95</v>
      </c>
      <c r="N17">
        <v>5978</v>
      </c>
      <c r="O17">
        <v>5911</v>
      </c>
      <c r="P17">
        <v>16147.7001953125</v>
      </c>
      <c r="Q17">
        <v>5.3000001907348597</v>
      </c>
      <c r="S17">
        <v>32.377101898193303</v>
      </c>
      <c r="U17">
        <v>8</v>
      </c>
      <c r="V17">
        <v>38</v>
      </c>
      <c r="W17">
        <v>10.199999809265099</v>
      </c>
      <c r="X17">
        <v>6.8121198564767803E-3</v>
      </c>
      <c r="AC17">
        <v>193</v>
      </c>
      <c r="AD17">
        <v>159.01300048828099</v>
      </c>
      <c r="AG17">
        <v>1891.47546386718</v>
      </c>
      <c r="AJ17">
        <v>251</v>
      </c>
      <c r="AW17">
        <v>0</v>
      </c>
    </row>
    <row r="18" spans="1:52" x14ac:dyDescent="0.2">
      <c r="A18">
        <v>236086772</v>
      </c>
      <c r="B18" t="s">
        <v>122</v>
      </c>
      <c r="C18" t="s">
        <v>123</v>
      </c>
      <c r="D18" t="s">
        <v>75</v>
      </c>
      <c r="F18">
        <v>1793</v>
      </c>
      <c r="G18">
        <v>4.83</v>
      </c>
      <c r="H18">
        <v>67</v>
      </c>
      <c r="I18" t="b">
        <v>0</v>
      </c>
      <c r="K18" t="s">
        <v>124</v>
      </c>
      <c r="L18">
        <v>95</v>
      </c>
      <c r="N18">
        <v>1793</v>
      </c>
      <c r="O18">
        <v>1793</v>
      </c>
      <c r="P18">
        <v>4832.10009765625</v>
      </c>
      <c r="Q18">
        <v>3.7999999523162802</v>
      </c>
      <c r="S18">
        <v>12.437100410461399</v>
      </c>
      <c r="U18">
        <v>17.799999237060501</v>
      </c>
      <c r="V18">
        <v>38</v>
      </c>
      <c r="W18">
        <v>9.6999998092651296</v>
      </c>
      <c r="X18">
        <v>5.7945799082517603E-2</v>
      </c>
      <c r="AC18">
        <v>177</v>
      </c>
      <c r="AD18">
        <v>156.20100402832</v>
      </c>
      <c r="AG18">
        <v>567.911865234375</v>
      </c>
      <c r="AJ18">
        <v>67</v>
      </c>
      <c r="AW18">
        <v>0</v>
      </c>
    </row>
    <row r="19" spans="1:52" x14ac:dyDescent="0.2">
      <c r="A19">
        <v>236697589</v>
      </c>
      <c r="B19" t="s">
        <v>125</v>
      </c>
      <c r="C19" t="s">
        <v>126</v>
      </c>
      <c r="D19" t="s">
        <v>75</v>
      </c>
      <c r="F19">
        <v>2833</v>
      </c>
      <c r="G19">
        <v>8.06</v>
      </c>
      <c r="H19">
        <v>155</v>
      </c>
      <c r="I19" t="b">
        <v>0</v>
      </c>
      <c r="K19" t="s">
        <v>127</v>
      </c>
      <c r="L19">
        <v>95</v>
      </c>
      <c r="N19">
        <v>2833</v>
      </c>
      <c r="O19">
        <v>2833</v>
      </c>
      <c r="P19">
        <v>8060.10009765625</v>
      </c>
      <c r="Q19">
        <v>6</v>
      </c>
      <c r="S19">
        <v>24.9321994781494</v>
      </c>
      <c r="U19">
        <v>14</v>
      </c>
      <c r="V19">
        <v>38.099998474121001</v>
      </c>
      <c r="W19">
        <v>9.6000003814697195</v>
      </c>
      <c r="X19">
        <v>0</v>
      </c>
      <c r="AC19">
        <v>181</v>
      </c>
      <c r="AD19">
        <v>163.57400512695301</v>
      </c>
      <c r="AG19">
        <v>944.60546875</v>
      </c>
      <c r="AJ19">
        <v>155</v>
      </c>
      <c r="AW19">
        <v>0</v>
      </c>
      <c r="AZ19">
        <v>8092.60009765625</v>
      </c>
    </row>
    <row r="20" spans="1:52" x14ac:dyDescent="0.2">
      <c r="A20">
        <v>238747572</v>
      </c>
      <c r="B20" t="s">
        <v>128</v>
      </c>
      <c r="C20" t="s">
        <v>129</v>
      </c>
      <c r="D20" t="s">
        <v>75</v>
      </c>
      <c r="F20">
        <v>2825</v>
      </c>
      <c r="G20">
        <v>8.02</v>
      </c>
      <c r="H20">
        <v>158</v>
      </c>
      <c r="I20" t="b">
        <v>0</v>
      </c>
      <c r="K20" t="s">
        <v>130</v>
      </c>
      <c r="L20">
        <v>95</v>
      </c>
      <c r="N20">
        <v>2825</v>
      </c>
      <c r="O20">
        <v>2825</v>
      </c>
      <c r="P20">
        <v>8027.89990234375</v>
      </c>
      <c r="Q20">
        <v>3.9000000953674299</v>
      </c>
      <c r="S20">
        <v>45.574501037597599</v>
      </c>
      <c r="U20">
        <v>35</v>
      </c>
      <c r="V20">
        <v>65.099998474121094</v>
      </c>
      <c r="W20">
        <v>5.8000001907348597</v>
      </c>
      <c r="X20">
        <v>-0.25286799669265703</v>
      </c>
      <c r="AC20">
        <v>181</v>
      </c>
      <c r="AD20">
        <v>164.90800476074199</v>
      </c>
      <c r="AG20">
        <v>933.42327880859295</v>
      </c>
      <c r="AJ20">
        <v>158</v>
      </c>
      <c r="AW20">
        <v>0</v>
      </c>
    </row>
    <row r="21" spans="1:52" x14ac:dyDescent="0.2">
      <c r="A21">
        <v>238748094</v>
      </c>
      <c r="B21" t="s">
        <v>131</v>
      </c>
      <c r="C21" t="s">
        <v>132</v>
      </c>
      <c r="D21" t="s">
        <v>75</v>
      </c>
      <c r="F21">
        <v>2850</v>
      </c>
      <c r="G21">
        <v>7.97</v>
      </c>
      <c r="H21">
        <v>152</v>
      </c>
      <c r="I21" t="b">
        <v>0</v>
      </c>
      <c r="K21" t="s">
        <v>133</v>
      </c>
      <c r="L21">
        <v>95</v>
      </c>
      <c r="N21">
        <v>2850</v>
      </c>
      <c r="O21">
        <v>2766</v>
      </c>
      <c r="P21">
        <v>7978.10009765625</v>
      </c>
      <c r="Q21">
        <v>5.9000000953674299</v>
      </c>
      <c r="S21">
        <v>37.585800170898402</v>
      </c>
      <c r="U21">
        <v>22.5</v>
      </c>
      <c r="V21">
        <v>43.200000762939403</v>
      </c>
      <c r="W21">
        <v>14</v>
      </c>
      <c r="X21">
        <v>-1.2534300331026301E-3</v>
      </c>
      <c r="AC21">
        <v>195</v>
      </c>
      <c r="AD21">
        <v>162.95199584960901</v>
      </c>
      <c r="AG21">
        <v>940.76525878906205</v>
      </c>
      <c r="AJ21">
        <v>152</v>
      </c>
      <c r="AW21">
        <v>0</v>
      </c>
    </row>
    <row r="22" spans="1:52" x14ac:dyDescent="0.2">
      <c r="A22">
        <v>239535501</v>
      </c>
      <c r="B22" t="s">
        <v>134</v>
      </c>
      <c r="C22" t="s">
        <v>135</v>
      </c>
      <c r="D22" t="s">
        <v>75</v>
      </c>
      <c r="F22">
        <v>6029</v>
      </c>
      <c r="G22">
        <v>16.11</v>
      </c>
      <c r="H22">
        <v>302</v>
      </c>
      <c r="I22" t="b">
        <v>0</v>
      </c>
      <c r="K22" t="s">
        <v>136</v>
      </c>
      <c r="L22">
        <v>95</v>
      </c>
      <c r="N22">
        <v>6029</v>
      </c>
      <c r="O22">
        <v>6009</v>
      </c>
      <c r="P22">
        <v>16115.099609375</v>
      </c>
      <c r="Q22">
        <v>6.5</v>
      </c>
      <c r="S22">
        <v>40.273799896240199</v>
      </c>
      <c r="U22">
        <v>8</v>
      </c>
      <c r="V22">
        <v>38.200000762939403</v>
      </c>
      <c r="W22">
        <v>10.6000003814697</v>
      </c>
      <c r="X22">
        <v>8.6874999105930294E-3</v>
      </c>
      <c r="AC22">
        <v>182</v>
      </c>
      <c r="AD22">
        <v>162.41799926757801</v>
      </c>
      <c r="AJ22">
        <v>302</v>
      </c>
      <c r="AW22">
        <v>0</v>
      </c>
    </row>
    <row r="23" spans="1:52" x14ac:dyDescent="0.2">
      <c r="A23">
        <v>240701661</v>
      </c>
      <c r="B23" t="s">
        <v>137</v>
      </c>
      <c r="C23" t="s">
        <v>138</v>
      </c>
      <c r="D23" t="s">
        <v>75</v>
      </c>
      <c r="F23">
        <v>2800</v>
      </c>
      <c r="G23">
        <v>8.01</v>
      </c>
      <c r="H23">
        <v>122</v>
      </c>
      <c r="I23" t="b">
        <v>0</v>
      </c>
      <c r="K23" t="s">
        <v>139</v>
      </c>
      <c r="L23">
        <v>95</v>
      </c>
      <c r="N23">
        <v>2800</v>
      </c>
      <c r="O23">
        <v>2784</v>
      </c>
      <c r="P23">
        <v>8013.7998046875</v>
      </c>
      <c r="Q23">
        <v>4.1999998092651296</v>
      </c>
      <c r="S23">
        <v>12.219200134277299</v>
      </c>
      <c r="U23">
        <v>49.700000762939403</v>
      </c>
      <c r="V23">
        <v>66.5</v>
      </c>
      <c r="W23">
        <v>5</v>
      </c>
      <c r="X23">
        <v>-8.6101502180099404E-2</v>
      </c>
      <c r="AC23">
        <v>178</v>
      </c>
      <c r="AD23">
        <v>158.54800415039</v>
      </c>
      <c r="AG23">
        <v>935.39593505859295</v>
      </c>
      <c r="AJ23">
        <v>122</v>
      </c>
      <c r="AW23">
        <v>0</v>
      </c>
    </row>
    <row r="24" spans="1:52" x14ac:dyDescent="0.2">
      <c r="A24">
        <v>242054710</v>
      </c>
      <c r="B24" t="s">
        <v>140</v>
      </c>
      <c r="C24" t="s">
        <v>141</v>
      </c>
      <c r="D24" t="s">
        <v>75</v>
      </c>
      <c r="F24">
        <v>11</v>
      </c>
      <c r="G24">
        <v>0.01</v>
      </c>
      <c r="H24">
        <v>0</v>
      </c>
      <c r="I24" t="b">
        <v>0</v>
      </c>
      <c r="K24" t="s">
        <v>142</v>
      </c>
      <c r="L24">
        <v>95</v>
      </c>
      <c r="N24">
        <v>11</v>
      </c>
      <c r="O24">
        <v>11</v>
      </c>
      <c r="P24">
        <v>10.800000190734799</v>
      </c>
      <c r="Q24">
        <v>1.3999999761581401</v>
      </c>
      <c r="S24">
        <v>0</v>
      </c>
      <c r="W24">
        <v>0</v>
      </c>
      <c r="X24">
        <v>0</v>
      </c>
      <c r="AC24">
        <v>44</v>
      </c>
      <c r="AD24">
        <v>43</v>
      </c>
      <c r="AG24">
        <v>1.2606257200241</v>
      </c>
      <c r="AJ24">
        <v>0</v>
      </c>
      <c r="AW24">
        <v>0</v>
      </c>
    </row>
    <row r="25" spans="1:52" x14ac:dyDescent="0.2">
      <c r="A25">
        <v>242054719</v>
      </c>
      <c r="B25" t="s">
        <v>143</v>
      </c>
      <c r="C25" t="s">
        <v>144</v>
      </c>
      <c r="D25" t="s">
        <v>75</v>
      </c>
      <c r="F25">
        <v>2923</v>
      </c>
      <c r="G25">
        <v>8.0299999999999994</v>
      </c>
      <c r="H25">
        <v>142</v>
      </c>
      <c r="I25" t="b">
        <v>0</v>
      </c>
      <c r="K25" t="s">
        <v>145</v>
      </c>
      <c r="L25">
        <v>95</v>
      </c>
      <c r="N25">
        <v>2923</v>
      </c>
      <c r="O25">
        <v>2714</v>
      </c>
      <c r="P25">
        <v>8033.2001953125</v>
      </c>
      <c r="Q25">
        <v>4.8000001907348597</v>
      </c>
      <c r="S25">
        <v>24.951499938964801</v>
      </c>
      <c r="U25">
        <v>14</v>
      </c>
      <c r="V25">
        <v>38</v>
      </c>
      <c r="W25">
        <v>9.5</v>
      </c>
      <c r="X25">
        <v>-1.2448299676179799E-3</v>
      </c>
      <c r="AC25">
        <v>178</v>
      </c>
      <c r="AD25">
        <v>163.26400756835901</v>
      </c>
      <c r="AJ25">
        <v>142</v>
      </c>
      <c r="AW25">
        <v>0</v>
      </c>
    </row>
    <row r="26" spans="1:52" x14ac:dyDescent="0.2">
      <c r="A26">
        <v>242653604</v>
      </c>
      <c r="B26" t="s">
        <v>146</v>
      </c>
      <c r="C26" t="s">
        <v>147</v>
      </c>
      <c r="D26" t="s">
        <v>75</v>
      </c>
      <c r="F26">
        <v>6606</v>
      </c>
      <c r="G26">
        <v>17.77</v>
      </c>
      <c r="H26">
        <v>235</v>
      </c>
      <c r="I26" t="b">
        <v>0</v>
      </c>
      <c r="K26" t="s">
        <v>148</v>
      </c>
      <c r="L26">
        <v>95</v>
      </c>
      <c r="N26">
        <v>6606</v>
      </c>
      <c r="O26">
        <v>6606</v>
      </c>
      <c r="P26">
        <v>17771.69921875</v>
      </c>
      <c r="Q26">
        <v>4.3000001907348597</v>
      </c>
      <c r="S26">
        <v>40.115299224853501</v>
      </c>
      <c r="U26">
        <v>8.1000003814697195</v>
      </c>
      <c r="V26">
        <v>38.099998474121001</v>
      </c>
      <c r="W26">
        <v>10.399999618530201</v>
      </c>
      <c r="X26">
        <v>0</v>
      </c>
      <c r="AC26">
        <v>170</v>
      </c>
      <c r="AD26">
        <v>156.97099304199199</v>
      </c>
      <c r="AG26">
        <v>2082.68212890625</v>
      </c>
      <c r="AJ26">
        <v>235</v>
      </c>
      <c r="AW26">
        <v>0</v>
      </c>
    </row>
    <row r="27" spans="1:52" x14ac:dyDescent="0.2">
      <c r="A27">
        <v>244923220</v>
      </c>
      <c r="B27" t="s">
        <v>149</v>
      </c>
      <c r="C27" t="s">
        <v>150</v>
      </c>
      <c r="D27" t="s">
        <v>75</v>
      </c>
      <c r="F27">
        <v>2546</v>
      </c>
      <c r="G27">
        <v>6.71</v>
      </c>
      <c r="H27">
        <v>110</v>
      </c>
      <c r="I27" t="b">
        <v>0</v>
      </c>
      <c r="K27" t="s">
        <v>151</v>
      </c>
      <c r="L27">
        <v>95</v>
      </c>
      <c r="N27">
        <v>2546</v>
      </c>
      <c r="O27">
        <v>2463</v>
      </c>
      <c r="P27">
        <v>6711.2998046875</v>
      </c>
      <c r="Q27">
        <v>5.4000000953674299</v>
      </c>
      <c r="S27">
        <v>11.3454999923706</v>
      </c>
      <c r="U27">
        <v>46.200000762939403</v>
      </c>
      <c r="V27">
        <v>65.599998474121094</v>
      </c>
      <c r="W27">
        <v>4.8000001907348597</v>
      </c>
      <c r="X27">
        <v>-0.15198199450969599</v>
      </c>
      <c r="AC27">
        <v>185</v>
      </c>
      <c r="AD27">
        <v>157.64599609375</v>
      </c>
      <c r="AG27">
        <v>781.50622558593705</v>
      </c>
      <c r="AJ27">
        <v>110</v>
      </c>
      <c r="AW27">
        <v>0</v>
      </c>
    </row>
    <row r="28" spans="1:52" x14ac:dyDescent="0.2">
      <c r="A28">
        <v>244923904</v>
      </c>
      <c r="B28" t="s">
        <v>152</v>
      </c>
      <c r="C28" t="s">
        <v>153</v>
      </c>
      <c r="D28" t="s">
        <v>75</v>
      </c>
      <c r="F28">
        <v>2786</v>
      </c>
      <c r="G28">
        <v>8.0299999999999994</v>
      </c>
      <c r="H28">
        <v>128</v>
      </c>
      <c r="I28" t="b">
        <v>0</v>
      </c>
      <c r="K28" t="s">
        <v>154</v>
      </c>
      <c r="L28">
        <v>95</v>
      </c>
      <c r="N28">
        <v>2786</v>
      </c>
      <c r="O28">
        <v>2786</v>
      </c>
      <c r="P28">
        <v>8034.60009765625</v>
      </c>
      <c r="Q28">
        <v>5.0999999046325604</v>
      </c>
      <c r="S28">
        <v>10.3111000061035</v>
      </c>
      <c r="U28">
        <v>14</v>
      </c>
      <c r="V28">
        <v>38</v>
      </c>
      <c r="W28">
        <v>6.6999998092651296</v>
      </c>
      <c r="X28">
        <v>-0.13441899418830799</v>
      </c>
      <c r="AC28">
        <v>172</v>
      </c>
      <c r="AD28">
        <v>159.97599792480401</v>
      </c>
      <c r="AG28">
        <v>935.97955322265602</v>
      </c>
      <c r="AJ28">
        <v>128</v>
      </c>
      <c r="AW28">
        <v>0</v>
      </c>
    </row>
    <row r="29" spans="1:52" x14ac:dyDescent="0.2">
      <c r="A29">
        <v>245891694</v>
      </c>
      <c r="B29" t="s">
        <v>155</v>
      </c>
      <c r="C29" t="s">
        <v>156</v>
      </c>
      <c r="D29" t="s">
        <v>75</v>
      </c>
      <c r="F29">
        <v>4279</v>
      </c>
      <c r="G29">
        <v>12.76</v>
      </c>
      <c r="H29">
        <v>259</v>
      </c>
      <c r="I29" t="b">
        <v>0</v>
      </c>
      <c r="K29" t="s">
        <v>157</v>
      </c>
      <c r="L29">
        <v>95</v>
      </c>
      <c r="N29">
        <v>4279</v>
      </c>
      <c r="O29">
        <v>4279</v>
      </c>
      <c r="P29">
        <v>12764.2998046875</v>
      </c>
      <c r="Q29">
        <v>4.3000001907348597</v>
      </c>
      <c r="S29">
        <v>0</v>
      </c>
      <c r="U29">
        <v>4</v>
      </c>
      <c r="V29">
        <v>10.699999809265099</v>
      </c>
      <c r="W29">
        <v>4.5999999046325604</v>
      </c>
      <c r="X29">
        <v>2.3503100965172E-3</v>
      </c>
      <c r="AC29">
        <v>180</v>
      </c>
      <c r="AD29">
        <v>166.13999938964801</v>
      </c>
      <c r="AJ29">
        <v>259</v>
      </c>
      <c r="AW29">
        <v>0</v>
      </c>
    </row>
    <row r="30" spans="1:52" x14ac:dyDescent="0.2">
      <c r="A30">
        <v>249077678</v>
      </c>
      <c r="B30" t="s">
        <v>158</v>
      </c>
      <c r="C30" t="s">
        <v>159</v>
      </c>
      <c r="D30" t="s">
        <v>75</v>
      </c>
      <c r="F30">
        <v>5924</v>
      </c>
      <c r="G30">
        <v>16.07</v>
      </c>
      <c r="H30">
        <v>180</v>
      </c>
      <c r="I30" t="b">
        <v>0</v>
      </c>
      <c r="K30" t="s">
        <v>160</v>
      </c>
      <c r="L30">
        <v>95</v>
      </c>
      <c r="N30">
        <v>5924</v>
      </c>
      <c r="O30">
        <v>5892</v>
      </c>
      <c r="P30">
        <v>16076.900390625</v>
      </c>
      <c r="Q30">
        <v>4.8000001907348597</v>
      </c>
      <c r="S30">
        <v>43.584800720214801</v>
      </c>
      <c r="U30">
        <v>11.399999618530201</v>
      </c>
      <c r="V30">
        <v>42.400001525878899</v>
      </c>
      <c r="W30">
        <v>15.1000003814697</v>
      </c>
      <c r="X30">
        <v>6.2200997490435795E-4</v>
      </c>
      <c r="AC30">
        <v>175</v>
      </c>
      <c r="AD30">
        <v>153.01100158691401</v>
      </c>
      <c r="AJ30">
        <v>180</v>
      </c>
      <c r="AW30">
        <v>0</v>
      </c>
    </row>
    <row r="31" spans="1:52" x14ac:dyDescent="0.2">
      <c r="A31">
        <v>249078582</v>
      </c>
      <c r="B31" t="s">
        <v>161</v>
      </c>
      <c r="C31" t="s">
        <v>162</v>
      </c>
      <c r="D31" t="s">
        <v>75</v>
      </c>
      <c r="F31">
        <v>1864</v>
      </c>
      <c r="G31">
        <v>4.75</v>
      </c>
      <c r="H31">
        <v>53</v>
      </c>
      <c r="I31" t="b">
        <v>0</v>
      </c>
      <c r="K31" t="s">
        <v>163</v>
      </c>
      <c r="L31">
        <v>95</v>
      </c>
      <c r="N31">
        <v>1864</v>
      </c>
      <c r="O31">
        <v>1753</v>
      </c>
      <c r="P31">
        <v>4754.39990234375</v>
      </c>
      <c r="Q31">
        <v>4.6999998092651296</v>
      </c>
      <c r="S31">
        <v>10.965399742126399</v>
      </c>
      <c r="U31">
        <v>50.299999237060497</v>
      </c>
      <c r="V31">
        <v>66</v>
      </c>
      <c r="W31">
        <v>5.0999999046325604</v>
      </c>
      <c r="X31">
        <v>1.2619899585843E-2</v>
      </c>
      <c r="AC31">
        <v>175</v>
      </c>
      <c r="AD31">
        <v>153.60499572753901</v>
      </c>
      <c r="AJ31">
        <v>53</v>
      </c>
      <c r="AW31">
        <v>0</v>
      </c>
    </row>
    <row r="32" spans="1:52" x14ac:dyDescent="0.2">
      <c r="A32">
        <v>253161468</v>
      </c>
      <c r="B32" t="s">
        <v>164</v>
      </c>
      <c r="C32" t="s">
        <v>165</v>
      </c>
      <c r="D32" t="s">
        <v>75</v>
      </c>
      <c r="F32">
        <v>4143</v>
      </c>
      <c r="G32">
        <v>10.92</v>
      </c>
      <c r="H32">
        <v>119</v>
      </c>
      <c r="I32" t="b">
        <v>0</v>
      </c>
      <c r="K32" t="s">
        <v>166</v>
      </c>
      <c r="L32">
        <v>95</v>
      </c>
      <c r="N32">
        <v>4143</v>
      </c>
      <c r="O32">
        <v>4014</v>
      </c>
      <c r="P32">
        <v>10928.599609375</v>
      </c>
      <c r="Q32">
        <v>5.5</v>
      </c>
      <c r="S32">
        <v>0</v>
      </c>
      <c r="U32">
        <v>8.1000003814697195</v>
      </c>
      <c r="V32">
        <v>38</v>
      </c>
      <c r="W32">
        <v>6.3000001907348597</v>
      </c>
      <c r="X32">
        <v>-0.16653600335121099</v>
      </c>
      <c r="AC32">
        <v>166</v>
      </c>
      <c r="AD32">
        <v>154.74000549316401</v>
      </c>
      <c r="AG32">
        <v>1270.85070800781</v>
      </c>
      <c r="AJ32">
        <v>119</v>
      </c>
      <c r="AW32">
        <v>0</v>
      </c>
    </row>
    <row r="33" spans="1:49" x14ac:dyDescent="0.2">
      <c r="A33">
        <v>253162022</v>
      </c>
      <c r="B33" t="s">
        <v>167</v>
      </c>
      <c r="C33" t="s">
        <v>168</v>
      </c>
      <c r="D33" t="s">
        <v>75</v>
      </c>
      <c r="F33">
        <v>1139</v>
      </c>
      <c r="G33">
        <v>3.06</v>
      </c>
      <c r="H33">
        <v>30</v>
      </c>
      <c r="I33" t="b">
        <v>0</v>
      </c>
      <c r="K33" t="s">
        <v>169</v>
      </c>
      <c r="L33">
        <v>95</v>
      </c>
      <c r="N33">
        <v>1139</v>
      </c>
      <c r="O33">
        <v>1136</v>
      </c>
      <c r="P33">
        <v>3064</v>
      </c>
      <c r="Q33">
        <v>4.0999999046325604</v>
      </c>
      <c r="S33">
        <v>0</v>
      </c>
      <c r="U33">
        <v>15.899999618530201</v>
      </c>
      <c r="V33">
        <v>26</v>
      </c>
      <c r="W33">
        <v>6.5</v>
      </c>
      <c r="X33">
        <v>0.22845999896526301</v>
      </c>
      <c r="AC33">
        <v>162</v>
      </c>
      <c r="AD33">
        <v>150.83000183105401</v>
      </c>
      <c r="AJ33">
        <v>30</v>
      </c>
      <c r="AW33">
        <v>0</v>
      </c>
    </row>
    <row r="34" spans="1:49" x14ac:dyDescent="0.2">
      <c r="A34">
        <v>253163804</v>
      </c>
      <c r="B34" t="s">
        <v>170</v>
      </c>
      <c r="C34" t="s">
        <v>171</v>
      </c>
      <c r="D34" t="s">
        <v>75</v>
      </c>
      <c r="F34">
        <v>4121</v>
      </c>
      <c r="G34">
        <v>11.99</v>
      </c>
      <c r="H34">
        <v>205</v>
      </c>
      <c r="I34" t="b">
        <v>0</v>
      </c>
      <c r="K34" t="s">
        <v>172</v>
      </c>
      <c r="L34">
        <v>95</v>
      </c>
      <c r="N34">
        <v>4121</v>
      </c>
      <c r="O34">
        <v>4121</v>
      </c>
      <c r="P34">
        <v>11991.5</v>
      </c>
      <c r="Q34">
        <v>4.1999998092651296</v>
      </c>
      <c r="S34">
        <v>0</v>
      </c>
      <c r="U34">
        <v>3.9000000953674299</v>
      </c>
      <c r="V34">
        <v>7.4000000953674299</v>
      </c>
      <c r="W34">
        <v>3.5999999046325599</v>
      </c>
      <c r="X34">
        <v>2.5017699226737001E-3</v>
      </c>
      <c r="AC34">
        <v>177</v>
      </c>
      <c r="AD34">
        <v>159.48199462890599</v>
      </c>
      <c r="AG34">
        <v>1401.20874023437</v>
      </c>
      <c r="AJ34">
        <v>205</v>
      </c>
      <c r="AW34">
        <v>0</v>
      </c>
    </row>
    <row r="35" spans="1:49" x14ac:dyDescent="0.2">
      <c r="A35">
        <v>253165651</v>
      </c>
      <c r="B35" t="s">
        <v>173</v>
      </c>
      <c r="C35" t="s">
        <v>174</v>
      </c>
      <c r="D35" t="s">
        <v>75</v>
      </c>
      <c r="F35">
        <v>4054</v>
      </c>
      <c r="G35">
        <v>11.29</v>
      </c>
      <c r="H35">
        <v>188</v>
      </c>
      <c r="I35" t="b">
        <v>0</v>
      </c>
      <c r="K35" t="s">
        <v>175</v>
      </c>
      <c r="L35">
        <v>95</v>
      </c>
      <c r="N35">
        <v>4054</v>
      </c>
      <c r="O35">
        <v>4054</v>
      </c>
      <c r="P35">
        <v>11291.599609375</v>
      </c>
      <c r="Q35">
        <v>5.8000001907348597</v>
      </c>
      <c r="S35">
        <v>52.989498138427699</v>
      </c>
      <c r="U35">
        <v>35.099998474121001</v>
      </c>
      <c r="V35">
        <v>65.199996948242102</v>
      </c>
      <c r="W35">
        <v>5.5999999046325604</v>
      </c>
      <c r="X35">
        <v>-0.14966900646686501</v>
      </c>
      <c r="AC35">
        <v>178</v>
      </c>
      <c r="AD35">
        <v>160.48599243164</v>
      </c>
      <c r="AG35">
        <v>1317.12036132812</v>
      </c>
      <c r="AJ35">
        <v>188</v>
      </c>
      <c r="AW35">
        <v>0</v>
      </c>
    </row>
    <row r="36" spans="1:49" x14ac:dyDescent="0.2">
      <c r="A36">
        <v>253166340</v>
      </c>
      <c r="B36" t="s">
        <v>176</v>
      </c>
      <c r="C36" t="s">
        <v>177</v>
      </c>
      <c r="D36" t="s">
        <v>75</v>
      </c>
      <c r="F36">
        <v>1649</v>
      </c>
      <c r="G36">
        <v>4.76</v>
      </c>
      <c r="H36">
        <v>62</v>
      </c>
      <c r="I36" t="b">
        <v>0</v>
      </c>
      <c r="K36" t="s">
        <v>178</v>
      </c>
      <c r="L36">
        <v>95</v>
      </c>
      <c r="N36">
        <v>1649</v>
      </c>
      <c r="O36">
        <v>1649</v>
      </c>
      <c r="P36">
        <v>4767.2001953125</v>
      </c>
      <c r="Q36">
        <v>3.9000000953674299</v>
      </c>
      <c r="S36">
        <v>12.029999732971101</v>
      </c>
      <c r="U36">
        <v>17.899999618530199</v>
      </c>
      <c r="V36">
        <v>38.099998474121001</v>
      </c>
      <c r="W36">
        <v>10.1000003814697</v>
      </c>
      <c r="X36">
        <v>6.2930002808570806E-2</v>
      </c>
      <c r="AC36">
        <v>176</v>
      </c>
      <c r="AD36">
        <v>157.83900451660099</v>
      </c>
      <c r="AG36">
        <v>560.46484375</v>
      </c>
      <c r="AJ36">
        <v>62</v>
      </c>
      <c r="AW36">
        <v>0</v>
      </c>
    </row>
    <row r="37" spans="1:49" x14ac:dyDescent="0.2">
      <c r="A37">
        <v>255826997</v>
      </c>
      <c r="B37" t="s">
        <v>179</v>
      </c>
      <c r="C37" t="s">
        <v>180</v>
      </c>
      <c r="D37" t="s">
        <v>75</v>
      </c>
      <c r="F37">
        <v>246</v>
      </c>
      <c r="G37">
        <v>0.52</v>
      </c>
      <c r="H37">
        <v>2</v>
      </c>
      <c r="I37" t="b">
        <v>0</v>
      </c>
      <c r="K37" t="s">
        <v>181</v>
      </c>
      <c r="L37">
        <v>95</v>
      </c>
      <c r="N37">
        <v>246</v>
      </c>
      <c r="O37">
        <v>243</v>
      </c>
      <c r="P37">
        <v>524.79998779296795</v>
      </c>
      <c r="Q37">
        <v>3.2999999523162802</v>
      </c>
      <c r="S37">
        <v>0</v>
      </c>
      <c r="U37">
        <v>11.899999618530201</v>
      </c>
      <c r="V37">
        <v>16.799999237060501</v>
      </c>
      <c r="W37">
        <v>4.5</v>
      </c>
      <c r="X37">
        <v>0.93368899822235096</v>
      </c>
      <c r="AC37">
        <v>122</v>
      </c>
      <c r="AD37">
        <v>112.143997192382</v>
      </c>
      <c r="AJ37">
        <v>2</v>
      </c>
      <c r="AW37">
        <v>0</v>
      </c>
    </row>
    <row r="38" spans="1:49" x14ac:dyDescent="0.2">
      <c r="A38">
        <v>255829177</v>
      </c>
      <c r="B38" t="s">
        <v>182</v>
      </c>
      <c r="C38" t="s">
        <v>180</v>
      </c>
      <c r="D38" t="s">
        <v>75</v>
      </c>
      <c r="F38">
        <v>6164</v>
      </c>
      <c r="G38">
        <v>16.16</v>
      </c>
      <c r="H38">
        <v>278</v>
      </c>
      <c r="I38" t="b">
        <v>0</v>
      </c>
      <c r="K38" t="s">
        <v>183</v>
      </c>
      <c r="L38">
        <v>95</v>
      </c>
      <c r="N38">
        <v>6164</v>
      </c>
      <c r="O38">
        <v>5794</v>
      </c>
      <c r="P38">
        <v>16164.2998046875</v>
      </c>
      <c r="Q38">
        <v>6.0999999046325604</v>
      </c>
      <c r="S38">
        <v>64.089202880859304</v>
      </c>
      <c r="U38">
        <v>1.1000000238418499</v>
      </c>
      <c r="V38">
        <v>32.5</v>
      </c>
      <c r="W38">
        <v>47.700000762939403</v>
      </c>
      <c r="X38">
        <v>3.5881500691175398E-2</v>
      </c>
      <c r="AC38">
        <v>177</v>
      </c>
      <c r="AD38">
        <v>161.76199340820301</v>
      </c>
      <c r="AJ38">
        <v>278</v>
      </c>
      <c r="AW38">
        <v>0</v>
      </c>
    </row>
    <row r="39" spans="1:49" x14ac:dyDescent="0.2">
      <c r="A39">
        <v>255829349</v>
      </c>
      <c r="B39" t="s">
        <v>184</v>
      </c>
      <c r="C39" t="s">
        <v>180</v>
      </c>
      <c r="D39" t="s">
        <v>75</v>
      </c>
      <c r="F39">
        <v>1018</v>
      </c>
      <c r="G39">
        <v>2.48</v>
      </c>
      <c r="H39">
        <v>31</v>
      </c>
      <c r="I39" t="b">
        <v>0</v>
      </c>
      <c r="K39" t="s">
        <v>185</v>
      </c>
      <c r="L39">
        <v>95</v>
      </c>
      <c r="N39">
        <v>1018</v>
      </c>
      <c r="O39">
        <v>743</v>
      </c>
      <c r="P39">
        <v>2484.5</v>
      </c>
      <c r="Q39">
        <v>4.4000000953674299</v>
      </c>
      <c r="S39">
        <v>0</v>
      </c>
      <c r="U39">
        <v>14.1000003814697</v>
      </c>
      <c r="V39">
        <v>22.7000007629394</v>
      </c>
      <c r="W39">
        <v>5.1999998092651296</v>
      </c>
      <c r="X39">
        <v>0.23747199773788399</v>
      </c>
      <c r="AC39">
        <v>172</v>
      </c>
      <c r="AD39">
        <v>156.68699645996</v>
      </c>
      <c r="AJ39">
        <v>31</v>
      </c>
      <c r="AW39">
        <v>0</v>
      </c>
    </row>
    <row r="40" spans="1:49" x14ac:dyDescent="0.2">
      <c r="A40">
        <v>255829988</v>
      </c>
      <c r="B40" t="s">
        <v>186</v>
      </c>
      <c r="C40" t="s">
        <v>187</v>
      </c>
      <c r="D40" t="s">
        <v>75</v>
      </c>
      <c r="F40">
        <v>2038</v>
      </c>
      <c r="G40">
        <v>5.03</v>
      </c>
      <c r="H40">
        <v>41</v>
      </c>
      <c r="I40" t="b">
        <v>0</v>
      </c>
      <c r="K40" t="s">
        <v>188</v>
      </c>
      <c r="L40">
        <v>95</v>
      </c>
      <c r="N40">
        <v>2038</v>
      </c>
      <c r="O40">
        <v>1760</v>
      </c>
      <c r="P40">
        <v>5033.39990234375</v>
      </c>
      <c r="Q40">
        <v>4.6999998092651296</v>
      </c>
      <c r="S40">
        <v>0</v>
      </c>
      <c r="U40">
        <v>6.8000001907348597</v>
      </c>
      <c r="V40">
        <v>12</v>
      </c>
      <c r="W40">
        <v>2.70000004768371</v>
      </c>
      <c r="X40">
        <v>-7.74824023246765E-2</v>
      </c>
      <c r="AC40">
        <v>159</v>
      </c>
      <c r="AD40">
        <v>139.78900146484301</v>
      </c>
      <c r="AG40">
        <v>586.3193359375</v>
      </c>
      <c r="AJ40">
        <v>41</v>
      </c>
      <c r="AW40">
        <v>0</v>
      </c>
    </row>
    <row r="41" spans="1:49" x14ac:dyDescent="0.2">
      <c r="A41">
        <v>257438058</v>
      </c>
      <c r="B41" t="s">
        <v>189</v>
      </c>
      <c r="C41" t="s">
        <v>190</v>
      </c>
      <c r="D41" t="s">
        <v>75</v>
      </c>
      <c r="F41">
        <v>3993</v>
      </c>
      <c r="G41">
        <v>11.55</v>
      </c>
      <c r="H41">
        <v>165</v>
      </c>
      <c r="I41" t="b">
        <v>0</v>
      </c>
      <c r="K41" t="s">
        <v>191</v>
      </c>
      <c r="L41">
        <v>95</v>
      </c>
      <c r="N41">
        <v>3993</v>
      </c>
      <c r="O41">
        <v>3984</v>
      </c>
      <c r="P41">
        <v>11558.400390625</v>
      </c>
      <c r="Q41">
        <v>4.4000000953674299</v>
      </c>
      <c r="S41">
        <v>52.945499420166001</v>
      </c>
      <c r="U41">
        <v>35</v>
      </c>
      <c r="V41">
        <v>65.199996948242102</v>
      </c>
      <c r="W41">
        <v>5.8000001907348597</v>
      </c>
      <c r="X41">
        <v>-0.104685999453067</v>
      </c>
      <c r="AC41">
        <v>174</v>
      </c>
      <c r="AD41">
        <v>159.13900756835901</v>
      </c>
      <c r="AJ41">
        <v>165</v>
      </c>
      <c r="AW41">
        <v>0</v>
      </c>
    </row>
    <row r="42" spans="1:49" x14ac:dyDescent="0.2">
      <c r="A42">
        <v>391160213</v>
      </c>
      <c r="B42" t="s">
        <v>192</v>
      </c>
      <c r="C42" t="s">
        <v>193</v>
      </c>
      <c r="D42" t="s">
        <v>75</v>
      </c>
      <c r="F42">
        <v>3439</v>
      </c>
      <c r="G42">
        <v>9.7200000000000006</v>
      </c>
      <c r="H42">
        <v>105</v>
      </c>
      <c r="I42" t="b">
        <v>0</v>
      </c>
      <c r="K42" t="s">
        <v>194</v>
      </c>
      <c r="L42">
        <v>95</v>
      </c>
      <c r="N42">
        <v>3439</v>
      </c>
      <c r="O42">
        <v>3328</v>
      </c>
      <c r="P42">
        <v>9722.7001953125</v>
      </c>
      <c r="Q42">
        <v>5.1999998092651296</v>
      </c>
      <c r="S42">
        <v>81.673500061035099</v>
      </c>
      <c r="U42">
        <v>0.89999997615814198</v>
      </c>
      <c r="V42">
        <v>33.200000762939403</v>
      </c>
      <c r="W42">
        <v>38.099998474121001</v>
      </c>
      <c r="X42">
        <v>4.11408022046089E-3</v>
      </c>
      <c r="AC42">
        <v>175</v>
      </c>
      <c r="AD42">
        <v>154.57800292968699</v>
      </c>
      <c r="AJ42">
        <v>105</v>
      </c>
      <c r="AW42">
        <v>0</v>
      </c>
    </row>
    <row r="43" spans="1:49" x14ac:dyDescent="0.2">
      <c r="A43">
        <v>392939730</v>
      </c>
      <c r="B43" t="s">
        <v>195</v>
      </c>
      <c r="C43" t="s">
        <v>196</v>
      </c>
      <c r="D43" t="s">
        <v>75</v>
      </c>
      <c r="F43">
        <v>2075</v>
      </c>
      <c r="G43">
        <v>6.37</v>
      </c>
      <c r="H43">
        <v>91</v>
      </c>
      <c r="I43" t="b">
        <v>0</v>
      </c>
      <c r="K43" t="s">
        <v>197</v>
      </c>
      <c r="L43">
        <v>95</v>
      </c>
      <c r="N43">
        <v>2075</v>
      </c>
      <c r="O43">
        <v>2075</v>
      </c>
      <c r="P43">
        <v>6374.7001953125</v>
      </c>
      <c r="Q43">
        <v>4</v>
      </c>
      <c r="S43">
        <v>0</v>
      </c>
      <c r="U43">
        <v>25.899999618530199</v>
      </c>
      <c r="V43">
        <v>58.5</v>
      </c>
      <c r="W43">
        <v>4.4000000953674299</v>
      </c>
      <c r="X43">
        <v>-0.38903790712356501</v>
      </c>
      <c r="AC43">
        <v>180</v>
      </c>
      <c r="AD43">
        <v>161.25</v>
      </c>
      <c r="AG43">
        <v>734.863037109375</v>
      </c>
      <c r="AJ43">
        <v>91</v>
      </c>
      <c r="AW43">
        <v>0</v>
      </c>
    </row>
    <row r="44" spans="1:49" x14ac:dyDescent="0.2">
      <c r="A44">
        <v>393672649</v>
      </c>
      <c r="B44" t="s">
        <v>198</v>
      </c>
      <c r="C44" t="s">
        <v>196</v>
      </c>
      <c r="D44" t="s">
        <v>75</v>
      </c>
      <c r="F44">
        <v>3203</v>
      </c>
      <c r="G44">
        <v>9.66</v>
      </c>
      <c r="H44">
        <v>156</v>
      </c>
      <c r="I44" t="b">
        <v>0</v>
      </c>
      <c r="K44" t="s">
        <v>199</v>
      </c>
      <c r="L44">
        <v>95</v>
      </c>
      <c r="N44">
        <v>3203</v>
      </c>
      <c r="O44">
        <v>3203</v>
      </c>
      <c r="P44">
        <v>9665.400390625</v>
      </c>
      <c r="Q44">
        <v>5.1999998092651296</v>
      </c>
      <c r="S44">
        <v>37.487701416015597</v>
      </c>
      <c r="U44">
        <v>35.099998474121001</v>
      </c>
      <c r="V44">
        <v>65.199996948242102</v>
      </c>
      <c r="W44">
        <v>7.6999998092651296</v>
      </c>
      <c r="X44">
        <v>-0.14898499846458399</v>
      </c>
      <c r="AC44">
        <v>183</v>
      </c>
      <c r="AD44">
        <v>162.27999877929599</v>
      </c>
      <c r="AJ44">
        <v>156</v>
      </c>
      <c r="AW44">
        <v>0</v>
      </c>
    </row>
    <row r="45" spans="1:49" x14ac:dyDescent="0.2">
      <c r="A45">
        <v>396097347</v>
      </c>
      <c r="B45" t="s">
        <v>200</v>
      </c>
      <c r="C45" t="s">
        <v>193</v>
      </c>
      <c r="D45" t="s">
        <v>75</v>
      </c>
      <c r="F45">
        <v>5391</v>
      </c>
      <c r="G45">
        <v>16.04</v>
      </c>
      <c r="H45">
        <v>327</v>
      </c>
      <c r="I45" t="b">
        <v>0</v>
      </c>
      <c r="K45" t="s">
        <v>201</v>
      </c>
      <c r="L45">
        <v>95</v>
      </c>
      <c r="N45">
        <v>5391</v>
      </c>
      <c r="O45">
        <v>5391</v>
      </c>
      <c r="P45">
        <v>16045.7001953125</v>
      </c>
      <c r="Q45">
        <v>4.8000001907348597</v>
      </c>
      <c r="S45">
        <v>64.099998474121094</v>
      </c>
      <c r="U45">
        <v>14</v>
      </c>
      <c r="V45">
        <v>43.599998474121001</v>
      </c>
      <c r="W45">
        <v>19.299999237060501</v>
      </c>
      <c r="X45">
        <v>-5.7959500700235297E-2</v>
      </c>
      <c r="AC45">
        <v>177</v>
      </c>
      <c r="AD45">
        <v>164.66000366210901</v>
      </c>
      <c r="AJ45">
        <v>327</v>
      </c>
      <c r="AW45">
        <v>0</v>
      </c>
    </row>
    <row r="46" spans="1:49" x14ac:dyDescent="0.2">
      <c r="A46">
        <v>398062208</v>
      </c>
      <c r="B46" t="s">
        <v>202</v>
      </c>
      <c r="C46" t="s">
        <v>196</v>
      </c>
      <c r="D46" t="s">
        <v>75</v>
      </c>
      <c r="F46">
        <v>1689</v>
      </c>
      <c r="G46">
        <v>4.99</v>
      </c>
      <c r="H46">
        <v>57</v>
      </c>
      <c r="I46" t="b">
        <v>0</v>
      </c>
      <c r="K46" t="s">
        <v>203</v>
      </c>
      <c r="L46">
        <v>95</v>
      </c>
      <c r="N46">
        <v>1689</v>
      </c>
      <c r="O46">
        <v>1689</v>
      </c>
      <c r="P46">
        <v>4994.39990234375</v>
      </c>
      <c r="Q46">
        <v>4.1999998092651296</v>
      </c>
      <c r="S46">
        <v>16.063743591308501</v>
      </c>
      <c r="U46">
        <v>35.099998474121001</v>
      </c>
      <c r="V46">
        <v>65.099998474121094</v>
      </c>
      <c r="W46">
        <v>5.0999999046325604</v>
      </c>
      <c r="X46">
        <v>-2.0022425800561901E-2</v>
      </c>
      <c r="AC46">
        <v>174</v>
      </c>
      <c r="AD46">
        <v>154.06634521484301</v>
      </c>
      <c r="AG46">
        <v>585.17541503906205</v>
      </c>
      <c r="AJ46">
        <v>57</v>
      </c>
      <c r="AW46">
        <v>0</v>
      </c>
    </row>
    <row r="47" spans="1:49" x14ac:dyDescent="0.2">
      <c r="A47">
        <v>398704556</v>
      </c>
      <c r="B47" t="s">
        <v>204</v>
      </c>
      <c r="C47" t="s">
        <v>196</v>
      </c>
      <c r="D47" t="s">
        <v>75</v>
      </c>
      <c r="F47">
        <v>2072</v>
      </c>
      <c r="G47">
        <v>6.49</v>
      </c>
      <c r="H47">
        <v>97</v>
      </c>
      <c r="I47" t="b">
        <v>0</v>
      </c>
      <c r="K47" t="s">
        <v>205</v>
      </c>
      <c r="L47">
        <v>95</v>
      </c>
      <c r="N47">
        <v>2072</v>
      </c>
      <c r="O47">
        <v>2072</v>
      </c>
      <c r="P47">
        <v>6489.2001953125</v>
      </c>
      <c r="Q47">
        <v>4.5</v>
      </c>
      <c r="S47">
        <v>0</v>
      </c>
      <c r="U47">
        <v>25.899999618530199</v>
      </c>
      <c r="V47">
        <v>58.5</v>
      </c>
      <c r="W47">
        <v>5.3000001907348597</v>
      </c>
      <c r="X47">
        <v>-0.39758399128913802</v>
      </c>
      <c r="AC47">
        <v>179</v>
      </c>
      <c r="AD47">
        <v>151.12699890136699</v>
      </c>
      <c r="AG47">
        <v>747.94787597656205</v>
      </c>
      <c r="AJ47">
        <v>97</v>
      </c>
      <c r="AW47">
        <v>0</v>
      </c>
    </row>
    <row r="48" spans="1:49" x14ac:dyDescent="0.2">
      <c r="A48">
        <v>401130345</v>
      </c>
      <c r="B48" t="s">
        <v>206</v>
      </c>
      <c r="C48" t="s">
        <v>207</v>
      </c>
      <c r="D48" t="s">
        <v>75</v>
      </c>
      <c r="F48">
        <v>3170</v>
      </c>
      <c r="G48">
        <v>9.65</v>
      </c>
      <c r="H48">
        <v>126</v>
      </c>
      <c r="I48" t="b">
        <v>0</v>
      </c>
      <c r="K48" t="s">
        <v>208</v>
      </c>
      <c r="L48">
        <v>95</v>
      </c>
      <c r="N48">
        <v>3170</v>
      </c>
      <c r="O48">
        <v>3170</v>
      </c>
      <c r="P48">
        <v>9651.400390625</v>
      </c>
      <c r="Q48">
        <v>8.3000001907348597</v>
      </c>
      <c r="S48">
        <v>24.773857116699201</v>
      </c>
      <c r="U48">
        <v>14</v>
      </c>
      <c r="V48">
        <v>38.099998474121001</v>
      </c>
      <c r="W48">
        <v>9.6000003814697195</v>
      </c>
      <c r="X48">
        <v>3.1083573121577501E-3</v>
      </c>
      <c r="AC48">
        <v>178</v>
      </c>
      <c r="AD48">
        <v>158.038482666015</v>
      </c>
      <c r="AG48">
        <v>1130.65283203125</v>
      </c>
      <c r="AJ48">
        <v>126</v>
      </c>
      <c r="AW48">
        <v>0</v>
      </c>
    </row>
    <row r="49" spans="1:52" x14ac:dyDescent="0.2">
      <c r="A49">
        <v>402931738</v>
      </c>
      <c r="B49" t="s">
        <v>209</v>
      </c>
      <c r="C49" t="s">
        <v>196</v>
      </c>
      <c r="D49" t="s">
        <v>75</v>
      </c>
      <c r="F49">
        <v>2182</v>
      </c>
      <c r="G49">
        <v>6.61</v>
      </c>
      <c r="H49">
        <v>86</v>
      </c>
      <c r="I49" t="b">
        <v>0</v>
      </c>
      <c r="K49" t="s">
        <v>210</v>
      </c>
      <c r="L49">
        <v>95</v>
      </c>
      <c r="N49">
        <v>2182</v>
      </c>
      <c r="O49">
        <v>2168</v>
      </c>
      <c r="P49">
        <v>6609.10009765625</v>
      </c>
      <c r="Q49">
        <v>6.0999999046325604</v>
      </c>
      <c r="S49">
        <v>0</v>
      </c>
      <c r="U49">
        <v>25.899999618530199</v>
      </c>
      <c r="V49">
        <v>58.400001525878899</v>
      </c>
      <c r="W49">
        <v>5.1999998092651296</v>
      </c>
      <c r="X49">
        <v>-0.38129246234893799</v>
      </c>
      <c r="AC49">
        <v>175</v>
      </c>
      <c r="AD49">
        <v>158.11453247070301</v>
      </c>
      <c r="AJ49">
        <v>86</v>
      </c>
      <c r="AW49">
        <v>0</v>
      </c>
    </row>
    <row r="50" spans="1:52" x14ac:dyDescent="0.2">
      <c r="A50">
        <v>404712622</v>
      </c>
      <c r="B50" t="s">
        <v>211</v>
      </c>
      <c r="C50" t="s">
        <v>212</v>
      </c>
      <c r="D50" t="s">
        <v>75</v>
      </c>
      <c r="F50">
        <v>1645</v>
      </c>
      <c r="G50">
        <v>5.01</v>
      </c>
      <c r="H50">
        <v>72</v>
      </c>
      <c r="I50" t="b">
        <v>0</v>
      </c>
      <c r="K50" t="s">
        <v>213</v>
      </c>
      <c r="L50">
        <v>95</v>
      </c>
      <c r="N50">
        <v>1645</v>
      </c>
      <c r="O50">
        <v>1645</v>
      </c>
      <c r="P50">
        <v>5009.7001953125</v>
      </c>
      <c r="Q50">
        <v>3.9000000953674299</v>
      </c>
      <c r="S50">
        <v>12.4111108779907</v>
      </c>
      <c r="U50">
        <v>17.7000007629394</v>
      </c>
      <c r="V50">
        <v>38.099998474121001</v>
      </c>
      <c r="W50">
        <v>9.6999998092651296</v>
      </c>
      <c r="X50">
        <v>1.5969019383192E-2</v>
      </c>
      <c r="AC50">
        <v>179</v>
      </c>
      <c r="AD50">
        <v>161.26017761230401</v>
      </c>
      <c r="AJ50">
        <v>72</v>
      </c>
      <c r="AW50">
        <v>0</v>
      </c>
    </row>
    <row r="51" spans="1:52" x14ac:dyDescent="0.2">
      <c r="A51">
        <v>405968999</v>
      </c>
      <c r="B51" t="s">
        <v>214</v>
      </c>
      <c r="C51" t="s">
        <v>193</v>
      </c>
      <c r="D51" t="s">
        <v>75</v>
      </c>
      <c r="F51">
        <v>7139</v>
      </c>
      <c r="G51">
        <v>21.22</v>
      </c>
      <c r="H51">
        <v>372</v>
      </c>
      <c r="I51" t="b">
        <v>0</v>
      </c>
      <c r="K51" t="s">
        <v>215</v>
      </c>
      <c r="L51">
        <v>95</v>
      </c>
      <c r="N51">
        <v>7139</v>
      </c>
      <c r="O51">
        <v>7139</v>
      </c>
      <c r="P51">
        <v>21222.80078125</v>
      </c>
      <c r="Q51">
        <v>5.5</v>
      </c>
      <c r="R51">
        <v>2.9727973937988201</v>
      </c>
      <c r="S51">
        <v>85.570907592773395</v>
      </c>
      <c r="T51">
        <v>83.370903015136705</v>
      </c>
      <c r="U51">
        <v>0.20000000298023199</v>
      </c>
      <c r="V51">
        <v>33.5</v>
      </c>
      <c r="W51">
        <v>47.200000762939403</v>
      </c>
      <c r="X51">
        <v>1.0366209782660001E-2</v>
      </c>
      <c r="AC51">
        <v>178</v>
      </c>
      <c r="AD51">
        <v>165.247802734375</v>
      </c>
      <c r="AG51">
        <v>2553.95751953125</v>
      </c>
      <c r="AJ51">
        <v>372</v>
      </c>
      <c r="AW51">
        <v>0</v>
      </c>
      <c r="AZ51">
        <v>21880.19921875</v>
      </c>
    </row>
    <row r="52" spans="1:52" x14ac:dyDescent="0.2">
      <c r="A52">
        <v>410618556</v>
      </c>
      <c r="B52" t="s">
        <v>216</v>
      </c>
      <c r="C52" t="s">
        <v>193</v>
      </c>
      <c r="D52" t="s">
        <v>75</v>
      </c>
      <c r="F52">
        <v>1563</v>
      </c>
      <c r="G52">
        <v>4.8499999999999996</v>
      </c>
      <c r="H52">
        <v>76</v>
      </c>
      <c r="I52" t="b">
        <v>0</v>
      </c>
      <c r="K52" t="s">
        <v>217</v>
      </c>
      <c r="L52">
        <v>95</v>
      </c>
      <c r="N52">
        <v>1563</v>
      </c>
      <c r="O52">
        <v>1563</v>
      </c>
      <c r="P52">
        <v>4856.7001953125</v>
      </c>
      <c r="Q52">
        <v>4.5</v>
      </c>
      <c r="S52">
        <v>12.201199531555099</v>
      </c>
      <c r="U52">
        <v>17.799999237060501</v>
      </c>
      <c r="V52">
        <v>38.099998474121001</v>
      </c>
      <c r="W52">
        <v>9.8000001907348597</v>
      </c>
      <c r="X52">
        <v>4.9416299909353201E-2</v>
      </c>
      <c r="AC52">
        <v>180</v>
      </c>
      <c r="AD52">
        <v>161.40499877929599</v>
      </c>
      <c r="AG52">
        <v>570.58483886718705</v>
      </c>
      <c r="AJ52">
        <v>76</v>
      </c>
      <c r="AW52">
        <v>0</v>
      </c>
    </row>
    <row r="53" spans="1:52" x14ac:dyDescent="0.2">
      <c r="A53">
        <v>415308897</v>
      </c>
      <c r="B53" t="s">
        <v>218</v>
      </c>
      <c r="C53" t="s">
        <v>212</v>
      </c>
      <c r="D53" t="s">
        <v>75</v>
      </c>
      <c r="F53">
        <v>2106</v>
      </c>
      <c r="G53">
        <v>5.96</v>
      </c>
      <c r="H53">
        <v>96</v>
      </c>
      <c r="I53" t="b">
        <v>0</v>
      </c>
      <c r="K53" t="s">
        <v>219</v>
      </c>
      <c r="L53">
        <v>95</v>
      </c>
      <c r="N53">
        <v>2106</v>
      </c>
      <c r="O53">
        <v>2047</v>
      </c>
      <c r="P53">
        <v>5968.5</v>
      </c>
      <c r="Q53">
        <v>5.8000001907348597</v>
      </c>
      <c r="S53">
        <v>31.741519927978501</v>
      </c>
      <c r="U53">
        <v>22.5</v>
      </c>
      <c r="V53">
        <v>40.799999237060497</v>
      </c>
      <c r="W53">
        <v>15.1000003814697</v>
      </c>
      <c r="X53">
        <v>6.53430521488189E-2</v>
      </c>
      <c r="AC53">
        <v>187</v>
      </c>
      <c r="AD53">
        <v>163.61309814453099</v>
      </c>
      <c r="AJ53">
        <v>96</v>
      </c>
      <c r="AW53">
        <v>0</v>
      </c>
    </row>
    <row r="54" spans="1:52" x14ac:dyDescent="0.2">
      <c r="A54">
        <v>415310381</v>
      </c>
      <c r="B54" t="s">
        <v>220</v>
      </c>
      <c r="C54" t="s">
        <v>193</v>
      </c>
      <c r="D54" t="s">
        <v>75</v>
      </c>
      <c r="F54">
        <v>2160</v>
      </c>
      <c r="G54">
        <v>6.44</v>
      </c>
      <c r="H54">
        <v>96</v>
      </c>
      <c r="I54" t="b">
        <v>0</v>
      </c>
      <c r="K54" t="s">
        <v>221</v>
      </c>
      <c r="L54">
        <v>95</v>
      </c>
      <c r="N54">
        <v>2160</v>
      </c>
      <c r="O54">
        <v>2160</v>
      </c>
      <c r="P54">
        <v>6448.89990234375</v>
      </c>
      <c r="Q54">
        <v>5.1999998092651296</v>
      </c>
      <c r="S54">
        <v>0</v>
      </c>
      <c r="U54">
        <v>14</v>
      </c>
      <c r="V54">
        <v>38</v>
      </c>
      <c r="W54">
        <v>6</v>
      </c>
      <c r="X54">
        <v>-0.25895890593528698</v>
      </c>
      <c r="AC54">
        <v>174</v>
      </c>
      <c r="AD54">
        <v>161.28842163085901</v>
      </c>
      <c r="AJ54">
        <v>96</v>
      </c>
      <c r="AW54">
        <v>0</v>
      </c>
    </row>
    <row r="55" spans="1:52" x14ac:dyDescent="0.2">
      <c r="A55">
        <v>415310949</v>
      </c>
      <c r="B55" t="s">
        <v>222</v>
      </c>
      <c r="C55" t="s">
        <v>193</v>
      </c>
      <c r="D55" t="s">
        <v>75</v>
      </c>
      <c r="F55">
        <v>738</v>
      </c>
      <c r="G55">
        <v>2.12</v>
      </c>
      <c r="H55">
        <v>38</v>
      </c>
      <c r="I55" t="b">
        <v>0</v>
      </c>
      <c r="K55" t="s">
        <v>223</v>
      </c>
      <c r="L55">
        <v>95</v>
      </c>
      <c r="N55">
        <v>738</v>
      </c>
      <c r="O55">
        <v>738</v>
      </c>
      <c r="P55">
        <v>2122.30004882812</v>
      </c>
      <c r="Q55">
        <v>3.9000000953674299</v>
      </c>
      <c r="S55">
        <v>18.5342712402343</v>
      </c>
      <c r="U55">
        <v>16</v>
      </c>
      <c r="V55">
        <v>34.799999237060497</v>
      </c>
      <c r="W55">
        <v>7.4000000953674299</v>
      </c>
      <c r="X55">
        <v>0.81515336036682096</v>
      </c>
      <c r="AC55">
        <v>178</v>
      </c>
      <c r="AD55">
        <v>166.87364196777301</v>
      </c>
      <c r="AJ55">
        <v>38</v>
      </c>
      <c r="AW55">
        <v>0</v>
      </c>
    </row>
    <row r="56" spans="1:52" x14ac:dyDescent="0.2">
      <c r="A56">
        <v>419016356</v>
      </c>
      <c r="B56" t="s">
        <v>224</v>
      </c>
      <c r="C56" t="s">
        <v>225</v>
      </c>
      <c r="D56" t="s">
        <v>75</v>
      </c>
      <c r="F56">
        <v>2133</v>
      </c>
      <c r="G56">
        <v>6.45</v>
      </c>
      <c r="H56">
        <v>89</v>
      </c>
      <c r="I56" t="b">
        <v>0</v>
      </c>
      <c r="K56" t="s">
        <v>226</v>
      </c>
      <c r="L56">
        <v>95</v>
      </c>
      <c r="N56">
        <v>2133</v>
      </c>
      <c r="O56">
        <v>2133</v>
      </c>
      <c r="P56">
        <v>6450.7998046875</v>
      </c>
      <c r="Q56">
        <v>4.6999998092651296</v>
      </c>
      <c r="S56">
        <v>33.6614379882812</v>
      </c>
      <c r="U56">
        <v>22.5</v>
      </c>
      <c r="V56">
        <v>41.299999237060497</v>
      </c>
      <c r="W56">
        <v>12.399999618530201</v>
      </c>
      <c r="X56">
        <v>1.08513673767447E-2</v>
      </c>
      <c r="AC56">
        <v>182</v>
      </c>
      <c r="AD56">
        <v>159.688232421875</v>
      </c>
      <c r="AG56">
        <v>760.20397949218705</v>
      </c>
      <c r="AJ56">
        <v>89</v>
      </c>
      <c r="AW56">
        <v>0</v>
      </c>
    </row>
    <row r="57" spans="1:52" x14ac:dyDescent="0.2">
      <c r="A57">
        <v>419917568</v>
      </c>
      <c r="B57" t="s">
        <v>227</v>
      </c>
      <c r="C57" t="s">
        <v>225</v>
      </c>
      <c r="D57" t="s">
        <v>75</v>
      </c>
      <c r="F57">
        <v>1756</v>
      </c>
      <c r="G57">
        <v>4.99</v>
      </c>
      <c r="H57">
        <v>50</v>
      </c>
      <c r="I57" t="b">
        <v>0</v>
      </c>
      <c r="K57" t="s">
        <v>228</v>
      </c>
      <c r="L57">
        <v>95</v>
      </c>
      <c r="N57">
        <v>1756</v>
      </c>
      <c r="O57">
        <v>1622</v>
      </c>
      <c r="P57">
        <v>4998.10009765625</v>
      </c>
      <c r="Q57">
        <v>4.3000001907348597</v>
      </c>
      <c r="S57">
        <v>0</v>
      </c>
      <c r="U57">
        <v>14</v>
      </c>
      <c r="V57">
        <v>38</v>
      </c>
      <c r="W57">
        <v>6.3000001907348597</v>
      </c>
      <c r="X57">
        <v>-0.24809427559375699</v>
      </c>
      <c r="AC57">
        <v>173</v>
      </c>
      <c r="AD57">
        <v>153.80271911621</v>
      </c>
      <c r="AG57">
        <v>579.68939208984295</v>
      </c>
      <c r="AJ57">
        <v>50</v>
      </c>
      <c r="AW57">
        <v>0</v>
      </c>
    </row>
    <row r="58" spans="1:52" x14ac:dyDescent="0.2">
      <c r="A58">
        <v>419917720</v>
      </c>
      <c r="B58" t="s">
        <v>229</v>
      </c>
      <c r="C58" t="s">
        <v>225</v>
      </c>
      <c r="D58" t="s">
        <v>75</v>
      </c>
      <c r="F58">
        <v>151</v>
      </c>
      <c r="G58">
        <v>0.44</v>
      </c>
      <c r="H58">
        <v>4</v>
      </c>
      <c r="I58" t="b">
        <v>0</v>
      </c>
      <c r="K58" t="s">
        <v>230</v>
      </c>
      <c r="L58">
        <v>95</v>
      </c>
      <c r="N58">
        <v>151</v>
      </c>
      <c r="O58">
        <v>151</v>
      </c>
      <c r="P58">
        <v>447.600006103515</v>
      </c>
      <c r="Q58">
        <v>3.7999999523162802</v>
      </c>
      <c r="S58">
        <v>0</v>
      </c>
      <c r="U58">
        <v>19.299999237060501</v>
      </c>
      <c r="V58">
        <v>22.5</v>
      </c>
      <c r="W58">
        <v>3.0999999046325599</v>
      </c>
      <c r="X58">
        <v>-0.67024129629135099</v>
      </c>
      <c r="AC58">
        <v>163</v>
      </c>
      <c r="AD58">
        <v>150.17007446289</v>
      </c>
      <c r="AG58">
        <v>51.031993865966797</v>
      </c>
      <c r="AJ58">
        <v>4</v>
      </c>
      <c r="AW58">
        <v>0</v>
      </c>
    </row>
    <row r="59" spans="1:52" x14ac:dyDescent="0.2">
      <c r="A59">
        <v>424367950</v>
      </c>
      <c r="B59" t="s">
        <v>231</v>
      </c>
      <c r="C59" t="s">
        <v>225</v>
      </c>
      <c r="D59" t="s">
        <v>75</v>
      </c>
      <c r="F59">
        <v>3462</v>
      </c>
      <c r="G59">
        <v>9.92</v>
      </c>
      <c r="H59">
        <v>175</v>
      </c>
      <c r="I59" t="b">
        <v>0</v>
      </c>
      <c r="K59" t="s">
        <v>232</v>
      </c>
      <c r="L59">
        <v>95</v>
      </c>
      <c r="N59">
        <v>3462</v>
      </c>
      <c r="O59">
        <v>3456</v>
      </c>
      <c r="P59">
        <v>9926.7001953125</v>
      </c>
      <c r="Q59">
        <v>4.8000001907348597</v>
      </c>
      <c r="S59">
        <v>150.19055175781199</v>
      </c>
      <c r="U59">
        <v>30.299999237060501</v>
      </c>
      <c r="V59">
        <v>101.59999847412099</v>
      </c>
      <c r="W59">
        <v>36.299999237060497</v>
      </c>
      <c r="X59">
        <v>-4.02953661978244E-3</v>
      </c>
      <c r="AC59">
        <v>190</v>
      </c>
      <c r="AD59">
        <v>165.59669494628901</v>
      </c>
      <c r="AG59">
        <v>1204.02587890625</v>
      </c>
      <c r="AJ59">
        <v>175</v>
      </c>
      <c r="AW59">
        <v>0</v>
      </c>
    </row>
    <row r="60" spans="1:52" x14ac:dyDescent="0.2">
      <c r="A60">
        <v>424368802</v>
      </c>
      <c r="B60" t="s">
        <v>233</v>
      </c>
      <c r="C60" t="s">
        <v>196</v>
      </c>
      <c r="D60" t="s">
        <v>75</v>
      </c>
      <c r="F60">
        <v>1365</v>
      </c>
      <c r="G60">
        <v>4.0199999999999996</v>
      </c>
      <c r="H60">
        <v>55</v>
      </c>
      <c r="I60" t="b">
        <v>0</v>
      </c>
      <c r="K60" t="s">
        <v>234</v>
      </c>
      <c r="L60">
        <v>95</v>
      </c>
      <c r="N60">
        <v>1365</v>
      </c>
      <c r="O60">
        <v>1365</v>
      </c>
      <c r="P60">
        <v>4020.30004882812</v>
      </c>
      <c r="Q60">
        <v>4.3000001907348597</v>
      </c>
      <c r="S60">
        <v>15.0345029830932</v>
      </c>
      <c r="U60">
        <v>18.799999237060501</v>
      </c>
      <c r="V60">
        <v>35.299999237060497</v>
      </c>
      <c r="W60">
        <v>3.7999999523162802</v>
      </c>
      <c r="X60">
        <v>-2.4873765651136602E-3</v>
      </c>
      <c r="AC60">
        <v>175</v>
      </c>
      <c r="AD60">
        <v>159.29933166503901</v>
      </c>
      <c r="AJ60">
        <v>55</v>
      </c>
      <c r="AW60">
        <v>0</v>
      </c>
    </row>
    <row r="61" spans="1:52" x14ac:dyDescent="0.2">
      <c r="A61">
        <v>428792492</v>
      </c>
      <c r="B61" t="s">
        <v>235</v>
      </c>
      <c r="C61" t="s">
        <v>196</v>
      </c>
      <c r="D61" t="s">
        <v>75</v>
      </c>
      <c r="F61">
        <v>1405</v>
      </c>
      <c r="G61">
        <v>3.75</v>
      </c>
      <c r="H61">
        <v>41</v>
      </c>
      <c r="I61" t="b">
        <v>0</v>
      </c>
      <c r="K61" t="s">
        <v>236</v>
      </c>
      <c r="L61">
        <v>95</v>
      </c>
      <c r="N61">
        <v>1405</v>
      </c>
      <c r="O61">
        <v>1266</v>
      </c>
      <c r="P61">
        <v>3749.39990234375</v>
      </c>
      <c r="Q61">
        <v>4.1999998092651296</v>
      </c>
      <c r="S61">
        <v>14.6121053695678</v>
      </c>
      <c r="U61">
        <v>36.200000762939403</v>
      </c>
      <c r="V61">
        <v>65.099998474121094</v>
      </c>
      <c r="W61">
        <v>6.8000001907348597</v>
      </c>
      <c r="X61">
        <v>-0.141355946660041</v>
      </c>
      <c r="AC61">
        <v>181</v>
      </c>
      <c r="AD61">
        <v>154.09176635742099</v>
      </c>
      <c r="AG61">
        <v>437.61218261718699</v>
      </c>
      <c r="AJ61">
        <v>41</v>
      </c>
      <c r="AW61">
        <v>0</v>
      </c>
    </row>
    <row r="62" spans="1:52" x14ac:dyDescent="0.2">
      <c r="A62">
        <v>428793695</v>
      </c>
      <c r="B62" t="s">
        <v>237</v>
      </c>
      <c r="C62" t="s">
        <v>225</v>
      </c>
      <c r="D62" t="s">
        <v>75</v>
      </c>
      <c r="F62">
        <v>1848</v>
      </c>
      <c r="G62">
        <v>4.84</v>
      </c>
      <c r="H62">
        <v>52</v>
      </c>
      <c r="I62" t="b">
        <v>0</v>
      </c>
      <c r="K62" t="s">
        <v>238</v>
      </c>
      <c r="L62">
        <v>95</v>
      </c>
      <c r="N62">
        <v>1848</v>
      </c>
      <c r="O62">
        <v>1671</v>
      </c>
      <c r="P62">
        <v>4845.7998046875</v>
      </c>
      <c r="Q62">
        <v>16.100000381469702</v>
      </c>
      <c r="S62">
        <v>73.648002624511705</v>
      </c>
      <c r="U62">
        <v>22.600000381469702</v>
      </c>
      <c r="V62">
        <v>87.900001525878906</v>
      </c>
      <c r="W62">
        <v>25.2000007629394</v>
      </c>
      <c r="X62">
        <v>1.1267499923705999</v>
      </c>
      <c r="AC62">
        <v>180</v>
      </c>
      <c r="AD62">
        <v>151.22900390625</v>
      </c>
      <c r="AG62">
        <v>600.55975341796795</v>
      </c>
      <c r="AJ62">
        <v>52</v>
      </c>
      <c r="AW62">
        <v>0</v>
      </c>
    </row>
    <row r="63" spans="1:52" x14ac:dyDescent="0.2">
      <c r="A63">
        <v>428794592</v>
      </c>
      <c r="B63" t="s">
        <v>239</v>
      </c>
      <c r="C63" t="s">
        <v>225</v>
      </c>
      <c r="D63" t="s">
        <v>75</v>
      </c>
      <c r="F63">
        <v>1528</v>
      </c>
      <c r="G63">
        <v>3.67</v>
      </c>
      <c r="H63">
        <v>31</v>
      </c>
      <c r="I63" t="b">
        <v>0</v>
      </c>
      <c r="K63" t="s">
        <v>240</v>
      </c>
      <c r="L63">
        <v>95</v>
      </c>
      <c r="N63">
        <v>1528</v>
      </c>
      <c r="O63">
        <v>1316</v>
      </c>
      <c r="P63">
        <v>3675.39990234375</v>
      </c>
      <c r="Q63">
        <v>5.8000001907348597</v>
      </c>
      <c r="S63">
        <v>11.036842346191399</v>
      </c>
      <c r="U63">
        <v>23</v>
      </c>
      <c r="V63">
        <v>105.199996948242</v>
      </c>
      <c r="W63">
        <v>13.800000190734799</v>
      </c>
      <c r="X63">
        <v>-2.0569188594818102</v>
      </c>
      <c r="AC63">
        <v>162</v>
      </c>
      <c r="AD63">
        <v>148.14588928222599</v>
      </c>
      <c r="AG63">
        <v>405.02267456054602</v>
      </c>
      <c r="AJ63">
        <v>31</v>
      </c>
      <c r="AW63">
        <v>0</v>
      </c>
    </row>
    <row r="64" spans="1:52" x14ac:dyDescent="0.2">
      <c r="A64">
        <v>433101602</v>
      </c>
      <c r="B64" t="s">
        <v>241</v>
      </c>
      <c r="C64" t="s">
        <v>225</v>
      </c>
      <c r="D64" t="s">
        <v>75</v>
      </c>
      <c r="F64">
        <v>2735</v>
      </c>
      <c r="G64">
        <v>8.0399999999999991</v>
      </c>
      <c r="I64" t="b">
        <v>0</v>
      </c>
      <c r="L64">
        <v>95</v>
      </c>
      <c r="N64">
        <v>2735</v>
      </c>
      <c r="O64">
        <v>2735</v>
      </c>
      <c r="P64">
        <v>8046.7001953125</v>
      </c>
      <c r="X64">
        <v>0</v>
      </c>
      <c r="AW64">
        <v>0</v>
      </c>
    </row>
    <row r="65" spans="1:49" x14ac:dyDescent="0.2">
      <c r="A65">
        <v>433992342</v>
      </c>
      <c r="B65" t="s">
        <v>242</v>
      </c>
      <c r="C65" t="s">
        <v>196</v>
      </c>
      <c r="D65" t="s">
        <v>75</v>
      </c>
      <c r="F65">
        <v>1762</v>
      </c>
      <c r="G65">
        <v>5.33</v>
      </c>
      <c r="H65">
        <v>71</v>
      </c>
      <c r="I65" t="b">
        <v>0</v>
      </c>
      <c r="K65" t="s">
        <v>243</v>
      </c>
      <c r="L65">
        <v>95</v>
      </c>
      <c r="N65">
        <v>1762</v>
      </c>
      <c r="O65">
        <v>1756</v>
      </c>
      <c r="P65">
        <v>5335.10009765625</v>
      </c>
      <c r="Q65">
        <v>4</v>
      </c>
      <c r="S65">
        <v>27.1788005828857</v>
      </c>
      <c r="U65">
        <v>35.099998474121001</v>
      </c>
      <c r="V65">
        <v>65.099998474121094</v>
      </c>
      <c r="W65">
        <v>5.6999998092651296</v>
      </c>
      <c r="X65">
        <v>-0.151824995875358</v>
      </c>
      <c r="AC65">
        <v>186</v>
      </c>
      <c r="AD65">
        <v>144.35200500488199</v>
      </c>
      <c r="AJ65">
        <v>71</v>
      </c>
      <c r="AW65">
        <v>0</v>
      </c>
    </row>
    <row r="66" spans="1:49" x14ac:dyDescent="0.2">
      <c r="A66">
        <v>433992883</v>
      </c>
      <c r="B66" t="s">
        <v>244</v>
      </c>
      <c r="C66" t="s">
        <v>225</v>
      </c>
      <c r="D66" t="s">
        <v>75</v>
      </c>
      <c r="F66">
        <v>1255</v>
      </c>
      <c r="G66">
        <v>3.65</v>
      </c>
      <c r="H66">
        <v>37</v>
      </c>
      <c r="I66" t="b">
        <v>0</v>
      </c>
      <c r="K66" t="s">
        <v>245</v>
      </c>
      <c r="L66">
        <v>95</v>
      </c>
      <c r="N66">
        <v>1255</v>
      </c>
      <c r="O66">
        <v>1255</v>
      </c>
      <c r="P66">
        <v>3652.39990234375</v>
      </c>
      <c r="Q66">
        <v>4.1999998092651296</v>
      </c>
      <c r="S66">
        <v>0</v>
      </c>
      <c r="U66">
        <v>14.399999618530201</v>
      </c>
      <c r="V66">
        <v>38</v>
      </c>
      <c r="W66">
        <v>5.8000001907348597</v>
      </c>
      <c r="X66">
        <v>-0.51746797561645497</v>
      </c>
      <c r="AC66">
        <v>164</v>
      </c>
      <c r="AD66">
        <v>151.08099365234301</v>
      </c>
      <c r="AJ66">
        <v>35</v>
      </c>
      <c r="AW66">
        <v>0</v>
      </c>
    </row>
    <row r="67" spans="1:49" x14ac:dyDescent="0.2">
      <c r="A67">
        <v>437296002</v>
      </c>
      <c r="B67" t="s">
        <v>246</v>
      </c>
      <c r="C67" t="s">
        <v>196</v>
      </c>
      <c r="D67" t="s">
        <v>75</v>
      </c>
      <c r="F67">
        <v>2697</v>
      </c>
      <c r="G67">
        <v>7.38</v>
      </c>
      <c r="H67">
        <v>104</v>
      </c>
      <c r="I67" t="b">
        <v>0</v>
      </c>
      <c r="K67" t="s">
        <v>247</v>
      </c>
      <c r="L67">
        <v>95</v>
      </c>
      <c r="N67">
        <v>2697</v>
      </c>
      <c r="O67">
        <v>2634</v>
      </c>
      <c r="P67">
        <v>7382.2001953125</v>
      </c>
      <c r="Q67">
        <v>4.5999999046325604</v>
      </c>
      <c r="S67">
        <v>40.524200439453097</v>
      </c>
      <c r="U67">
        <v>14</v>
      </c>
      <c r="V67">
        <v>37.400001525878899</v>
      </c>
      <c r="W67">
        <v>9.5</v>
      </c>
      <c r="X67">
        <v>0</v>
      </c>
      <c r="AC67">
        <v>180</v>
      </c>
      <c r="AD67">
        <v>158.71000671386699</v>
      </c>
      <c r="AJ67">
        <v>114</v>
      </c>
      <c r="AW67">
        <v>0</v>
      </c>
    </row>
    <row r="68" spans="1:49" x14ac:dyDescent="0.2">
      <c r="A68">
        <v>437297360</v>
      </c>
      <c r="B68" t="s">
        <v>248</v>
      </c>
      <c r="C68" t="s">
        <v>193</v>
      </c>
      <c r="D68" t="s">
        <v>75</v>
      </c>
      <c r="F68">
        <v>2339</v>
      </c>
      <c r="G68">
        <v>6.32</v>
      </c>
      <c r="H68">
        <v>89</v>
      </c>
      <c r="I68" t="b">
        <v>0</v>
      </c>
      <c r="K68" t="s">
        <v>249</v>
      </c>
      <c r="L68">
        <v>95</v>
      </c>
      <c r="N68">
        <v>2339</v>
      </c>
      <c r="O68">
        <v>2107</v>
      </c>
      <c r="P68">
        <v>6323.89990234375</v>
      </c>
      <c r="Q68">
        <v>5.5999999046325604</v>
      </c>
      <c r="S68">
        <v>0</v>
      </c>
      <c r="U68">
        <v>10.800000190734799</v>
      </c>
      <c r="V68">
        <v>38</v>
      </c>
      <c r="W68">
        <v>6.4000000953674299</v>
      </c>
      <c r="X68">
        <v>-0.35579299926757801</v>
      </c>
      <c r="AC68">
        <v>173</v>
      </c>
      <c r="AD68">
        <v>159.77099609375</v>
      </c>
      <c r="AG68">
        <v>729.77386474609295</v>
      </c>
      <c r="AJ68">
        <v>108</v>
      </c>
      <c r="AW68">
        <v>0</v>
      </c>
    </row>
    <row r="69" spans="1:49" x14ac:dyDescent="0.2">
      <c r="A69">
        <v>437298473</v>
      </c>
      <c r="B69" t="s">
        <v>250</v>
      </c>
      <c r="C69" t="s">
        <v>225</v>
      </c>
      <c r="D69" t="s">
        <v>75</v>
      </c>
      <c r="F69">
        <v>1928</v>
      </c>
      <c r="G69">
        <v>5.16</v>
      </c>
      <c r="H69">
        <v>65</v>
      </c>
      <c r="I69" t="b">
        <v>0</v>
      </c>
      <c r="K69" t="s">
        <v>251</v>
      </c>
      <c r="L69">
        <v>95</v>
      </c>
      <c r="N69">
        <v>1928</v>
      </c>
      <c r="O69">
        <v>1792</v>
      </c>
      <c r="P69">
        <v>5165.2998046875</v>
      </c>
      <c r="Q69">
        <v>7.0999999046325604</v>
      </c>
      <c r="S69">
        <v>13.1986999511718</v>
      </c>
      <c r="U69">
        <v>10.800000190734799</v>
      </c>
      <c r="V69">
        <v>24.299999237060501</v>
      </c>
      <c r="W69">
        <v>6.5999999046325604</v>
      </c>
      <c r="X69">
        <v>0.24974299967288899</v>
      </c>
      <c r="AC69">
        <v>170</v>
      </c>
      <c r="AD69">
        <v>157.43800354003901</v>
      </c>
      <c r="AJ69">
        <v>71</v>
      </c>
      <c r="AW69">
        <v>0</v>
      </c>
    </row>
    <row r="70" spans="1:49" x14ac:dyDescent="0.2">
      <c r="A70">
        <v>437299887</v>
      </c>
      <c r="B70" t="s">
        <v>252</v>
      </c>
      <c r="C70" t="s">
        <v>212</v>
      </c>
      <c r="D70" t="s">
        <v>75</v>
      </c>
      <c r="F70">
        <v>27</v>
      </c>
      <c r="G70">
        <v>0.06</v>
      </c>
      <c r="H70">
        <v>0</v>
      </c>
      <c r="I70" t="b">
        <v>0</v>
      </c>
      <c r="K70" t="s">
        <v>253</v>
      </c>
      <c r="L70">
        <v>95</v>
      </c>
      <c r="N70">
        <v>27</v>
      </c>
      <c r="O70">
        <v>27</v>
      </c>
      <c r="P70">
        <v>59.200000762939403</v>
      </c>
      <c r="Q70">
        <v>2.7999999523162802</v>
      </c>
      <c r="S70">
        <v>0</v>
      </c>
      <c r="U70">
        <v>62.400001525878899</v>
      </c>
      <c r="V70">
        <v>63.299999237060497</v>
      </c>
      <c r="W70">
        <v>0</v>
      </c>
      <c r="X70">
        <v>-1.52026998996734</v>
      </c>
      <c r="AC70">
        <v>143</v>
      </c>
      <c r="AD70">
        <v>140.52000427246</v>
      </c>
      <c r="AJ70">
        <v>0</v>
      </c>
      <c r="AW70">
        <v>0</v>
      </c>
    </row>
    <row r="71" spans="1:49" x14ac:dyDescent="0.2">
      <c r="A71">
        <v>437299956</v>
      </c>
      <c r="B71" t="s">
        <v>254</v>
      </c>
      <c r="C71" t="s">
        <v>212</v>
      </c>
      <c r="D71" t="s">
        <v>75</v>
      </c>
      <c r="F71">
        <v>2197</v>
      </c>
      <c r="G71">
        <v>6.43</v>
      </c>
      <c r="H71">
        <v>91</v>
      </c>
      <c r="I71" t="b">
        <v>0</v>
      </c>
      <c r="K71" t="s">
        <v>255</v>
      </c>
      <c r="L71">
        <v>95</v>
      </c>
      <c r="N71">
        <v>2197</v>
      </c>
      <c r="O71">
        <v>2187</v>
      </c>
      <c r="P71">
        <v>6436.5</v>
      </c>
      <c r="Q71">
        <v>4.5</v>
      </c>
      <c r="S71">
        <v>45.710800170898402</v>
      </c>
      <c r="U71">
        <v>35</v>
      </c>
      <c r="V71">
        <v>65.199996948242102</v>
      </c>
      <c r="W71">
        <v>6.3000001907348597</v>
      </c>
      <c r="X71">
        <v>0.108754999935626</v>
      </c>
      <c r="AC71">
        <v>179</v>
      </c>
      <c r="AD71">
        <v>158.77099609375</v>
      </c>
      <c r="AG71">
        <v>758.96667480468705</v>
      </c>
      <c r="AJ71">
        <v>91</v>
      </c>
      <c r="AW71">
        <v>0</v>
      </c>
    </row>
    <row r="72" spans="1:49" x14ac:dyDescent="0.2">
      <c r="A72">
        <v>441477540</v>
      </c>
      <c r="B72" t="s">
        <v>256</v>
      </c>
      <c r="C72" t="s">
        <v>212</v>
      </c>
      <c r="D72" t="s">
        <v>75</v>
      </c>
      <c r="F72">
        <v>4264</v>
      </c>
      <c r="G72">
        <v>11.91</v>
      </c>
      <c r="H72">
        <v>185</v>
      </c>
      <c r="I72" t="b">
        <v>0</v>
      </c>
      <c r="K72" t="s">
        <v>257</v>
      </c>
      <c r="L72">
        <v>95</v>
      </c>
      <c r="N72">
        <v>4264</v>
      </c>
      <c r="O72">
        <v>4264</v>
      </c>
      <c r="P72">
        <v>11911.099609375</v>
      </c>
      <c r="Q72">
        <v>4.1999998092651296</v>
      </c>
      <c r="S72">
        <v>26.497299194335898</v>
      </c>
      <c r="U72">
        <v>11.399999618530201</v>
      </c>
      <c r="V72">
        <v>38.099998474121001</v>
      </c>
      <c r="W72">
        <v>10</v>
      </c>
      <c r="X72">
        <v>0</v>
      </c>
      <c r="AC72">
        <v>176</v>
      </c>
      <c r="AD72">
        <v>159.919998168945</v>
      </c>
      <c r="AG72">
        <v>1394.92895507812</v>
      </c>
      <c r="AJ72">
        <v>185</v>
      </c>
      <c r="AW72">
        <v>0</v>
      </c>
    </row>
    <row r="73" spans="1:49" x14ac:dyDescent="0.2">
      <c r="A73">
        <v>449468483</v>
      </c>
      <c r="B73" t="s">
        <v>258</v>
      </c>
      <c r="C73" t="s">
        <v>196</v>
      </c>
      <c r="D73" t="s">
        <v>75</v>
      </c>
      <c r="E73" t="s">
        <v>259</v>
      </c>
      <c r="F73">
        <v>1682</v>
      </c>
      <c r="G73">
        <v>3.31</v>
      </c>
      <c r="H73">
        <v>26</v>
      </c>
      <c r="I73" t="b">
        <v>0</v>
      </c>
      <c r="K73" t="s">
        <v>260</v>
      </c>
      <c r="L73">
        <v>95</v>
      </c>
      <c r="N73">
        <v>1682</v>
      </c>
      <c r="O73">
        <v>1461</v>
      </c>
      <c r="P73">
        <v>3317.10009765625</v>
      </c>
      <c r="Q73">
        <v>5.5999999046325604</v>
      </c>
      <c r="S73">
        <v>0</v>
      </c>
      <c r="U73">
        <v>40.599998474121001</v>
      </c>
      <c r="V73">
        <v>51</v>
      </c>
      <c r="W73">
        <v>6.9000000953674299</v>
      </c>
      <c r="X73">
        <v>-3.3161498606204903E-2</v>
      </c>
      <c r="AC73">
        <v>186</v>
      </c>
      <c r="AD73">
        <v>115.244003295898</v>
      </c>
      <c r="AJ73">
        <v>26</v>
      </c>
      <c r="AW73">
        <v>0</v>
      </c>
    </row>
    <row r="74" spans="1:49" x14ac:dyDescent="0.2">
      <c r="A74">
        <v>449469979</v>
      </c>
      <c r="B74" t="s">
        <v>261</v>
      </c>
      <c r="C74" t="s">
        <v>196</v>
      </c>
      <c r="D74" t="s">
        <v>75</v>
      </c>
      <c r="F74">
        <v>2340</v>
      </c>
      <c r="G74">
        <v>6.44</v>
      </c>
      <c r="H74">
        <v>95</v>
      </c>
      <c r="I74" t="b">
        <v>0</v>
      </c>
      <c r="K74" t="s">
        <v>262</v>
      </c>
      <c r="L74">
        <v>95</v>
      </c>
      <c r="N74">
        <v>2340</v>
      </c>
      <c r="O74">
        <v>2337</v>
      </c>
      <c r="P74">
        <v>6446.7001953125</v>
      </c>
      <c r="Q74">
        <v>4.0999999046325604</v>
      </c>
      <c r="S74">
        <v>45.149528503417898</v>
      </c>
      <c r="U74">
        <v>35</v>
      </c>
      <c r="V74">
        <v>65.199996948242102</v>
      </c>
      <c r="W74">
        <v>7.0999999046325604</v>
      </c>
      <c r="X74">
        <v>-0.155118122696876</v>
      </c>
      <c r="AC74">
        <v>173</v>
      </c>
      <c r="AD74">
        <v>159.28070068359301</v>
      </c>
      <c r="AJ74">
        <v>95</v>
      </c>
      <c r="AW74">
        <v>0</v>
      </c>
    </row>
    <row r="75" spans="1:49" x14ac:dyDescent="0.2">
      <c r="A75">
        <v>449470867</v>
      </c>
      <c r="B75" t="s">
        <v>263</v>
      </c>
      <c r="C75" t="s">
        <v>225</v>
      </c>
      <c r="D75" t="s">
        <v>75</v>
      </c>
      <c r="F75">
        <v>1434</v>
      </c>
      <c r="G75">
        <v>3.93</v>
      </c>
      <c r="H75">
        <v>38</v>
      </c>
      <c r="I75" t="b">
        <v>0</v>
      </c>
      <c r="K75" t="s">
        <v>264</v>
      </c>
      <c r="L75">
        <v>95</v>
      </c>
      <c r="N75">
        <v>1434</v>
      </c>
      <c r="O75">
        <v>1372</v>
      </c>
      <c r="P75">
        <v>3937.89990234375</v>
      </c>
      <c r="Q75">
        <v>4.6999998092651296</v>
      </c>
      <c r="S75">
        <v>20.051399230956999</v>
      </c>
      <c r="U75">
        <v>22.5</v>
      </c>
      <c r="V75">
        <v>43</v>
      </c>
      <c r="W75">
        <v>16.299999237060501</v>
      </c>
      <c r="X75">
        <v>0.119352996349334</v>
      </c>
      <c r="AC75">
        <v>164</v>
      </c>
      <c r="AD75">
        <v>151.39599609375</v>
      </c>
      <c r="AJ75">
        <v>38</v>
      </c>
      <c r="AW75">
        <v>0</v>
      </c>
    </row>
    <row r="76" spans="1:49" x14ac:dyDescent="0.2">
      <c r="A76">
        <v>449471144</v>
      </c>
      <c r="B76" t="s">
        <v>265</v>
      </c>
      <c r="C76" t="s">
        <v>225</v>
      </c>
      <c r="D76" t="s">
        <v>75</v>
      </c>
      <c r="F76">
        <v>902</v>
      </c>
      <c r="G76">
        <v>2.0699999999999998</v>
      </c>
      <c r="H76">
        <v>12</v>
      </c>
      <c r="I76" t="b">
        <v>0</v>
      </c>
      <c r="K76" t="s">
        <v>266</v>
      </c>
      <c r="L76">
        <v>95</v>
      </c>
      <c r="N76">
        <v>902</v>
      </c>
      <c r="O76">
        <v>560</v>
      </c>
      <c r="P76">
        <v>2074.69995117187</v>
      </c>
      <c r="Q76">
        <v>8.5</v>
      </c>
      <c r="S76">
        <v>15.489473342895501</v>
      </c>
      <c r="U76">
        <v>22.5</v>
      </c>
      <c r="V76">
        <v>38.099998474121001</v>
      </c>
      <c r="W76">
        <v>10.5</v>
      </c>
      <c r="X76">
        <v>0.19279895722866</v>
      </c>
      <c r="AC76">
        <v>163</v>
      </c>
      <c r="AD76">
        <v>147.86071777343699</v>
      </c>
      <c r="AG76">
        <v>245.86869812011699</v>
      </c>
      <c r="AJ76">
        <v>12</v>
      </c>
      <c r="AW76">
        <v>0</v>
      </c>
    </row>
    <row r="77" spans="1:49" x14ac:dyDescent="0.2">
      <c r="A77">
        <v>449471801</v>
      </c>
      <c r="B77" t="s">
        <v>267</v>
      </c>
      <c r="C77" t="s">
        <v>193</v>
      </c>
      <c r="D77" t="s">
        <v>75</v>
      </c>
      <c r="F77">
        <v>1216</v>
      </c>
      <c r="G77">
        <v>3.3</v>
      </c>
      <c r="H77">
        <v>30</v>
      </c>
      <c r="I77" t="b">
        <v>0</v>
      </c>
      <c r="K77" t="s">
        <v>268</v>
      </c>
      <c r="L77">
        <v>95</v>
      </c>
      <c r="N77">
        <v>1216</v>
      </c>
      <c r="O77">
        <v>1091</v>
      </c>
      <c r="P77">
        <v>3303.10009765625</v>
      </c>
      <c r="Q77">
        <v>5.5</v>
      </c>
      <c r="S77">
        <v>15.783300399780201</v>
      </c>
      <c r="U77">
        <v>18.799999237060501</v>
      </c>
      <c r="V77">
        <v>34.700000762939403</v>
      </c>
      <c r="W77">
        <v>6.5999999046325604</v>
      </c>
      <c r="X77">
        <v>7.56864994764328E-2</v>
      </c>
      <c r="AC77">
        <v>173</v>
      </c>
      <c r="AD77">
        <v>132.10099792480401</v>
      </c>
      <c r="AG77">
        <v>387.98089599609301</v>
      </c>
      <c r="AJ77">
        <v>30</v>
      </c>
      <c r="AW77">
        <v>0</v>
      </c>
    </row>
    <row r="78" spans="1:49" x14ac:dyDescent="0.2">
      <c r="A78">
        <v>449473515</v>
      </c>
      <c r="B78" t="s">
        <v>269</v>
      </c>
      <c r="C78" t="s">
        <v>225</v>
      </c>
      <c r="D78" t="s">
        <v>75</v>
      </c>
      <c r="F78">
        <v>2766</v>
      </c>
      <c r="G78">
        <v>8.1199999999999992</v>
      </c>
      <c r="H78">
        <v>113</v>
      </c>
      <c r="I78" t="b">
        <v>0</v>
      </c>
      <c r="K78" t="s">
        <v>270</v>
      </c>
      <c r="L78">
        <v>95</v>
      </c>
      <c r="N78">
        <v>2766</v>
      </c>
      <c r="O78">
        <v>2766</v>
      </c>
      <c r="P78">
        <v>8120.60009765625</v>
      </c>
      <c r="Q78">
        <v>4.6999998092651296</v>
      </c>
      <c r="S78">
        <v>11.8832998275756</v>
      </c>
      <c r="U78">
        <v>14</v>
      </c>
      <c r="V78">
        <v>38</v>
      </c>
      <c r="W78">
        <v>6.0999999046325604</v>
      </c>
      <c r="X78">
        <v>-0.10467199981212599</v>
      </c>
      <c r="AC78">
        <v>175</v>
      </c>
      <c r="AD78">
        <v>158.23300170898401</v>
      </c>
      <c r="AG78">
        <v>947.068359375</v>
      </c>
      <c r="AJ78">
        <v>113</v>
      </c>
      <c r="AW78">
        <v>0</v>
      </c>
    </row>
    <row r="79" spans="1:49" x14ac:dyDescent="0.2">
      <c r="A79">
        <v>449474945</v>
      </c>
      <c r="B79" t="s">
        <v>271</v>
      </c>
      <c r="C79" t="s">
        <v>193</v>
      </c>
      <c r="D79" t="s">
        <v>75</v>
      </c>
      <c r="F79">
        <v>536</v>
      </c>
      <c r="G79">
        <v>1.24</v>
      </c>
      <c r="H79">
        <v>11</v>
      </c>
      <c r="I79" t="b">
        <v>0</v>
      </c>
      <c r="K79" t="s">
        <v>272</v>
      </c>
      <c r="L79">
        <v>95</v>
      </c>
      <c r="N79">
        <v>536</v>
      </c>
      <c r="O79">
        <v>421</v>
      </c>
      <c r="P79">
        <v>1240.40002441406</v>
      </c>
      <c r="Q79">
        <v>5.4000000953674299</v>
      </c>
      <c r="S79">
        <v>14.6434783935546</v>
      </c>
      <c r="U79">
        <v>20</v>
      </c>
      <c r="V79">
        <v>34.799999237060497</v>
      </c>
      <c r="W79">
        <v>45.299999237060497</v>
      </c>
      <c r="X79">
        <v>1.0722347497939999</v>
      </c>
      <c r="AC79">
        <v>170</v>
      </c>
      <c r="AD79">
        <v>150.99000549316401</v>
      </c>
      <c r="AG79">
        <v>152.80416870117099</v>
      </c>
      <c r="AJ79">
        <v>11</v>
      </c>
      <c r="AW79">
        <v>0</v>
      </c>
    </row>
    <row r="80" spans="1:49" x14ac:dyDescent="0.2">
      <c r="A80">
        <v>449475554</v>
      </c>
      <c r="B80" t="s">
        <v>273</v>
      </c>
      <c r="C80" t="s">
        <v>193</v>
      </c>
      <c r="D80" t="s">
        <v>75</v>
      </c>
      <c r="F80">
        <v>2212</v>
      </c>
      <c r="G80">
        <v>5.54</v>
      </c>
      <c r="H80">
        <v>51</v>
      </c>
      <c r="I80" t="b">
        <v>0</v>
      </c>
      <c r="K80" t="s">
        <v>274</v>
      </c>
      <c r="L80">
        <v>95</v>
      </c>
      <c r="N80">
        <v>2212</v>
      </c>
      <c r="O80">
        <v>2035</v>
      </c>
      <c r="P80">
        <v>5547.7998046875</v>
      </c>
      <c r="Q80">
        <v>5.6999998092651296</v>
      </c>
      <c r="S80">
        <v>0</v>
      </c>
      <c r="U80">
        <v>14</v>
      </c>
      <c r="V80">
        <v>38.099998474121001</v>
      </c>
      <c r="W80">
        <v>6.8000001907348597</v>
      </c>
      <c r="X80">
        <v>-0.25235199928283603</v>
      </c>
      <c r="AC80">
        <v>164</v>
      </c>
      <c r="AD80">
        <v>147.22999572753901</v>
      </c>
      <c r="AJ80">
        <v>51</v>
      </c>
      <c r="AW80">
        <v>0</v>
      </c>
    </row>
    <row r="81" spans="1:52" x14ac:dyDescent="0.2">
      <c r="A81">
        <v>451092227</v>
      </c>
      <c r="B81" t="s">
        <v>275</v>
      </c>
      <c r="C81" t="s">
        <v>225</v>
      </c>
      <c r="D81" t="s">
        <v>75</v>
      </c>
      <c r="F81">
        <v>2711</v>
      </c>
      <c r="G81">
        <v>8.1199999999999992</v>
      </c>
      <c r="H81">
        <v>138</v>
      </c>
      <c r="I81" t="b">
        <v>0</v>
      </c>
      <c r="K81" t="s">
        <v>276</v>
      </c>
      <c r="L81">
        <v>95</v>
      </c>
      <c r="N81">
        <v>2711</v>
      </c>
      <c r="O81">
        <v>2711</v>
      </c>
      <c r="P81">
        <v>8127.5</v>
      </c>
      <c r="Q81">
        <v>5.0999999046325604</v>
      </c>
      <c r="S81">
        <v>11.75</v>
      </c>
      <c r="U81">
        <v>14</v>
      </c>
      <c r="V81">
        <v>38</v>
      </c>
      <c r="W81">
        <v>6.3000001907348597</v>
      </c>
      <c r="X81">
        <v>-9.9661640822887407E-2</v>
      </c>
      <c r="AC81">
        <v>185</v>
      </c>
      <c r="AD81">
        <v>166.97674560546801</v>
      </c>
      <c r="AG81">
        <v>948.04888916015602</v>
      </c>
      <c r="AJ81">
        <v>138</v>
      </c>
      <c r="AW81">
        <v>0</v>
      </c>
    </row>
    <row r="82" spans="1:52" x14ac:dyDescent="0.2">
      <c r="A82">
        <v>453236805</v>
      </c>
      <c r="B82" t="s">
        <v>277</v>
      </c>
      <c r="C82" t="s">
        <v>193</v>
      </c>
      <c r="D82" t="s">
        <v>75</v>
      </c>
      <c r="E82" t="s">
        <v>278</v>
      </c>
      <c r="F82">
        <v>4393</v>
      </c>
      <c r="G82">
        <v>12.08</v>
      </c>
      <c r="H82">
        <v>198</v>
      </c>
      <c r="I82" t="b">
        <v>0</v>
      </c>
      <c r="K82" t="s">
        <v>279</v>
      </c>
      <c r="L82">
        <v>95</v>
      </c>
      <c r="N82">
        <v>4393</v>
      </c>
      <c r="O82">
        <v>4393</v>
      </c>
      <c r="P82">
        <v>12081.7998046875</v>
      </c>
      <c r="Q82">
        <v>5.5</v>
      </c>
      <c r="S82">
        <v>26.571178436279201</v>
      </c>
      <c r="U82">
        <v>11.300000190734799</v>
      </c>
      <c r="V82">
        <v>38.099998474121001</v>
      </c>
      <c r="W82">
        <v>10</v>
      </c>
      <c r="X82">
        <v>-3.3107649069279402E-3</v>
      </c>
      <c r="AC82">
        <v>178</v>
      </c>
      <c r="AD82">
        <v>162.42463684082</v>
      </c>
      <c r="AG82">
        <v>1414.6904296875</v>
      </c>
      <c r="AJ82">
        <v>198</v>
      </c>
      <c r="AW82">
        <v>0</v>
      </c>
    </row>
    <row r="83" spans="1:52" x14ac:dyDescent="0.2">
      <c r="A83">
        <v>454545856</v>
      </c>
      <c r="B83" t="s">
        <v>280</v>
      </c>
      <c r="C83" t="s">
        <v>212</v>
      </c>
      <c r="D83" t="s">
        <v>75</v>
      </c>
      <c r="F83">
        <v>2900</v>
      </c>
      <c r="G83">
        <v>7.87</v>
      </c>
      <c r="H83">
        <v>75</v>
      </c>
      <c r="I83" t="b">
        <v>0</v>
      </c>
      <c r="K83" t="s">
        <v>281</v>
      </c>
      <c r="L83">
        <v>95</v>
      </c>
      <c r="N83">
        <v>2900</v>
      </c>
      <c r="O83">
        <v>2712</v>
      </c>
      <c r="P83">
        <v>7875.2001953125</v>
      </c>
      <c r="Q83">
        <v>4.4000000953674299</v>
      </c>
      <c r="S83">
        <v>21.2000007629394</v>
      </c>
      <c r="U83">
        <v>14</v>
      </c>
      <c r="V83">
        <v>38</v>
      </c>
      <c r="W83">
        <v>6.1999998092651296</v>
      </c>
      <c r="X83">
        <v>-1.2698100181296401E-3</v>
      </c>
      <c r="AC83">
        <v>172</v>
      </c>
      <c r="AD83">
        <v>146.40100097656199</v>
      </c>
      <c r="AG83">
        <v>922.35778808593705</v>
      </c>
      <c r="AJ83">
        <v>75</v>
      </c>
      <c r="AW83">
        <v>0</v>
      </c>
    </row>
    <row r="84" spans="1:52" x14ac:dyDescent="0.2">
      <c r="A84">
        <v>458106002</v>
      </c>
      <c r="B84" t="s">
        <v>282</v>
      </c>
      <c r="C84" t="s">
        <v>212</v>
      </c>
      <c r="D84" t="s">
        <v>75</v>
      </c>
      <c r="F84">
        <v>1905</v>
      </c>
      <c r="G84">
        <v>5.05</v>
      </c>
      <c r="H84">
        <v>51</v>
      </c>
      <c r="I84" t="b">
        <v>0</v>
      </c>
      <c r="K84" t="s">
        <v>283</v>
      </c>
      <c r="L84">
        <v>95</v>
      </c>
      <c r="N84">
        <v>1905</v>
      </c>
      <c r="O84">
        <v>1762</v>
      </c>
      <c r="P84">
        <v>5056.7998046875</v>
      </c>
      <c r="Q84">
        <v>6.3000001907348597</v>
      </c>
      <c r="S84">
        <v>0</v>
      </c>
      <c r="U84">
        <v>14</v>
      </c>
      <c r="V84">
        <v>38</v>
      </c>
      <c r="W84">
        <v>18.299999237060501</v>
      </c>
      <c r="X84">
        <v>-0.22741654515266399</v>
      </c>
      <c r="AC84">
        <v>165</v>
      </c>
      <c r="AD84">
        <v>152.84207153320301</v>
      </c>
      <c r="AJ84">
        <v>51</v>
      </c>
      <c r="AW84">
        <v>0</v>
      </c>
    </row>
    <row r="85" spans="1:52" x14ac:dyDescent="0.2">
      <c r="A85">
        <v>458106224</v>
      </c>
      <c r="B85" t="s">
        <v>284</v>
      </c>
      <c r="C85" t="s">
        <v>212</v>
      </c>
      <c r="D85" t="s">
        <v>75</v>
      </c>
      <c r="F85">
        <v>483</v>
      </c>
      <c r="G85">
        <v>1.4</v>
      </c>
      <c r="H85">
        <v>20</v>
      </c>
      <c r="I85" t="b">
        <v>0</v>
      </c>
      <c r="K85" t="s">
        <v>285</v>
      </c>
      <c r="L85">
        <v>95</v>
      </c>
      <c r="N85">
        <v>483</v>
      </c>
      <c r="O85">
        <v>480</v>
      </c>
      <c r="P85">
        <v>1402</v>
      </c>
      <c r="Q85">
        <v>4.5999999046325604</v>
      </c>
      <c r="S85">
        <v>14.6912498474121</v>
      </c>
      <c r="U85">
        <v>20</v>
      </c>
      <c r="V85">
        <v>34.799999237060497</v>
      </c>
      <c r="W85">
        <v>14.199999809265099</v>
      </c>
      <c r="X85">
        <v>0.94151210784912098</v>
      </c>
      <c r="AC85">
        <v>171</v>
      </c>
      <c r="AD85">
        <v>159.88865661621</v>
      </c>
      <c r="AG85">
        <v>170.593002319335</v>
      </c>
      <c r="AJ85">
        <v>20</v>
      </c>
      <c r="AW85">
        <v>0</v>
      </c>
    </row>
    <row r="86" spans="1:52" x14ac:dyDescent="0.2">
      <c r="A86">
        <v>458108572</v>
      </c>
      <c r="B86" t="s">
        <v>286</v>
      </c>
      <c r="C86" t="s">
        <v>225</v>
      </c>
      <c r="D86" t="s">
        <v>75</v>
      </c>
      <c r="F86">
        <v>5030</v>
      </c>
      <c r="G86">
        <v>13.13</v>
      </c>
      <c r="H86">
        <v>140</v>
      </c>
      <c r="I86" t="b">
        <v>0</v>
      </c>
      <c r="K86" t="s">
        <v>287</v>
      </c>
      <c r="L86">
        <v>95</v>
      </c>
      <c r="N86">
        <v>5030</v>
      </c>
      <c r="O86">
        <v>4540</v>
      </c>
      <c r="P86">
        <v>13131.099609375</v>
      </c>
      <c r="Q86">
        <v>7.8000001907348597</v>
      </c>
      <c r="S86">
        <v>26.477777481079102</v>
      </c>
      <c r="U86">
        <v>8.5</v>
      </c>
      <c r="V86">
        <v>38</v>
      </c>
      <c r="W86">
        <v>5.8000001907348597</v>
      </c>
      <c r="X86">
        <v>-7.61550851166248E-4</v>
      </c>
      <c r="AC86">
        <v>170</v>
      </c>
      <c r="AD86">
        <v>154.20770263671801</v>
      </c>
      <c r="AG86">
        <v>1537.13464355468</v>
      </c>
      <c r="AJ86">
        <v>140</v>
      </c>
      <c r="AW86">
        <v>0</v>
      </c>
    </row>
    <row r="87" spans="1:52" x14ac:dyDescent="0.2">
      <c r="A87">
        <v>458110003</v>
      </c>
      <c r="B87" t="s">
        <v>288</v>
      </c>
      <c r="C87" t="s">
        <v>212</v>
      </c>
      <c r="D87" t="s">
        <v>75</v>
      </c>
      <c r="F87">
        <v>2809</v>
      </c>
      <c r="G87">
        <v>8.0399999999999991</v>
      </c>
      <c r="H87">
        <v>102</v>
      </c>
      <c r="I87" t="b">
        <v>0</v>
      </c>
      <c r="K87" t="s">
        <v>289</v>
      </c>
      <c r="L87">
        <v>95</v>
      </c>
      <c r="N87">
        <v>2809</v>
      </c>
      <c r="O87">
        <v>2804</v>
      </c>
      <c r="P87">
        <v>8040.89990234375</v>
      </c>
      <c r="Q87">
        <v>5.0999999046325604</v>
      </c>
      <c r="S87">
        <v>11.8063488006591</v>
      </c>
      <c r="U87">
        <v>14</v>
      </c>
      <c r="V87">
        <v>38</v>
      </c>
      <c r="W87">
        <v>6.1999998092651296</v>
      </c>
      <c r="X87">
        <v>-0.13306967914104401</v>
      </c>
      <c r="AC87">
        <v>170</v>
      </c>
      <c r="AD87">
        <v>157.32987976074199</v>
      </c>
      <c r="AJ87">
        <v>102</v>
      </c>
      <c r="AW87">
        <v>0</v>
      </c>
    </row>
    <row r="88" spans="1:52" x14ac:dyDescent="0.2">
      <c r="A88">
        <v>460719193</v>
      </c>
      <c r="B88" t="s">
        <v>290</v>
      </c>
      <c r="C88" t="s">
        <v>212</v>
      </c>
      <c r="D88" t="s">
        <v>75</v>
      </c>
      <c r="F88">
        <v>1358</v>
      </c>
      <c r="G88">
        <v>4.01</v>
      </c>
      <c r="H88">
        <v>44</v>
      </c>
      <c r="I88" t="b">
        <v>0</v>
      </c>
      <c r="K88" t="s">
        <v>291</v>
      </c>
      <c r="L88">
        <v>95</v>
      </c>
      <c r="N88">
        <v>1358</v>
      </c>
      <c r="O88">
        <v>1358</v>
      </c>
      <c r="P88">
        <v>4015.10009765625</v>
      </c>
      <c r="Q88">
        <v>3.70000004768371</v>
      </c>
      <c r="S88">
        <v>16.342100143432599</v>
      </c>
      <c r="U88">
        <v>18.799999237060501</v>
      </c>
      <c r="V88">
        <v>35.299999237060497</v>
      </c>
      <c r="W88">
        <v>3.70000004768371</v>
      </c>
      <c r="X88">
        <v>0</v>
      </c>
      <c r="AC88">
        <v>170</v>
      </c>
      <c r="AD88">
        <v>148.01300048828099</v>
      </c>
      <c r="AJ88">
        <v>44</v>
      </c>
      <c r="AW88">
        <v>0</v>
      </c>
      <c r="AZ88">
        <v>4026.69995117187</v>
      </c>
    </row>
    <row r="89" spans="1:52" x14ac:dyDescent="0.2">
      <c r="A89">
        <v>460720382</v>
      </c>
      <c r="B89" t="s">
        <v>292</v>
      </c>
      <c r="C89" t="s">
        <v>212</v>
      </c>
      <c r="D89" t="s">
        <v>75</v>
      </c>
      <c r="F89">
        <v>2575</v>
      </c>
      <c r="G89">
        <v>7.37</v>
      </c>
      <c r="H89">
        <v>89</v>
      </c>
      <c r="I89" t="b">
        <v>0</v>
      </c>
      <c r="K89" t="s">
        <v>293</v>
      </c>
      <c r="L89">
        <v>95</v>
      </c>
      <c r="N89">
        <v>2575</v>
      </c>
      <c r="O89">
        <v>2569</v>
      </c>
      <c r="P89">
        <v>7370.7001953125</v>
      </c>
      <c r="Q89">
        <v>5.3000001907348597</v>
      </c>
      <c r="S89">
        <v>40.590557098388601</v>
      </c>
      <c r="U89">
        <v>14</v>
      </c>
      <c r="V89">
        <v>37.400001525878899</v>
      </c>
      <c r="W89">
        <v>11.699999809265099</v>
      </c>
      <c r="X89">
        <v>0</v>
      </c>
      <c r="AC89">
        <v>173</v>
      </c>
      <c r="AD89">
        <v>155.16764831542901</v>
      </c>
      <c r="AJ89">
        <v>89</v>
      </c>
      <c r="AW89">
        <v>0</v>
      </c>
    </row>
    <row r="90" spans="1:52" x14ac:dyDescent="0.2">
      <c r="A90">
        <v>461965343</v>
      </c>
      <c r="B90" t="s">
        <v>294</v>
      </c>
      <c r="C90" t="s">
        <v>193</v>
      </c>
      <c r="D90" t="s">
        <v>75</v>
      </c>
      <c r="F90">
        <v>4469</v>
      </c>
      <c r="G90">
        <v>11.69</v>
      </c>
      <c r="H90">
        <v>116</v>
      </c>
      <c r="I90" t="b">
        <v>0</v>
      </c>
      <c r="K90" t="s">
        <v>295</v>
      </c>
      <c r="L90">
        <v>95</v>
      </c>
      <c r="N90">
        <v>4469</v>
      </c>
      <c r="O90">
        <v>4286</v>
      </c>
      <c r="P90">
        <v>11689.2001953125</v>
      </c>
      <c r="Q90">
        <v>6.1999998092651296</v>
      </c>
      <c r="S90">
        <v>45.499973297119098</v>
      </c>
      <c r="U90">
        <v>8.8000001907348597</v>
      </c>
      <c r="V90">
        <v>37.400001525878899</v>
      </c>
      <c r="W90">
        <v>9.3000001907348597</v>
      </c>
      <c r="X90">
        <v>-8.5549056529998703E-4</v>
      </c>
      <c r="AC90">
        <v>164</v>
      </c>
      <c r="AD90">
        <v>149.76084899902301</v>
      </c>
      <c r="AJ90">
        <v>116</v>
      </c>
      <c r="AW90">
        <v>0</v>
      </c>
    </row>
    <row r="91" spans="1:52" x14ac:dyDescent="0.2">
      <c r="A91">
        <v>466034735</v>
      </c>
      <c r="B91" t="s">
        <v>296</v>
      </c>
      <c r="C91" t="s">
        <v>196</v>
      </c>
      <c r="D91" t="s">
        <v>75</v>
      </c>
      <c r="F91">
        <v>1375</v>
      </c>
      <c r="G91">
        <v>4.0199999999999996</v>
      </c>
      <c r="H91">
        <v>4</v>
      </c>
      <c r="I91" t="b">
        <v>0</v>
      </c>
      <c r="K91" t="s">
        <v>297</v>
      </c>
      <c r="L91">
        <v>95</v>
      </c>
      <c r="N91">
        <v>1375</v>
      </c>
      <c r="O91">
        <v>1371</v>
      </c>
      <c r="P91">
        <v>4020.5</v>
      </c>
      <c r="Q91">
        <v>3.7999999523162802</v>
      </c>
      <c r="S91">
        <v>16.331579208373999</v>
      </c>
      <c r="U91">
        <v>18.899999618530199</v>
      </c>
      <c r="V91">
        <v>35.299999237060497</v>
      </c>
      <c r="W91">
        <v>4.1999998092651296</v>
      </c>
      <c r="X91">
        <v>-2.48725293204188E-3</v>
      </c>
      <c r="AC91">
        <v>142</v>
      </c>
      <c r="AD91">
        <v>108.38949584960901</v>
      </c>
      <c r="AG91">
        <v>470.61022949218699</v>
      </c>
      <c r="AJ91">
        <v>4</v>
      </c>
      <c r="AW91">
        <v>0</v>
      </c>
    </row>
    <row r="92" spans="1:52" x14ac:dyDescent="0.2">
      <c r="A92">
        <v>466036412</v>
      </c>
      <c r="B92" t="s">
        <v>298</v>
      </c>
      <c r="C92" t="s">
        <v>212</v>
      </c>
      <c r="D92" t="s">
        <v>75</v>
      </c>
      <c r="F92">
        <v>2923</v>
      </c>
      <c r="G92">
        <v>7.8</v>
      </c>
      <c r="H92">
        <v>87</v>
      </c>
      <c r="I92" t="b">
        <v>0</v>
      </c>
      <c r="K92" t="s">
        <v>299</v>
      </c>
      <c r="L92">
        <v>95</v>
      </c>
      <c r="N92">
        <v>2923</v>
      </c>
      <c r="O92">
        <v>2620</v>
      </c>
      <c r="P92">
        <v>7800.89990234375</v>
      </c>
      <c r="Q92">
        <v>4.3000001907348597</v>
      </c>
      <c r="S92">
        <v>28.2294006347656</v>
      </c>
      <c r="U92">
        <v>7</v>
      </c>
      <c r="V92">
        <v>35.299999237060497</v>
      </c>
      <c r="W92">
        <v>5.8000001907348597</v>
      </c>
      <c r="X92">
        <v>0.32432198524475098</v>
      </c>
      <c r="AC92">
        <v>175</v>
      </c>
      <c r="AD92">
        <v>154.98800659179599</v>
      </c>
      <c r="AG92">
        <v>924.82067871093705</v>
      </c>
      <c r="AJ92">
        <v>87</v>
      </c>
      <c r="AW92">
        <v>0</v>
      </c>
    </row>
    <row r="93" spans="1:52" x14ac:dyDescent="0.2">
      <c r="A93">
        <v>467266809</v>
      </c>
      <c r="B93" t="s">
        <v>300</v>
      </c>
      <c r="C93" t="s">
        <v>193</v>
      </c>
      <c r="D93" t="s">
        <v>75</v>
      </c>
      <c r="E93" t="s">
        <v>301</v>
      </c>
      <c r="F93">
        <v>7328</v>
      </c>
      <c r="G93">
        <v>16.32</v>
      </c>
      <c r="H93">
        <v>150</v>
      </c>
      <c r="I93" t="b">
        <v>0</v>
      </c>
      <c r="K93" t="s">
        <v>302</v>
      </c>
      <c r="L93">
        <v>95</v>
      </c>
      <c r="N93">
        <v>7328</v>
      </c>
      <c r="O93">
        <v>6185</v>
      </c>
      <c r="P93">
        <v>16326.7001953125</v>
      </c>
      <c r="Q93">
        <v>5.4000000953674299</v>
      </c>
      <c r="S93">
        <v>281.041015625</v>
      </c>
      <c r="U93">
        <v>22.5</v>
      </c>
      <c r="V93">
        <v>249.69999694824199</v>
      </c>
      <c r="W93">
        <v>34.099998474121001</v>
      </c>
      <c r="X93">
        <v>-6.1249366262927597E-4</v>
      </c>
      <c r="AC93">
        <v>171</v>
      </c>
      <c r="AD93">
        <v>146.732162475585</v>
      </c>
      <c r="AJ93">
        <v>150</v>
      </c>
      <c r="AW93">
        <v>0</v>
      </c>
    </row>
    <row r="94" spans="1:52" x14ac:dyDescent="0.2">
      <c r="A94">
        <v>471583896</v>
      </c>
      <c r="B94" t="s">
        <v>303</v>
      </c>
      <c r="C94" t="s">
        <v>196</v>
      </c>
      <c r="D94" t="s">
        <v>75</v>
      </c>
      <c r="F94">
        <v>1711</v>
      </c>
      <c r="G94">
        <v>4.8499999999999996</v>
      </c>
      <c r="H94">
        <v>57</v>
      </c>
      <c r="I94" t="b">
        <v>0</v>
      </c>
      <c r="K94" t="s">
        <v>304</v>
      </c>
      <c r="L94">
        <v>95</v>
      </c>
      <c r="N94">
        <v>1711</v>
      </c>
      <c r="O94">
        <v>1711</v>
      </c>
      <c r="P94">
        <v>4853.5</v>
      </c>
      <c r="Q94">
        <v>7.3000001907348597</v>
      </c>
      <c r="S94">
        <v>10.2600002288818</v>
      </c>
      <c r="U94">
        <v>18.799999237060501</v>
      </c>
      <c r="V94">
        <v>35.299999237060497</v>
      </c>
      <c r="W94">
        <v>11.5</v>
      </c>
      <c r="X94">
        <v>-6.3871435821056297E-2</v>
      </c>
      <c r="AC94">
        <v>178</v>
      </c>
      <c r="AD94">
        <v>155.06893920898401</v>
      </c>
      <c r="AG94">
        <v>566.25439453125</v>
      </c>
      <c r="AJ94">
        <v>57</v>
      </c>
      <c r="AW94">
        <v>0</v>
      </c>
    </row>
    <row r="95" spans="1:52" x14ac:dyDescent="0.2">
      <c r="A95">
        <v>471586029</v>
      </c>
      <c r="B95" t="s">
        <v>305</v>
      </c>
      <c r="C95" t="s">
        <v>212</v>
      </c>
      <c r="D95" t="s">
        <v>75</v>
      </c>
      <c r="E95" t="s">
        <v>306</v>
      </c>
      <c r="F95">
        <v>2864</v>
      </c>
      <c r="G95">
        <v>8.0500000000000007</v>
      </c>
      <c r="H95">
        <v>117</v>
      </c>
      <c r="I95" t="b">
        <v>0</v>
      </c>
      <c r="K95" t="s">
        <v>307</v>
      </c>
      <c r="L95">
        <v>95</v>
      </c>
      <c r="N95">
        <v>2864</v>
      </c>
      <c r="O95">
        <v>2684</v>
      </c>
      <c r="P95">
        <v>8050.2998046875</v>
      </c>
      <c r="Q95">
        <v>5.9000000953674299</v>
      </c>
      <c r="S95">
        <v>0</v>
      </c>
      <c r="U95">
        <v>12.800000190734799</v>
      </c>
      <c r="V95">
        <v>38</v>
      </c>
      <c r="W95">
        <v>6.3000001907348597</v>
      </c>
      <c r="X95">
        <v>-0.16024246811866699</v>
      </c>
      <c r="AC95">
        <v>178</v>
      </c>
      <c r="AD95">
        <v>158.73919677734301</v>
      </c>
      <c r="AG95">
        <v>936.52813720703102</v>
      </c>
      <c r="AJ95">
        <v>117</v>
      </c>
      <c r="AW95">
        <v>0</v>
      </c>
    </row>
    <row r="96" spans="1:52" x14ac:dyDescent="0.2">
      <c r="A96">
        <v>472405682</v>
      </c>
      <c r="B96" t="s">
        <v>308</v>
      </c>
      <c r="C96" t="s">
        <v>225</v>
      </c>
      <c r="D96" t="s">
        <v>75</v>
      </c>
      <c r="F96">
        <v>5831</v>
      </c>
      <c r="G96">
        <v>15.32</v>
      </c>
      <c r="H96">
        <v>161</v>
      </c>
      <c r="I96" t="b">
        <v>0</v>
      </c>
      <c r="K96" t="s">
        <v>309</v>
      </c>
      <c r="L96">
        <v>95</v>
      </c>
      <c r="N96">
        <v>5831</v>
      </c>
      <c r="O96">
        <v>5778</v>
      </c>
      <c r="P96">
        <v>15327.7001953125</v>
      </c>
      <c r="Q96">
        <v>5.5999999046325604</v>
      </c>
      <c r="S96">
        <v>15.0909004211425</v>
      </c>
      <c r="U96">
        <v>6</v>
      </c>
      <c r="V96">
        <v>38.099998474121001</v>
      </c>
      <c r="W96">
        <v>6.8000001907348597</v>
      </c>
      <c r="X96">
        <v>-7.76372030377388E-2</v>
      </c>
      <c r="AC96">
        <v>165</v>
      </c>
      <c r="AD96">
        <v>152.17500305175699</v>
      </c>
      <c r="AJ96">
        <v>161</v>
      </c>
      <c r="AW96">
        <v>0</v>
      </c>
    </row>
    <row r="97" spans="1:49" x14ac:dyDescent="0.2">
      <c r="A97">
        <v>472406261</v>
      </c>
      <c r="B97" t="s">
        <v>310</v>
      </c>
      <c r="C97" t="s">
        <v>212</v>
      </c>
      <c r="D97" t="s">
        <v>75</v>
      </c>
      <c r="F97">
        <v>906</v>
      </c>
      <c r="G97">
        <v>2.35</v>
      </c>
      <c r="H97">
        <v>41</v>
      </c>
      <c r="I97" t="b">
        <v>0</v>
      </c>
      <c r="K97" t="s">
        <v>311</v>
      </c>
      <c r="L97">
        <v>95</v>
      </c>
      <c r="N97">
        <v>906</v>
      </c>
      <c r="O97">
        <v>903</v>
      </c>
      <c r="P97">
        <v>2352</v>
      </c>
      <c r="Q97">
        <v>5.5</v>
      </c>
      <c r="S97">
        <v>0</v>
      </c>
      <c r="U97">
        <v>19.5</v>
      </c>
      <c r="V97">
        <v>26.100000381469702</v>
      </c>
      <c r="W97">
        <v>4.6999998092651296</v>
      </c>
      <c r="X97">
        <v>8.5034012794494601E-2</v>
      </c>
      <c r="AC97">
        <v>171</v>
      </c>
      <c r="AD97">
        <v>163.48394775390599</v>
      </c>
      <c r="AJ97">
        <v>41</v>
      </c>
      <c r="AW97">
        <v>0</v>
      </c>
    </row>
    <row r="98" spans="1:49" x14ac:dyDescent="0.2">
      <c r="A98">
        <v>473931909</v>
      </c>
      <c r="B98" t="s">
        <v>312</v>
      </c>
      <c r="C98" t="s">
        <v>196</v>
      </c>
      <c r="D98" t="s">
        <v>75</v>
      </c>
      <c r="E98" t="s">
        <v>313</v>
      </c>
      <c r="F98">
        <v>2386</v>
      </c>
      <c r="G98">
        <v>6.51</v>
      </c>
      <c r="H98">
        <v>70</v>
      </c>
      <c r="I98" t="b">
        <v>0</v>
      </c>
      <c r="K98" t="s">
        <v>314</v>
      </c>
      <c r="L98">
        <v>95</v>
      </c>
      <c r="N98">
        <v>2386</v>
      </c>
      <c r="O98">
        <v>2346</v>
      </c>
      <c r="P98">
        <v>6517.7998046875</v>
      </c>
      <c r="Q98">
        <v>3.7999999523162802</v>
      </c>
      <c r="S98">
        <v>26.137632369995099</v>
      </c>
      <c r="U98">
        <v>8.8999996185302699</v>
      </c>
      <c r="V98">
        <v>35.299999237060497</v>
      </c>
      <c r="W98">
        <v>5.5999999046325604</v>
      </c>
      <c r="X98">
        <v>0.329865902662277</v>
      </c>
      <c r="AC98">
        <v>165</v>
      </c>
      <c r="AD98">
        <v>151.22804260253901</v>
      </c>
      <c r="AG98">
        <v>772.90362548828102</v>
      </c>
      <c r="AJ98">
        <v>70</v>
      </c>
      <c r="AW98">
        <v>0</v>
      </c>
    </row>
    <row r="99" spans="1:49" x14ac:dyDescent="0.2">
      <c r="A99">
        <v>476063127</v>
      </c>
      <c r="B99" t="s">
        <v>315</v>
      </c>
      <c r="C99" t="s">
        <v>316</v>
      </c>
      <c r="D99" t="s">
        <v>75</v>
      </c>
      <c r="F99">
        <v>2722</v>
      </c>
      <c r="G99">
        <v>7.82</v>
      </c>
      <c r="H99">
        <v>99</v>
      </c>
      <c r="I99" t="b">
        <v>0</v>
      </c>
      <c r="K99" t="s">
        <v>317</v>
      </c>
      <c r="L99">
        <v>95</v>
      </c>
      <c r="N99">
        <v>2722</v>
      </c>
      <c r="O99">
        <v>2671</v>
      </c>
      <c r="P99">
        <v>7823.2001953125</v>
      </c>
      <c r="Q99">
        <v>4</v>
      </c>
      <c r="S99">
        <v>39.930576324462798</v>
      </c>
      <c r="U99">
        <v>14</v>
      </c>
      <c r="V99">
        <v>37.299999237060497</v>
      </c>
      <c r="W99">
        <v>9.5</v>
      </c>
      <c r="X99">
        <v>-1.27824931405484E-3</v>
      </c>
      <c r="AC99">
        <v>177</v>
      </c>
      <c r="AD99">
        <v>155.373275756835</v>
      </c>
      <c r="AJ99">
        <v>99</v>
      </c>
      <c r="AW99">
        <v>0</v>
      </c>
    </row>
    <row r="100" spans="1:49" x14ac:dyDescent="0.2">
      <c r="A100">
        <v>477320930</v>
      </c>
      <c r="B100" t="s">
        <v>318</v>
      </c>
      <c r="C100" t="s">
        <v>193</v>
      </c>
      <c r="D100" t="s">
        <v>75</v>
      </c>
      <c r="F100">
        <v>6391</v>
      </c>
      <c r="G100">
        <v>16.13</v>
      </c>
      <c r="H100">
        <v>162</v>
      </c>
      <c r="I100" t="b">
        <v>0</v>
      </c>
      <c r="K100" t="s">
        <v>319</v>
      </c>
      <c r="L100">
        <v>95</v>
      </c>
      <c r="N100">
        <v>6391</v>
      </c>
      <c r="O100">
        <v>6102</v>
      </c>
      <c r="P100">
        <v>16137.400390625</v>
      </c>
      <c r="Q100">
        <v>4.8000001907348597</v>
      </c>
      <c r="S100">
        <v>34.759998321533203</v>
      </c>
      <c r="U100">
        <v>8.3999996185302699</v>
      </c>
      <c r="V100">
        <v>43.599998474121001</v>
      </c>
      <c r="W100">
        <v>15.1000003814697</v>
      </c>
      <c r="X100">
        <v>-8.9233696460723794E-2</v>
      </c>
      <c r="AC100">
        <v>161</v>
      </c>
      <c r="AD100">
        <v>149.93600463867099</v>
      </c>
      <c r="AG100">
        <v>1887.30834960937</v>
      </c>
      <c r="AJ100">
        <v>162</v>
      </c>
      <c r="AW100">
        <v>0</v>
      </c>
    </row>
    <row r="101" spans="1:49" x14ac:dyDescent="0.2">
      <c r="A101">
        <v>478997524</v>
      </c>
      <c r="B101" t="s">
        <v>320</v>
      </c>
      <c r="C101" t="s">
        <v>212</v>
      </c>
      <c r="D101" t="s">
        <v>75</v>
      </c>
      <c r="F101">
        <v>1966</v>
      </c>
      <c r="G101">
        <v>5.41</v>
      </c>
      <c r="H101">
        <v>67</v>
      </c>
      <c r="I101" t="b">
        <v>0</v>
      </c>
      <c r="K101" t="s">
        <v>321</v>
      </c>
      <c r="L101">
        <v>95</v>
      </c>
      <c r="N101">
        <v>1966</v>
      </c>
      <c r="O101">
        <v>1946</v>
      </c>
      <c r="P101">
        <v>5409.5</v>
      </c>
      <c r="Q101">
        <v>4.6999998092651296</v>
      </c>
      <c r="S101">
        <v>16.344444274902301</v>
      </c>
      <c r="U101">
        <v>18.899999618530199</v>
      </c>
      <c r="V101">
        <v>35.299999237060497</v>
      </c>
      <c r="W101">
        <v>4.9000000953674299</v>
      </c>
      <c r="X101">
        <v>-3.6971992813050699E-3</v>
      </c>
      <c r="AC101">
        <v>167</v>
      </c>
      <c r="AD101">
        <v>155.88638305664</v>
      </c>
      <c r="AG101">
        <v>633.289306640625</v>
      </c>
      <c r="AJ101">
        <v>67</v>
      </c>
      <c r="AW101">
        <v>0</v>
      </c>
    </row>
    <row r="102" spans="1:49" x14ac:dyDescent="0.2">
      <c r="A102">
        <v>480770947</v>
      </c>
      <c r="B102" t="s">
        <v>322</v>
      </c>
      <c r="C102" t="s">
        <v>316</v>
      </c>
      <c r="D102" t="s">
        <v>75</v>
      </c>
      <c r="E102" t="s">
        <v>323</v>
      </c>
      <c r="F102">
        <v>2539</v>
      </c>
      <c r="G102">
        <v>7.39</v>
      </c>
      <c r="H102">
        <v>117</v>
      </c>
      <c r="I102" t="b">
        <v>0</v>
      </c>
      <c r="K102" t="s">
        <v>324</v>
      </c>
      <c r="L102">
        <v>95</v>
      </c>
      <c r="N102">
        <v>2539</v>
      </c>
      <c r="O102">
        <v>2539</v>
      </c>
      <c r="P102">
        <v>7398.7998046875</v>
      </c>
      <c r="Q102">
        <v>5.1999998092651296</v>
      </c>
      <c r="S102">
        <v>40.57075881958</v>
      </c>
      <c r="U102">
        <v>14</v>
      </c>
      <c r="V102">
        <v>37.400001525878899</v>
      </c>
      <c r="W102">
        <v>9.3000001907348597</v>
      </c>
      <c r="X102">
        <v>-1.35157047770917E-3</v>
      </c>
      <c r="AC102">
        <v>180</v>
      </c>
      <c r="AD102">
        <v>162.84364318847599</v>
      </c>
      <c r="AJ102">
        <v>117</v>
      </c>
      <c r="AW102">
        <v>0</v>
      </c>
    </row>
    <row r="103" spans="1:49" x14ac:dyDescent="0.2">
      <c r="A103">
        <v>482683479</v>
      </c>
      <c r="B103" t="s">
        <v>325</v>
      </c>
      <c r="C103" t="s">
        <v>326</v>
      </c>
      <c r="D103" t="s">
        <v>75</v>
      </c>
      <c r="E103" t="s">
        <v>327</v>
      </c>
      <c r="F103">
        <v>4279</v>
      </c>
      <c r="G103">
        <v>12.76</v>
      </c>
      <c r="H103">
        <v>232</v>
      </c>
      <c r="I103" t="b">
        <v>0</v>
      </c>
      <c r="K103" t="s">
        <v>328</v>
      </c>
      <c r="L103">
        <v>95</v>
      </c>
      <c r="N103">
        <v>4279</v>
      </c>
      <c r="O103">
        <v>4279</v>
      </c>
      <c r="P103">
        <v>12760.599609375</v>
      </c>
      <c r="Q103">
        <v>5.0999999046325604</v>
      </c>
      <c r="S103">
        <v>0</v>
      </c>
      <c r="U103">
        <v>4</v>
      </c>
      <c r="V103">
        <v>10.800000190734799</v>
      </c>
      <c r="W103">
        <v>5.1999998092651296</v>
      </c>
      <c r="X103">
        <v>3.1346487812697801E-3</v>
      </c>
      <c r="AC103">
        <v>184</v>
      </c>
      <c r="AD103">
        <v>166.89401245117099</v>
      </c>
      <c r="AJ103">
        <v>232</v>
      </c>
      <c r="AW103">
        <v>0</v>
      </c>
    </row>
    <row r="104" spans="1:49" x14ac:dyDescent="0.2">
      <c r="A104">
        <v>486509572</v>
      </c>
      <c r="B104" t="s">
        <v>329</v>
      </c>
      <c r="C104" t="s">
        <v>212</v>
      </c>
      <c r="D104" t="s">
        <v>75</v>
      </c>
      <c r="E104" t="s">
        <v>330</v>
      </c>
      <c r="F104">
        <v>1918</v>
      </c>
      <c r="G104">
        <v>5.36</v>
      </c>
      <c r="I104" t="b">
        <v>0</v>
      </c>
      <c r="K104" t="s">
        <v>331</v>
      </c>
      <c r="L104">
        <v>95</v>
      </c>
      <c r="N104">
        <v>1918</v>
      </c>
      <c r="O104">
        <v>1886</v>
      </c>
      <c r="P104">
        <v>5364.2998046875</v>
      </c>
      <c r="Q104">
        <v>4.8000001907348597</v>
      </c>
      <c r="S104">
        <v>14.0097999572753</v>
      </c>
      <c r="U104">
        <v>8.1999998092651296</v>
      </c>
      <c r="V104">
        <v>22.600000381469702</v>
      </c>
      <c r="W104">
        <v>6.1999998092651296</v>
      </c>
      <c r="X104">
        <v>0.186417996883392</v>
      </c>
      <c r="AG104">
        <v>632.51892089843705</v>
      </c>
      <c r="AW104">
        <v>0</v>
      </c>
    </row>
    <row r="105" spans="1:49" x14ac:dyDescent="0.2">
      <c r="A105">
        <v>487961333</v>
      </c>
      <c r="B105" t="s">
        <v>332</v>
      </c>
      <c r="C105" t="s">
        <v>193</v>
      </c>
      <c r="D105" t="s">
        <v>75</v>
      </c>
      <c r="F105">
        <v>4766</v>
      </c>
      <c r="G105">
        <v>12.16</v>
      </c>
      <c r="H105">
        <v>114</v>
      </c>
      <c r="I105" t="b">
        <v>0</v>
      </c>
      <c r="K105" t="s">
        <v>333</v>
      </c>
      <c r="L105">
        <v>95</v>
      </c>
      <c r="N105">
        <v>4766</v>
      </c>
      <c r="O105">
        <v>4427</v>
      </c>
      <c r="P105">
        <v>12167</v>
      </c>
      <c r="Q105">
        <v>6.8000001907348597</v>
      </c>
      <c r="S105">
        <v>52.994899749755803</v>
      </c>
      <c r="U105">
        <v>1.6000000238418499</v>
      </c>
      <c r="V105">
        <v>31.399999618530199</v>
      </c>
      <c r="W105">
        <v>48.200000762939403</v>
      </c>
      <c r="X105">
        <v>-3.8629099726676899E-2</v>
      </c>
      <c r="AC105">
        <v>163</v>
      </c>
      <c r="AD105">
        <v>150.39799499511699</v>
      </c>
      <c r="AJ105">
        <v>114</v>
      </c>
      <c r="AW105">
        <v>0</v>
      </c>
    </row>
    <row r="106" spans="1:49" x14ac:dyDescent="0.2">
      <c r="A106">
        <v>487961343</v>
      </c>
      <c r="B106" t="s">
        <v>334</v>
      </c>
      <c r="C106" t="s">
        <v>225</v>
      </c>
      <c r="D106" t="s">
        <v>75</v>
      </c>
      <c r="F106">
        <v>126</v>
      </c>
      <c r="G106">
        <v>0.32</v>
      </c>
      <c r="I106" t="b">
        <v>0</v>
      </c>
      <c r="K106" t="s">
        <v>335</v>
      </c>
      <c r="L106">
        <v>95</v>
      </c>
      <c r="N106">
        <v>126</v>
      </c>
      <c r="O106">
        <v>116</v>
      </c>
      <c r="P106">
        <v>325.79998779296801</v>
      </c>
      <c r="Q106">
        <v>3.5</v>
      </c>
      <c r="S106">
        <v>0</v>
      </c>
      <c r="U106">
        <v>8.3999996185302699</v>
      </c>
      <c r="V106">
        <v>12.199999809265099</v>
      </c>
      <c r="W106">
        <v>4.4000000953674299</v>
      </c>
      <c r="X106">
        <v>1.04358994960784</v>
      </c>
      <c r="AW106">
        <v>0</v>
      </c>
    </row>
    <row r="107" spans="1:49" x14ac:dyDescent="0.2">
      <c r="A107">
        <v>489752573</v>
      </c>
      <c r="B107" t="s">
        <v>336</v>
      </c>
      <c r="C107" t="s">
        <v>196</v>
      </c>
      <c r="D107" t="s">
        <v>75</v>
      </c>
      <c r="F107">
        <v>1880</v>
      </c>
      <c r="G107">
        <v>5.38</v>
      </c>
      <c r="H107">
        <v>60</v>
      </c>
      <c r="I107" t="b">
        <v>0</v>
      </c>
      <c r="K107" t="s">
        <v>337</v>
      </c>
      <c r="L107">
        <v>95</v>
      </c>
      <c r="N107">
        <v>1880</v>
      </c>
      <c r="O107">
        <v>1880</v>
      </c>
      <c r="P107">
        <v>5382.60009765625</v>
      </c>
      <c r="Q107">
        <v>4.1999998092651296</v>
      </c>
      <c r="S107">
        <v>16.359355926513601</v>
      </c>
      <c r="U107">
        <v>18.799999237060501</v>
      </c>
      <c r="V107">
        <v>35.299999237060497</v>
      </c>
      <c r="W107">
        <v>5.0999999046325604</v>
      </c>
      <c r="X107">
        <v>-1.8578382441774E-3</v>
      </c>
      <c r="AC107">
        <v>171</v>
      </c>
      <c r="AD107">
        <v>152.59680175781199</v>
      </c>
      <c r="AJ107">
        <v>60</v>
      </c>
      <c r="AW107">
        <v>0</v>
      </c>
    </row>
    <row r="108" spans="1:49" x14ac:dyDescent="0.2">
      <c r="A108">
        <v>491870020</v>
      </c>
      <c r="B108" t="s">
        <v>338</v>
      </c>
      <c r="C108" t="s">
        <v>212</v>
      </c>
      <c r="D108" t="s">
        <v>75</v>
      </c>
      <c r="F108">
        <v>2163</v>
      </c>
      <c r="G108">
        <v>6.04</v>
      </c>
      <c r="H108">
        <v>49</v>
      </c>
      <c r="I108" t="b">
        <v>0</v>
      </c>
      <c r="K108" t="s">
        <v>339</v>
      </c>
      <c r="L108">
        <v>95</v>
      </c>
      <c r="N108">
        <v>2163</v>
      </c>
      <c r="O108">
        <v>2163</v>
      </c>
      <c r="P108">
        <v>6045</v>
      </c>
      <c r="Q108">
        <v>5.9000000953674299</v>
      </c>
      <c r="S108">
        <v>15.4411115646362</v>
      </c>
      <c r="U108">
        <v>8.1000003814697195</v>
      </c>
      <c r="V108">
        <v>24.2000007629394</v>
      </c>
      <c r="W108">
        <v>6.5</v>
      </c>
      <c r="X108">
        <v>0.20843672752380299</v>
      </c>
      <c r="AC108">
        <v>166</v>
      </c>
      <c r="AD108">
        <v>141.11614990234301</v>
      </c>
      <c r="AG108">
        <v>713.39739990234295</v>
      </c>
      <c r="AJ108">
        <v>49</v>
      </c>
      <c r="AW108">
        <v>0</v>
      </c>
    </row>
    <row r="109" spans="1:49" x14ac:dyDescent="0.2">
      <c r="A109">
        <v>491870469</v>
      </c>
      <c r="B109" t="s">
        <v>340</v>
      </c>
      <c r="C109" t="s">
        <v>212</v>
      </c>
      <c r="D109" t="s">
        <v>75</v>
      </c>
      <c r="F109">
        <v>922</v>
      </c>
      <c r="G109">
        <v>2.5</v>
      </c>
      <c r="H109">
        <v>31</v>
      </c>
      <c r="I109" t="b">
        <v>0</v>
      </c>
      <c r="K109" t="s">
        <v>341</v>
      </c>
      <c r="L109">
        <v>95</v>
      </c>
      <c r="N109">
        <v>922</v>
      </c>
      <c r="O109">
        <v>922</v>
      </c>
      <c r="P109">
        <v>2503</v>
      </c>
      <c r="Q109">
        <v>3.7999999523162802</v>
      </c>
      <c r="S109">
        <v>0</v>
      </c>
      <c r="U109">
        <v>21.5</v>
      </c>
      <c r="V109">
        <v>26</v>
      </c>
      <c r="W109">
        <v>3.70000004768371</v>
      </c>
      <c r="X109">
        <v>8.3899296820163699E-2</v>
      </c>
      <c r="AC109">
        <v>171</v>
      </c>
      <c r="AD109">
        <v>157.447998046875</v>
      </c>
      <c r="AJ109">
        <v>31</v>
      </c>
      <c r="AW109">
        <v>0</v>
      </c>
    </row>
    <row r="110" spans="1:49" x14ac:dyDescent="0.2">
      <c r="A110">
        <v>493298083</v>
      </c>
      <c r="B110" t="s">
        <v>342</v>
      </c>
      <c r="C110" t="s">
        <v>193</v>
      </c>
      <c r="D110" t="s">
        <v>75</v>
      </c>
      <c r="F110">
        <v>7840</v>
      </c>
      <c r="G110">
        <v>18.75</v>
      </c>
      <c r="H110">
        <v>208</v>
      </c>
      <c r="I110" t="b">
        <v>0</v>
      </c>
      <c r="K110" t="s">
        <v>343</v>
      </c>
      <c r="L110">
        <v>95</v>
      </c>
      <c r="N110">
        <v>7840</v>
      </c>
      <c r="O110">
        <v>6935</v>
      </c>
      <c r="P110">
        <v>18749.80078125</v>
      </c>
      <c r="Q110">
        <v>6.9000000953674299</v>
      </c>
      <c r="S110">
        <v>63.436000823974602</v>
      </c>
      <c r="U110">
        <v>1.3999999761581401</v>
      </c>
      <c r="V110">
        <v>35</v>
      </c>
      <c r="W110">
        <v>47.900001525878899</v>
      </c>
      <c r="X110">
        <v>-0.138135001063346</v>
      </c>
      <c r="AC110">
        <v>168</v>
      </c>
      <c r="AD110">
        <v>154.02299499511699</v>
      </c>
      <c r="AJ110">
        <v>208</v>
      </c>
      <c r="AW110">
        <v>0</v>
      </c>
    </row>
    <row r="111" spans="1:49" x14ac:dyDescent="0.2">
      <c r="A111">
        <v>493317919</v>
      </c>
      <c r="B111" t="s">
        <v>344</v>
      </c>
      <c r="C111" t="s">
        <v>212</v>
      </c>
      <c r="D111" t="s">
        <v>75</v>
      </c>
      <c r="F111">
        <v>220</v>
      </c>
      <c r="G111">
        <v>0.52</v>
      </c>
      <c r="H111">
        <v>5</v>
      </c>
      <c r="I111" t="b">
        <v>0</v>
      </c>
      <c r="K111" t="s">
        <v>345</v>
      </c>
      <c r="L111">
        <v>95</v>
      </c>
      <c r="N111">
        <v>220</v>
      </c>
      <c r="O111">
        <v>204</v>
      </c>
      <c r="P111">
        <v>528.5</v>
      </c>
      <c r="Q111">
        <v>4.3000001907348597</v>
      </c>
      <c r="S111">
        <v>0</v>
      </c>
      <c r="U111">
        <v>27.2000007629394</v>
      </c>
      <c r="V111">
        <v>37.5</v>
      </c>
      <c r="W111">
        <v>9.1000003814697195</v>
      </c>
      <c r="X111">
        <v>-0.71901607513427701</v>
      </c>
      <c r="AC111">
        <v>162</v>
      </c>
      <c r="AD111">
        <v>147.48420715332</v>
      </c>
      <c r="AJ111">
        <v>5</v>
      </c>
      <c r="AW111">
        <v>0</v>
      </c>
    </row>
    <row r="112" spans="1:49" x14ac:dyDescent="0.2">
      <c r="A112">
        <v>495160077</v>
      </c>
      <c r="B112" t="s">
        <v>346</v>
      </c>
      <c r="C112" t="s">
        <v>196</v>
      </c>
      <c r="D112" t="s">
        <v>75</v>
      </c>
      <c r="F112">
        <v>1875</v>
      </c>
      <c r="G112">
        <v>5.41</v>
      </c>
      <c r="H112">
        <v>53</v>
      </c>
      <c r="I112" t="b">
        <v>0</v>
      </c>
      <c r="K112" t="s">
        <v>347</v>
      </c>
      <c r="L112">
        <v>95</v>
      </c>
      <c r="N112">
        <v>1875</v>
      </c>
      <c r="O112">
        <v>1875</v>
      </c>
      <c r="P112">
        <v>5412.60009765625</v>
      </c>
      <c r="Q112">
        <v>4.0999999046325604</v>
      </c>
      <c r="S112">
        <v>38.902381896972599</v>
      </c>
      <c r="U112">
        <v>14</v>
      </c>
      <c r="V112">
        <v>37.400001525878899</v>
      </c>
      <c r="W112">
        <v>9.1999998092651296</v>
      </c>
      <c r="X112">
        <v>-0.120090156793594</v>
      </c>
      <c r="AC112">
        <v>179</v>
      </c>
      <c r="AD112">
        <v>144.70773315429599</v>
      </c>
      <c r="AJ112">
        <v>53</v>
      </c>
      <c r="AW112">
        <v>0</v>
      </c>
    </row>
    <row r="113" spans="1:49" x14ac:dyDescent="0.2">
      <c r="A113">
        <v>497274995</v>
      </c>
      <c r="B113" t="s">
        <v>348</v>
      </c>
      <c r="C113" t="s">
        <v>196</v>
      </c>
      <c r="D113" t="s">
        <v>75</v>
      </c>
      <c r="F113">
        <v>4240</v>
      </c>
      <c r="G113">
        <v>11.7</v>
      </c>
      <c r="H113">
        <v>163</v>
      </c>
      <c r="I113" t="b">
        <v>0</v>
      </c>
      <c r="K113" t="s">
        <v>349</v>
      </c>
      <c r="L113">
        <v>95</v>
      </c>
      <c r="N113">
        <v>4240</v>
      </c>
      <c r="O113">
        <v>4161</v>
      </c>
      <c r="P113">
        <v>11707.2998046875</v>
      </c>
      <c r="Q113">
        <v>5.5999999046325604</v>
      </c>
      <c r="S113">
        <v>45.558689117431598</v>
      </c>
      <c r="U113">
        <v>8.6999998092651296</v>
      </c>
      <c r="V113">
        <v>37.400001525878899</v>
      </c>
      <c r="W113">
        <v>10</v>
      </c>
      <c r="X113">
        <v>-8.5416791262105096E-4</v>
      </c>
      <c r="AC113">
        <v>174</v>
      </c>
      <c r="AD113">
        <v>158.834060668945</v>
      </c>
      <c r="AG113">
        <v>1372.85632324218</v>
      </c>
      <c r="AJ113">
        <v>163</v>
      </c>
      <c r="AW113">
        <v>0</v>
      </c>
    </row>
    <row r="114" spans="1:49" x14ac:dyDescent="0.2">
      <c r="A114">
        <v>498622016</v>
      </c>
      <c r="B114" t="s">
        <v>350</v>
      </c>
      <c r="C114" t="s">
        <v>193</v>
      </c>
      <c r="D114" t="s">
        <v>75</v>
      </c>
      <c r="F114">
        <v>8719</v>
      </c>
      <c r="G114">
        <v>22.65</v>
      </c>
      <c r="H114">
        <v>254</v>
      </c>
      <c r="I114" t="b">
        <v>0</v>
      </c>
      <c r="K114" t="s">
        <v>351</v>
      </c>
      <c r="L114">
        <v>95</v>
      </c>
      <c r="N114">
        <v>8719</v>
      </c>
      <c r="O114">
        <v>8571</v>
      </c>
      <c r="P114">
        <v>22654.19921875</v>
      </c>
      <c r="Q114">
        <v>5.4000000953674299</v>
      </c>
      <c r="S114">
        <v>47.609798431396399</v>
      </c>
      <c r="U114">
        <v>4</v>
      </c>
      <c r="V114">
        <v>34.900001525878899</v>
      </c>
      <c r="W114">
        <v>49.200000762939403</v>
      </c>
      <c r="X114">
        <v>-4.6790398657321902E-2</v>
      </c>
      <c r="AC114">
        <v>166</v>
      </c>
      <c r="AD114">
        <v>153.98599243164</v>
      </c>
      <c r="AG114">
        <v>2675.28125</v>
      </c>
      <c r="AJ114">
        <v>254</v>
      </c>
      <c r="AW114">
        <v>0</v>
      </c>
    </row>
    <row r="115" spans="1:49" x14ac:dyDescent="0.2">
      <c r="A115">
        <v>500541401</v>
      </c>
      <c r="B115" t="s">
        <v>352</v>
      </c>
      <c r="C115" t="s">
        <v>212</v>
      </c>
      <c r="D115" t="s">
        <v>75</v>
      </c>
      <c r="F115">
        <v>1758</v>
      </c>
      <c r="G115">
        <v>5.0199999999999996</v>
      </c>
      <c r="H115">
        <v>51</v>
      </c>
      <c r="I115" t="b">
        <v>0</v>
      </c>
      <c r="K115" t="s">
        <v>353</v>
      </c>
      <c r="L115">
        <v>95</v>
      </c>
      <c r="N115">
        <v>1758</v>
      </c>
      <c r="O115">
        <v>1758</v>
      </c>
      <c r="P115">
        <v>5027.5</v>
      </c>
      <c r="Q115">
        <v>5.5</v>
      </c>
      <c r="S115">
        <v>16.368400573730401</v>
      </c>
      <c r="U115">
        <v>18.799999237060501</v>
      </c>
      <c r="V115">
        <v>35.400001525878899</v>
      </c>
      <c r="W115">
        <v>7.4000000953674299</v>
      </c>
      <c r="X115">
        <v>4.1770301759242998E-2</v>
      </c>
      <c r="AC115">
        <v>168</v>
      </c>
      <c r="AD115">
        <v>152.60299682617099</v>
      </c>
      <c r="AJ115">
        <v>51</v>
      </c>
      <c r="AW115">
        <v>0</v>
      </c>
    </row>
    <row r="116" spans="1:49" x14ac:dyDescent="0.2">
      <c r="A116">
        <v>501434000</v>
      </c>
      <c r="B116" t="s">
        <v>354</v>
      </c>
      <c r="C116" t="s">
        <v>196</v>
      </c>
      <c r="D116" t="s">
        <v>75</v>
      </c>
      <c r="F116">
        <v>4198</v>
      </c>
      <c r="G116">
        <v>11.73</v>
      </c>
      <c r="H116">
        <v>175</v>
      </c>
      <c r="I116" t="b">
        <v>0</v>
      </c>
      <c r="K116" t="s">
        <v>355</v>
      </c>
      <c r="L116">
        <v>95</v>
      </c>
      <c r="N116">
        <v>4198</v>
      </c>
      <c r="O116">
        <v>4154</v>
      </c>
      <c r="P116">
        <v>11734.2998046875</v>
      </c>
      <c r="Q116">
        <v>4</v>
      </c>
      <c r="S116">
        <v>45.4953002929687</v>
      </c>
      <c r="U116">
        <v>8.8000001907348597</v>
      </c>
      <c r="V116">
        <v>37.299999237060497</v>
      </c>
      <c r="W116">
        <v>9.6999998092651296</v>
      </c>
      <c r="X116">
        <v>0</v>
      </c>
      <c r="AC116">
        <v>174</v>
      </c>
      <c r="AD116">
        <v>157.69599914550699</v>
      </c>
      <c r="AG116">
        <v>1376.21801757812</v>
      </c>
      <c r="AJ116">
        <v>175</v>
      </c>
      <c r="AW116">
        <v>0</v>
      </c>
    </row>
    <row r="117" spans="1:49" x14ac:dyDescent="0.2">
      <c r="A117">
        <v>504766437</v>
      </c>
      <c r="B117" t="s">
        <v>356</v>
      </c>
      <c r="C117" t="s">
        <v>212</v>
      </c>
      <c r="D117" t="s">
        <v>75</v>
      </c>
      <c r="F117">
        <v>8768</v>
      </c>
      <c r="G117">
        <v>22.72</v>
      </c>
      <c r="H117">
        <v>209</v>
      </c>
      <c r="I117" t="b">
        <v>0</v>
      </c>
      <c r="K117" t="s">
        <v>357</v>
      </c>
      <c r="L117">
        <v>95</v>
      </c>
      <c r="N117">
        <v>8768</v>
      </c>
      <c r="O117">
        <v>8449</v>
      </c>
      <c r="P117">
        <v>22725.900390625</v>
      </c>
      <c r="Q117">
        <v>8.1000003814697195</v>
      </c>
      <c r="S117">
        <v>44.465099334716797</v>
      </c>
      <c r="U117">
        <v>4</v>
      </c>
      <c r="V117">
        <v>38.099998474121001</v>
      </c>
      <c r="W117">
        <v>46.299999237060497</v>
      </c>
      <c r="X117">
        <v>-4.5322701334953301E-2</v>
      </c>
      <c r="AC117">
        <v>178</v>
      </c>
      <c r="AD117">
        <v>147.66000366210901</v>
      </c>
      <c r="AJ117">
        <v>209</v>
      </c>
      <c r="AW117">
        <v>0</v>
      </c>
    </row>
    <row r="118" spans="1:49" x14ac:dyDescent="0.2">
      <c r="A118">
        <v>507081618</v>
      </c>
      <c r="B118" t="s">
        <v>358</v>
      </c>
      <c r="C118" t="s">
        <v>196</v>
      </c>
      <c r="D118" t="s">
        <v>75</v>
      </c>
      <c r="F118">
        <v>2748</v>
      </c>
      <c r="G118">
        <v>7.47</v>
      </c>
      <c r="H118">
        <v>89</v>
      </c>
      <c r="I118" t="b">
        <v>0</v>
      </c>
      <c r="K118" t="s">
        <v>359</v>
      </c>
      <c r="L118">
        <v>95</v>
      </c>
      <c r="N118">
        <v>2748</v>
      </c>
      <c r="O118">
        <v>2609</v>
      </c>
      <c r="P118">
        <v>7474.2001953125</v>
      </c>
      <c r="Q118">
        <v>4.1999998092651296</v>
      </c>
      <c r="S118">
        <v>49.3445014953613</v>
      </c>
      <c r="U118">
        <v>17.399999618530199</v>
      </c>
      <c r="V118">
        <v>51.099998474121001</v>
      </c>
      <c r="W118">
        <v>11.1000003814697</v>
      </c>
      <c r="X118">
        <v>0</v>
      </c>
      <c r="AC118">
        <v>176</v>
      </c>
      <c r="AD118">
        <v>155.72700500488199</v>
      </c>
      <c r="AJ118">
        <v>93</v>
      </c>
      <c r="AW118">
        <v>0</v>
      </c>
    </row>
    <row r="119" spans="1:49" x14ac:dyDescent="0.2">
      <c r="A119">
        <v>509104148</v>
      </c>
      <c r="B119" t="s">
        <v>360</v>
      </c>
      <c r="C119" t="s">
        <v>225</v>
      </c>
      <c r="D119" t="s">
        <v>75</v>
      </c>
      <c r="F119">
        <v>9051</v>
      </c>
      <c r="G119">
        <v>21.51</v>
      </c>
      <c r="H119">
        <v>188</v>
      </c>
      <c r="I119" t="b">
        <v>0</v>
      </c>
      <c r="K119" t="s">
        <v>361</v>
      </c>
      <c r="L119">
        <v>95</v>
      </c>
      <c r="N119">
        <v>9051</v>
      </c>
      <c r="O119">
        <v>8047</v>
      </c>
      <c r="P119">
        <v>21516.900390625</v>
      </c>
      <c r="Q119">
        <v>4.9000000953674299</v>
      </c>
      <c r="S119">
        <v>93.592201232910099</v>
      </c>
      <c r="U119">
        <v>1.79999995231628</v>
      </c>
      <c r="V119">
        <v>38</v>
      </c>
      <c r="W119">
        <v>49.599998474121001</v>
      </c>
      <c r="X119">
        <v>-3.20678018033504E-2</v>
      </c>
      <c r="AC119">
        <v>167</v>
      </c>
      <c r="AD119">
        <v>148.64100646972599</v>
      </c>
      <c r="AG119">
        <v>2542.751953125</v>
      </c>
      <c r="AJ119">
        <v>188</v>
      </c>
      <c r="AW119">
        <v>0</v>
      </c>
    </row>
    <row r="120" spans="1:49" x14ac:dyDescent="0.2">
      <c r="A120">
        <v>511914447</v>
      </c>
      <c r="B120" t="s">
        <v>362</v>
      </c>
      <c r="C120" t="s">
        <v>196</v>
      </c>
      <c r="D120" t="s">
        <v>75</v>
      </c>
      <c r="F120">
        <v>2606</v>
      </c>
      <c r="G120">
        <v>7.48</v>
      </c>
      <c r="H120">
        <v>88</v>
      </c>
      <c r="I120" t="b">
        <v>0</v>
      </c>
      <c r="K120" t="s">
        <v>363</v>
      </c>
      <c r="L120">
        <v>95</v>
      </c>
      <c r="N120">
        <v>2606</v>
      </c>
      <c r="O120">
        <v>2543</v>
      </c>
      <c r="P120">
        <v>7480.60009765625</v>
      </c>
      <c r="Q120">
        <v>4</v>
      </c>
      <c r="S120">
        <v>49.102798461913999</v>
      </c>
      <c r="U120">
        <v>17.5</v>
      </c>
      <c r="V120">
        <v>50.799999237060497</v>
      </c>
      <c r="W120">
        <v>10.5</v>
      </c>
      <c r="X120">
        <v>0</v>
      </c>
      <c r="AC120">
        <v>176</v>
      </c>
      <c r="AD120">
        <v>155.09100341796801</v>
      </c>
      <c r="AG120">
        <v>881.58587646484295</v>
      </c>
      <c r="AJ120">
        <v>87</v>
      </c>
      <c r="AW120">
        <v>0</v>
      </c>
    </row>
    <row r="121" spans="1:49" x14ac:dyDescent="0.2">
      <c r="A121">
        <v>512728258</v>
      </c>
      <c r="B121" t="s">
        <v>364</v>
      </c>
      <c r="C121" t="s">
        <v>196</v>
      </c>
      <c r="D121" t="s">
        <v>75</v>
      </c>
      <c r="F121">
        <v>4460</v>
      </c>
      <c r="G121">
        <v>11.72</v>
      </c>
      <c r="H121">
        <v>108</v>
      </c>
      <c r="I121" t="b">
        <v>0</v>
      </c>
      <c r="K121" t="s">
        <v>365</v>
      </c>
    </row>
    <row r="122" spans="1:49" x14ac:dyDescent="0.2">
      <c r="A122">
        <v>517034025</v>
      </c>
      <c r="B122" t="s">
        <v>366</v>
      </c>
      <c r="C122" t="s">
        <v>212</v>
      </c>
      <c r="D122" t="s">
        <v>75</v>
      </c>
      <c r="F122">
        <v>10768</v>
      </c>
      <c r="G122">
        <v>25.9</v>
      </c>
      <c r="H122">
        <v>280</v>
      </c>
      <c r="I122" t="b">
        <v>0</v>
      </c>
      <c r="K122" t="s">
        <v>367</v>
      </c>
      <c r="L122">
        <v>95</v>
      </c>
      <c r="N122">
        <v>10768</v>
      </c>
      <c r="O122">
        <v>9822</v>
      </c>
      <c r="P122">
        <v>25907</v>
      </c>
      <c r="Q122">
        <v>6.9000000953674299</v>
      </c>
      <c r="S122">
        <v>85.518272399902301</v>
      </c>
      <c r="U122">
        <v>1.20000004768371</v>
      </c>
      <c r="V122">
        <v>38</v>
      </c>
      <c r="W122">
        <v>47.599998474121001</v>
      </c>
      <c r="X122">
        <v>-4.0143590420484501E-2</v>
      </c>
      <c r="AC122">
        <v>172</v>
      </c>
      <c r="AD122">
        <v>150.91049194335901</v>
      </c>
      <c r="AG122">
        <v>3077.45581054687</v>
      </c>
      <c r="AJ122">
        <v>280</v>
      </c>
      <c r="AW122">
        <v>0</v>
      </c>
    </row>
    <row r="123" spans="1:49" x14ac:dyDescent="0.2">
      <c r="A123">
        <v>518701912</v>
      </c>
      <c r="B123" t="s">
        <v>368</v>
      </c>
      <c r="C123" t="s">
        <v>212</v>
      </c>
      <c r="D123" t="s">
        <v>75</v>
      </c>
      <c r="F123">
        <v>1564</v>
      </c>
      <c r="G123">
        <v>3.99</v>
      </c>
      <c r="I123" t="b">
        <v>0</v>
      </c>
      <c r="K123" t="s">
        <v>369</v>
      </c>
      <c r="L123">
        <v>95</v>
      </c>
      <c r="N123">
        <v>1564</v>
      </c>
      <c r="O123">
        <v>1500</v>
      </c>
      <c r="P123">
        <v>3995.80004882812</v>
      </c>
      <c r="Q123">
        <v>6.5999999046325604</v>
      </c>
      <c r="S123">
        <v>15.814999580383301</v>
      </c>
      <c r="U123">
        <v>18.799999237060501</v>
      </c>
      <c r="V123">
        <v>35.299999237060497</v>
      </c>
      <c r="W123">
        <v>17.2000007629394</v>
      </c>
      <c r="X123">
        <v>0</v>
      </c>
      <c r="AG123">
        <v>467.73883056640602</v>
      </c>
      <c r="AW123">
        <v>0</v>
      </c>
    </row>
    <row r="124" spans="1:49" x14ac:dyDescent="0.2">
      <c r="A124">
        <v>522021250</v>
      </c>
      <c r="B124" t="s">
        <v>370</v>
      </c>
      <c r="C124" t="s">
        <v>193</v>
      </c>
      <c r="D124" t="s">
        <v>75</v>
      </c>
      <c r="F124">
        <v>13481</v>
      </c>
      <c r="G124">
        <v>32.450000000000003</v>
      </c>
      <c r="H124">
        <v>425</v>
      </c>
      <c r="I124" t="b">
        <v>0</v>
      </c>
      <c r="K124" t="s">
        <v>371</v>
      </c>
      <c r="L124">
        <v>95</v>
      </c>
      <c r="N124">
        <v>13481</v>
      </c>
      <c r="O124">
        <v>13318</v>
      </c>
      <c r="P124">
        <v>32455.400390625</v>
      </c>
      <c r="Q124">
        <v>4.8000001907348597</v>
      </c>
      <c r="S124">
        <v>386.27713012695301</v>
      </c>
      <c r="U124">
        <v>108.59999847412099</v>
      </c>
      <c r="V124">
        <v>216</v>
      </c>
      <c r="W124">
        <v>28.799999237060501</v>
      </c>
      <c r="X124">
        <v>-5.2379574626684102E-3</v>
      </c>
      <c r="AC124">
        <v>178</v>
      </c>
      <c r="AD124">
        <v>152.60270690917901</v>
      </c>
      <c r="AG124">
        <v>3888.20141601562</v>
      </c>
      <c r="AJ124">
        <v>425</v>
      </c>
      <c r="AW124">
        <v>0</v>
      </c>
    </row>
    <row r="125" spans="1:49" x14ac:dyDescent="0.2">
      <c r="A125">
        <v>524056546</v>
      </c>
      <c r="B125" t="s">
        <v>372</v>
      </c>
      <c r="C125" t="s">
        <v>196</v>
      </c>
      <c r="D125" t="s">
        <v>75</v>
      </c>
      <c r="F125">
        <v>1840</v>
      </c>
      <c r="G125">
        <v>5.0599999999999996</v>
      </c>
      <c r="H125">
        <v>54</v>
      </c>
      <c r="I125" t="b">
        <v>0</v>
      </c>
      <c r="K125" t="s">
        <v>373</v>
      </c>
      <c r="L125">
        <v>95</v>
      </c>
      <c r="N125">
        <v>1840</v>
      </c>
      <c r="O125">
        <v>1840</v>
      </c>
      <c r="P125">
        <v>5060.10009765625</v>
      </c>
      <c r="Q125">
        <v>4.9000000953674299</v>
      </c>
      <c r="S125">
        <v>16.603404998779201</v>
      </c>
      <c r="U125">
        <v>18.799999237060501</v>
      </c>
      <c r="V125">
        <v>35.700000762939403</v>
      </c>
      <c r="W125">
        <v>6.1999998092651296</v>
      </c>
      <c r="X125">
        <v>4.5453649014234501E-2</v>
      </c>
      <c r="AC125">
        <v>168</v>
      </c>
      <c r="AD125">
        <v>151.24711608886699</v>
      </c>
      <c r="AJ125">
        <v>54</v>
      </c>
      <c r="AW125">
        <v>0</v>
      </c>
    </row>
    <row r="126" spans="1:49" x14ac:dyDescent="0.2">
      <c r="A126">
        <v>527370659</v>
      </c>
      <c r="B126" t="s">
        <v>374</v>
      </c>
      <c r="C126" t="s">
        <v>212</v>
      </c>
      <c r="D126" t="s">
        <v>75</v>
      </c>
      <c r="F126">
        <v>7743</v>
      </c>
      <c r="G126">
        <v>21.21</v>
      </c>
      <c r="H126">
        <v>259</v>
      </c>
      <c r="I126" t="b">
        <v>0</v>
      </c>
      <c r="K126" t="s">
        <v>375</v>
      </c>
      <c r="L126">
        <v>95</v>
      </c>
      <c r="N126">
        <v>7743</v>
      </c>
      <c r="O126">
        <v>7743</v>
      </c>
      <c r="P126">
        <v>21212.599609375</v>
      </c>
      <c r="Q126">
        <v>5.1999998092651296</v>
      </c>
      <c r="S126">
        <v>84.497001647949205</v>
      </c>
      <c r="U126">
        <v>0.30000001192092801</v>
      </c>
      <c r="V126">
        <v>33.599998474121001</v>
      </c>
      <c r="W126">
        <v>49</v>
      </c>
      <c r="X126">
        <v>9.8997801542282104E-3</v>
      </c>
      <c r="AC126">
        <v>200</v>
      </c>
      <c r="AD126">
        <v>155.77600097656199</v>
      </c>
      <c r="AG126">
        <v>2521.3330078125</v>
      </c>
      <c r="AJ126">
        <v>259</v>
      </c>
      <c r="AW126">
        <v>0</v>
      </c>
    </row>
    <row r="127" spans="1:49" x14ac:dyDescent="0.2">
      <c r="A127">
        <v>530058078</v>
      </c>
      <c r="B127" t="s">
        <v>376</v>
      </c>
      <c r="C127" t="s">
        <v>196</v>
      </c>
      <c r="D127" t="s">
        <v>75</v>
      </c>
      <c r="F127">
        <v>4101</v>
      </c>
      <c r="G127">
        <v>10.17</v>
      </c>
      <c r="H127">
        <v>136</v>
      </c>
      <c r="I127" t="b">
        <v>0</v>
      </c>
      <c r="K127" t="s">
        <v>377</v>
      </c>
      <c r="L127">
        <v>95</v>
      </c>
      <c r="N127">
        <v>4101</v>
      </c>
      <c r="O127">
        <v>3386</v>
      </c>
      <c r="P127">
        <v>10170.599609375</v>
      </c>
      <c r="Q127">
        <v>4.1999998092651296</v>
      </c>
      <c r="S127">
        <v>53.481033325195298</v>
      </c>
      <c r="U127">
        <v>18.100000381469702</v>
      </c>
      <c r="V127">
        <v>61.900001525878899</v>
      </c>
      <c r="W127">
        <v>14.300000190734799</v>
      </c>
      <c r="X127">
        <v>5.7027116417884799E-2</v>
      </c>
      <c r="AC127">
        <v>179</v>
      </c>
      <c r="AD127">
        <v>161.155349731445</v>
      </c>
      <c r="AG127">
        <v>1202.78869628906</v>
      </c>
      <c r="AJ127">
        <v>136</v>
      </c>
      <c r="AW127">
        <v>0</v>
      </c>
    </row>
    <row r="128" spans="1:49" x14ac:dyDescent="0.2">
      <c r="A128">
        <v>532450394</v>
      </c>
      <c r="B128" t="s">
        <v>378</v>
      </c>
      <c r="C128" t="s">
        <v>193</v>
      </c>
      <c r="D128" t="s">
        <v>75</v>
      </c>
      <c r="F128">
        <v>11604</v>
      </c>
      <c r="G128">
        <v>28.24</v>
      </c>
      <c r="H128">
        <v>235</v>
      </c>
      <c r="I128" t="b">
        <v>0</v>
      </c>
      <c r="K128" t="s">
        <v>379</v>
      </c>
      <c r="L128">
        <v>95</v>
      </c>
      <c r="N128">
        <v>11604</v>
      </c>
      <c r="O128">
        <v>10909</v>
      </c>
      <c r="P128">
        <v>28247.400390625</v>
      </c>
      <c r="Q128">
        <v>7</v>
      </c>
      <c r="S128">
        <v>77.595397949218693</v>
      </c>
      <c r="U128">
        <v>3.9000000953674299</v>
      </c>
      <c r="V128">
        <v>42.900001525878899</v>
      </c>
      <c r="W128">
        <v>42</v>
      </c>
      <c r="X128">
        <v>-3.57555001974105E-2</v>
      </c>
      <c r="AC128">
        <v>171</v>
      </c>
      <c r="AD128">
        <v>146.427001953125</v>
      </c>
      <c r="AJ128">
        <v>235</v>
      </c>
      <c r="AW128">
        <v>0</v>
      </c>
    </row>
    <row r="129" spans="1:52" x14ac:dyDescent="0.2">
      <c r="A129">
        <v>535791567</v>
      </c>
      <c r="B129" t="s">
        <v>380</v>
      </c>
      <c r="C129" t="s">
        <v>381</v>
      </c>
      <c r="D129" t="s">
        <v>75</v>
      </c>
      <c r="E129" t="s">
        <v>382</v>
      </c>
      <c r="F129">
        <v>2029</v>
      </c>
      <c r="G129">
        <v>5.07</v>
      </c>
      <c r="H129">
        <v>85</v>
      </c>
      <c r="I129" t="b">
        <v>0</v>
      </c>
      <c r="K129" t="s">
        <v>383</v>
      </c>
      <c r="L129">
        <v>95</v>
      </c>
      <c r="N129">
        <v>2029</v>
      </c>
      <c r="O129">
        <v>1733</v>
      </c>
      <c r="P129">
        <v>5074</v>
      </c>
      <c r="Q129">
        <v>5.1999998092651296</v>
      </c>
      <c r="S129">
        <v>13.4650001525878</v>
      </c>
      <c r="U129">
        <v>45.400001525878899</v>
      </c>
      <c r="V129">
        <v>59.099998474121001</v>
      </c>
      <c r="W129">
        <v>7.8000001907348597</v>
      </c>
      <c r="X129">
        <v>3.9416598156094499E-3</v>
      </c>
      <c r="AC129">
        <v>180</v>
      </c>
      <c r="AD129">
        <v>160.64700317382801</v>
      </c>
      <c r="AJ129">
        <v>85</v>
      </c>
      <c r="AW129">
        <v>0</v>
      </c>
    </row>
    <row r="130" spans="1:52" x14ac:dyDescent="0.2">
      <c r="A130">
        <v>547911326</v>
      </c>
      <c r="B130" t="s">
        <v>384</v>
      </c>
      <c r="C130" t="s">
        <v>196</v>
      </c>
      <c r="D130" t="s">
        <v>75</v>
      </c>
      <c r="F130">
        <v>553</v>
      </c>
      <c r="G130">
        <v>1.29</v>
      </c>
      <c r="H130">
        <v>6</v>
      </c>
      <c r="I130" t="b">
        <v>0</v>
      </c>
      <c r="K130" t="s">
        <v>385</v>
      </c>
      <c r="L130">
        <v>95</v>
      </c>
      <c r="N130">
        <v>553</v>
      </c>
      <c r="O130">
        <v>553</v>
      </c>
      <c r="P130">
        <v>1296.80004882812</v>
      </c>
      <c r="Q130">
        <v>5.1999998092651296</v>
      </c>
      <c r="S130">
        <v>0</v>
      </c>
      <c r="U130">
        <v>33</v>
      </c>
      <c r="V130">
        <v>35.299999237060497</v>
      </c>
      <c r="W130">
        <v>2.9000000953674299</v>
      </c>
      <c r="X130">
        <v>0</v>
      </c>
      <c r="AC130">
        <v>153</v>
      </c>
      <c r="AD130">
        <v>117.26799774169901</v>
      </c>
      <c r="AJ130">
        <v>6</v>
      </c>
      <c r="AW130">
        <v>0</v>
      </c>
    </row>
    <row r="131" spans="1:52" x14ac:dyDescent="0.2">
      <c r="A131">
        <v>547911361</v>
      </c>
      <c r="B131" t="s">
        <v>386</v>
      </c>
      <c r="C131" t="s">
        <v>212</v>
      </c>
      <c r="D131" t="s">
        <v>75</v>
      </c>
      <c r="F131">
        <v>855</v>
      </c>
      <c r="G131">
        <v>2.15</v>
      </c>
      <c r="H131">
        <v>12</v>
      </c>
      <c r="I131" t="b">
        <v>0</v>
      </c>
      <c r="K131" t="s">
        <v>387</v>
      </c>
      <c r="L131">
        <v>95</v>
      </c>
      <c r="N131">
        <v>855</v>
      </c>
      <c r="O131">
        <v>849</v>
      </c>
      <c r="P131">
        <v>2157.10009765625</v>
      </c>
      <c r="Q131">
        <v>3.5999999046325599</v>
      </c>
      <c r="S131">
        <v>0</v>
      </c>
      <c r="U131">
        <v>30.7000007629394</v>
      </c>
      <c r="V131">
        <v>35.299999237060497</v>
      </c>
      <c r="W131">
        <v>5.8000001907348597</v>
      </c>
      <c r="X131">
        <v>-9.2717101797461492E-3</v>
      </c>
      <c r="AC131">
        <v>151</v>
      </c>
      <c r="AD131">
        <v>127.501998901367</v>
      </c>
      <c r="AJ131">
        <v>12</v>
      </c>
      <c r="AW131">
        <v>0</v>
      </c>
    </row>
    <row r="132" spans="1:52" x14ac:dyDescent="0.2">
      <c r="A132">
        <v>547911428</v>
      </c>
      <c r="B132" t="s">
        <v>388</v>
      </c>
      <c r="C132" t="s">
        <v>196</v>
      </c>
      <c r="D132" t="s">
        <v>75</v>
      </c>
      <c r="F132">
        <v>1306</v>
      </c>
      <c r="G132">
        <v>3.16</v>
      </c>
      <c r="H132">
        <v>22</v>
      </c>
      <c r="I132" t="b">
        <v>0</v>
      </c>
      <c r="K132" t="s">
        <v>389</v>
      </c>
      <c r="L132">
        <v>95</v>
      </c>
      <c r="N132">
        <v>1306</v>
      </c>
      <c r="O132">
        <v>1190</v>
      </c>
      <c r="P132">
        <v>3167.80004882812</v>
      </c>
      <c r="Q132">
        <v>3.4000000953674299</v>
      </c>
      <c r="S132">
        <v>0</v>
      </c>
      <c r="U132">
        <v>20</v>
      </c>
      <c r="V132">
        <v>38</v>
      </c>
      <c r="W132">
        <v>6.6999998092651296</v>
      </c>
      <c r="X132">
        <v>-8.2075901329517295E-2</v>
      </c>
      <c r="AC132">
        <v>165</v>
      </c>
      <c r="AD132">
        <v>139.59199523925699</v>
      </c>
      <c r="AG132">
        <v>370.18038940429602</v>
      </c>
      <c r="AJ132">
        <v>22</v>
      </c>
      <c r="AW132">
        <v>0</v>
      </c>
    </row>
    <row r="133" spans="1:52" x14ac:dyDescent="0.2">
      <c r="A133">
        <v>547911563</v>
      </c>
      <c r="B133" t="s">
        <v>390</v>
      </c>
      <c r="C133" t="s">
        <v>391</v>
      </c>
      <c r="D133" t="s">
        <v>75</v>
      </c>
      <c r="E133" t="s">
        <v>392</v>
      </c>
      <c r="F133">
        <v>4090</v>
      </c>
      <c r="G133">
        <v>10.119999999999999</v>
      </c>
      <c r="H133">
        <v>95</v>
      </c>
      <c r="I133" t="b">
        <v>0</v>
      </c>
      <c r="K133" t="s">
        <v>393</v>
      </c>
      <c r="L133">
        <v>95</v>
      </c>
      <c r="N133">
        <v>4090</v>
      </c>
      <c r="O133">
        <v>3676</v>
      </c>
      <c r="P133">
        <v>10119.7998046875</v>
      </c>
      <c r="Q133">
        <v>5.3000001907348597</v>
      </c>
      <c r="S133">
        <v>24.5101013183593</v>
      </c>
      <c r="U133">
        <v>13.199999809265099</v>
      </c>
      <c r="V133">
        <v>38</v>
      </c>
      <c r="W133">
        <v>9.1999998092651296</v>
      </c>
      <c r="X133">
        <v>-1.9763235468417402E-3</v>
      </c>
      <c r="AC133">
        <v>164</v>
      </c>
      <c r="AD133">
        <v>149.19073486328099</v>
      </c>
      <c r="AG133">
        <v>1185.15161132812</v>
      </c>
      <c r="AJ133">
        <v>95</v>
      </c>
      <c r="AW133">
        <v>0</v>
      </c>
      <c r="AZ133">
        <v>10153.400390625</v>
      </c>
    </row>
    <row r="134" spans="1:52" x14ac:dyDescent="0.2">
      <c r="A134">
        <v>550556626</v>
      </c>
      <c r="B134" t="s">
        <v>394</v>
      </c>
      <c r="C134" t="s">
        <v>395</v>
      </c>
      <c r="D134" t="s">
        <v>75</v>
      </c>
      <c r="F134">
        <v>1966</v>
      </c>
      <c r="G134">
        <v>5.17</v>
      </c>
      <c r="H134">
        <v>53</v>
      </c>
      <c r="I134" t="b">
        <v>0</v>
      </c>
      <c r="K134" t="s">
        <v>396</v>
      </c>
      <c r="L134">
        <v>95</v>
      </c>
      <c r="N134">
        <v>1966</v>
      </c>
      <c r="O134">
        <v>1966</v>
      </c>
      <c r="P134">
        <v>5174.89990234375</v>
      </c>
      <c r="Q134">
        <v>5.1999998092651296</v>
      </c>
      <c r="S134">
        <v>19.719047546386701</v>
      </c>
      <c r="U134">
        <v>17.799999237060501</v>
      </c>
      <c r="V134">
        <v>38</v>
      </c>
      <c r="W134">
        <v>10.300000190734799</v>
      </c>
      <c r="X134">
        <v>-1.9324044696986599E-3</v>
      </c>
      <c r="AC134">
        <v>167</v>
      </c>
      <c r="AD134">
        <v>149.15376281738199</v>
      </c>
      <c r="AJ134">
        <v>53</v>
      </c>
      <c r="AW134">
        <v>0</v>
      </c>
    </row>
    <row r="135" spans="1:52" x14ac:dyDescent="0.2">
      <c r="A135">
        <v>556365560</v>
      </c>
      <c r="B135" t="s">
        <v>397</v>
      </c>
      <c r="C135" t="s">
        <v>398</v>
      </c>
      <c r="D135" t="s">
        <v>75</v>
      </c>
      <c r="E135" t="s">
        <v>399</v>
      </c>
      <c r="F135">
        <v>17675</v>
      </c>
      <c r="G135">
        <v>42.68</v>
      </c>
      <c r="H135">
        <v>655</v>
      </c>
      <c r="I135" t="b">
        <v>0</v>
      </c>
      <c r="K135" t="s">
        <v>400</v>
      </c>
      <c r="L135">
        <v>95</v>
      </c>
      <c r="N135">
        <v>17675</v>
      </c>
      <c r="O135">
        <v>17332</v>
      </c>
      <c r="P135">
        <v>42685.69921875</v>
      </c>
      <c r="Q135">
        <v>17.799999237060501</v>
      </c>
      <c r="S135">
        <v>149.67681884765599</v>
      </c>
      <c r="U135">
        <v>1.5</v>
      </c>
      <c r="V135">
        <v>55.099998474121001</v>
      </c>
      <c r="W135">
        <v>17.799999237060501</v>
      </c>
      <c r="X135">
        <v>-5.88018931448459E-2</v>
      </c>
      <c r="AC135">
        <v>178</v>
      </c>
      <c r="AD135">
        <v>156.88688659667901</v>
      </c>
      <c r="AG135">
        <v>5015.59765625</v>
      </c>
      <c r="AJ135">
        <v>655</v>
      </c>
      <c r="AW135">
        <v>0</v>
      </c>
    </row>
    <row r="136" spans="1:52" x14ac:dyDescent="0.2">
      <c r="A136">
        <v>560025395</v>
      </c>
      <c r="B136" t="s">
        <v>401</v>
      </c>
      <c r="C136" t="s">
        <v>196</v>
      </c>
      <c r="D136" t="s">
        <v>75</v>
      </c>
      <c r="F136">
        <v>324</v>
      </c>
      <c r="G136">
        <v>0.88</v>
      </c>
      <c r="H136">
        <v>9</v>
      </c>
      <c r="I136" t="b">
        <v>0</v>
      </c>
      <c r="K136" t="s">
        <v>402</v>
      </c>
      <c r="L136">
        <v>95</v>
      </c>
      <c r="N136">
        <v>324</v>
      </c>
      <c r="O136">
        <v>324</v>
      </c>
      <c r="P136">
        <v>885.90002441406205</v>
      </c>
      <c r="Q136">
        <v>4.8000001907348597</v>
      </c>
      <c r="S136">
        <v>0</v>
      </c>
      <c r="U136">
        <v>33.099998474121001</v>
      </c>
      <c r="V136">
        <v>36.5</v>
      </c>
      <c r="W136">
        <v>3.4000000953674299</v>
      </c>
      <c r="X136">
        <v>-1.1288000270724199E-2</v>
      </c>
      <c r="AC136">
        <v>173</v>
      </c>
      <c r="AD136">
        <v>145.49699401855401</v>
      </c>
      <c r="AG136">
        <v>103.48802947998</v>
      </c>
      <c r="AJ136">
        <v>9</v>
      </c>
      <c r="AW136">
        <v>0</v>
      </c>
    </row>
    <row r="137" spans="1:52" x14ac:dyDescent="0.2">
      <c r="A137">
        <v>561513999</v>
      </c>
      <c r="B137" t="s">
        <v>403</v>
      </c>
      <c r="C137" t="s">
        <v>212</v>
      </c>
      <c r="D137" t="s">
        <v>75</v>
      </c>
      <c r="F137">
        <v>2029</v>
      </c>
      <c r="G137">
        <v>4.58</v>
      </c>
      <c r="H137">
        <v>36</v>
      </c>
      <c r="I137" t="b">
        <v>0</v>
      </c>
      <c r="K137" t="s">
        <v>404</v>
      </c>
      <c r="L137">
        <v>95</v>
      </c>
      <c r="N137">
        <v>2029</v>
      </c>
      <c r="O137">
        <v>1508</v>
      </c>
      <c r="P137">
        <v>4579.10009765625</v>
      </c>
      <c r="Q137">
        <v>6.9000000953674299</v>
      </c>
      <c r="S137">
        <v>30.228946685791001</v>
      </c>
      <c r="U137">
        <v>7</v>
      </c>
      <c r="V137">
        <v>37.400001525878899</v>
      </c>
      <c r="W137">
        <v>6.0999999046325604</v>
      </c>
      <c r="X137">
        <v>0.31010460853576599</v>
      </c>
      <c r="AC137">
        <v>176</v>
      </c>
      <c r="AD137">
        <v>146.78565979003901</v>
      </c>
      <c r="AG137">
        <v>545.24395751953102</v>
      </c>
      <c r="AJ137">
        <v>36</v>
      </c>
      <c r="AW137">
        <v>0</v>
      </c>
      <c r="AZ137">
        <v>4671.2001953125</v>
      </c>
    </row>
    <row r="138" spans="1:52" x14ac:dyDescent="0.2">
      <c r="A138">
        <v>564288919</v>
      </c>
      <c r="B138" t="s">
        <v>405</v>
      </c>
      <c r="C138" t="s">
        <v>196</v>
      </c>
      <c r="D138" t="s">
        <v>75</v>
      </c>
      <c r="F138">
        <v>4022</v>
      </c>
      <c r="G138">
        <v>9.01</v>
      </c>
      <c r="H138">
        <v>137</v>
      </c>
      <c r="I138" t="b">
        <v>0</v>
      </c>
      <c r="K138" t="s">
        <v>406</v>
      </c>
      <c r="L138">
        <v>95</v>
      </c>
      <c r="N138">
        <v>4022</v>
      </c>
      <c r="O138">
        <v>3162</v>
      </c>
      <c r="P138">
        <v>9016.2998046875</v>
      </c>
      <c r="Q138">
        <v>6.1999998092651296</v>
      </c>
      <c r="S138">
        <v>71.271400451660099</v>
      </c>
      <c r="U138">
        <v>17.899999618530199</v>
      </c>
      <c r="V138">
        <v>61.799999237060497</v>
      </c>
      <c r="W138">
        <v>14.5</v>
      </c>
      <c r="X138">
        <v>0.102036997675895</v>
      </c>
      <c r="AC138">
        <v>180</v>
      </c>
      <c r="AD138">
        <v>155.47999572753901</v>
      </c>
      <c r="AJ138">
        <v>137</v>
      </c>
      <c r="AW138">
        <v>0</v>
      </c>
    </row>
    <row r="139" spans="1:52" x14ac:dyDescent="0.2">
      <c r="A139">
        <v>571773866</v>
      </c>
      <c r="B139" t="s">
        <v>407</v>
      </c>
      <c r="C139" t="s">
        <v>212</v>
      </c>
      <c r="D139" t="s">
        <v>75</v>
      </c>
      <c r="F139">
        <v>1873</v>
      </c>
      <c r="G139">
        <v>4.01</v>
      </c>
      <c r="H139">
        <v>40</v>
      </c>
      <c r="I139" t="b">
        <v>0</v>
      </c>
      <c r="K139" t="s">
        <v>408</v>
      </c>
      <c r="L139">
        <v>95</v>
      </c>
      <c r="N139">
        <v>1873</v>
      </c>
      <c r="O139">
        <v>1490</v>
      </c>
      <c r="P139">
        <v>4015.69995117187</v>
      </c>
      <c r="Q139">
        <v>4</v>
      </c>
      <c r="S139">
        <v>32.592201232910099</v>
      </c>
      <c r="U139">
        <v>25.600000381469702</v>
      </c>
      <c r="V139">
        <v>59</v>
      </c>
      <c r="W139">
        <v>14.6000003814697</v>
      </c>
      <c r="X139">
        <v>9.4628602266311604E-2</v>
      </c>
      <c r="AC139">
        <v>166</v>
      </c>
      <c r="AD139">
        <v>149.18299865722599</v>
      </c>
      <c r="AJ139">
        <v>40</v>
      </c>
      <c r="AW139">
        <v>0</v>
      </c>
    </row>
    <row r="140" spans="1:52" x14ac:dyDescent="0.2">
      <c r="A140">
        <v>571773960</v>
      </c>
      <c r="B140" t="s">
        <v>409</v>
      </c>
      <c r="C140" t="s">
        <v>196</v>
      </c>
      <c r="D140" t="s">
        <v>75</v>
      </c>
      <c r="F140">
        <v>3680</v>
      </c>
      <c r="G140">
        <v>8.25</v>
      </c>
      <c r="H140">
        <v>147</v>
      </c>
      <c r="I140" t="b">
        <v>0</v>
      </c>
      <c r="K140" t="s">
        <v>410</v>
      </c>
      <c r="L140">
        <v>95</v>
      </c>
      <c r="N140">
        <v>3680</v>
      </c>
      <c r="O140">
        <v>2843</v>
      </c>
      <c r="P140">
        <v>8249.7998046875</v>
      </c>
      <c r="Q140">
        <v>4.5999999046325604</v>
      </c>
      <c r="S140">
        <v>43.995800018310497</v>
      </c>
      <c r="U140">
        <v>17.5</v>
      </c>
      <c r="V140">
        <v>61.900001525878899</v>
      </c>
      <c r="W140">
        <v>14.699999809265099</v>
      </c>
      <c r="X140">
        <v>1.2121500447392399E-2</v>
      </c>
      <c r="AC140">
        <v>184</v>
      </c>
      <c r="AD140">
        <v>160.58299255371</v>
      </c>
      <c r="AG140">
        <v>973.728271484375</v>
      </c>
      <c r="AJ140">
        <v>147</v>
      </c>
      <c r="AW140">
        <v>0</v>
      </c>
    </row>
    <row r="141" spans="1:52" x14ac:dyDescent="0.2">
      <c r="A141">
        <v>574828999</v>
      </c>
      <c r="B141" t="s">
        <v>411</v>
      </c>
      <c r="C141" t="s">
        <v>212</v>
      </c>
      <c r="D141" t="s">
        <v>75</v>
      </c>
      <c r="F141">
        <v>2579</v>
      </c>
      <c r="G141">
        <v>6.55</v>
      </c>
      <c r="H141">
        <v>66</v>
      </c>
      <c r="I141" t="b">
        <v>0</v>
      </c>
      <c r="K141" t="s">
        <v>412</v>
      </c>
      <c r="L141">
        <v>95</v>
      </c>
      <c r="N141">
        <v>2579</v>
      </c>
      <c r="O141">
        <v>2139</v>
      </c>
      <c r="P141">
        <v>6556.2001953125</v>
      </c>
      <c r="Q141">
        <v>14.300000190734799</v>
      </c>
      <c r="S141">
        <v>15.1555995941162</v>
      </c>
      <c r="U141">
        <v>7</v>
      </c>
      <c r="V141">
        <v>22.2000007629394</v>
      </c>
      <c r="W141">
        <v>6.4000000953674299</v>
      </c>
      <c r="X141">
        <v>0.189134001731872</v>
      </c>
      <c r="AC141">
        <v>176</v>
      </c>
      <c r="AD141">
        <v>154.53900146484301</v>
      </c>
      <c r="AJ141">
        <v>72</v>
      </c>
      <c r="AW141">
        <v>0</v>
      </c>
    </row>
    <row r="142" spans="1:52" x14ac:dyDescent="0.2">
      <c r="A142">
        <v>577114328</v>
      </c>
      <c r="B142" t="s">
        <v>413</v>
      </c>
      <c r="C142" t="s">
        <v>212</v>
      </c>
      <c r="D142" t="s">
        <v>75</v>
      </c>
      <c r="F142">
        <v>3805</v>
      </c>
      <c r="G142">
        <v>9.9</v>
      </c>
      <c r="H142">
        <v>117</v>
      </c>
      <c r="I142" t="b">
        <v>0</v>
      </c>
      <c r="K142" t="s">
        <v>414</v>
      </c>
      <c r="L142">
        <v>95</v>
      </c>
      <c r="N142">
        <v>3805</v>
      </c>
      <c r="O142">
        <v>3604</v>
      </c>
      <c r="P142">
        <v>9899.5</v>
      </c>
      <c r="Q142">
        <v>6.1999998092651296</v>
      </c>
      <c r="S142">
        <v>114.294998168945</v>
      </c>
      <c r="U142">
        <v>22.5</v>
      </c>
      <c r="V142">
        <v>109.09999847412099</v>
      </c>
      <c r="W142">
        <v>28.2000007629394</v>
      </c>
      <c r="X142">
        <v>1.41420997679233E-2</v>
      </c>
      <c r="AC142">
        <v>177</v>
      </c>
      <c r="AD142">
        <v>153.76600646972599</v>
      </c>
      <c r="AG142">
        <v>1186.27209472656</v>
      </c>
      <c r="AJ142">
        <v>126</v>
      </c>
      <c r="AW142">
        <v>0</v>
      </c>
    </row>
    <row r="143" spans="1:52" x14ac:dyDescent="0.2">
      <c r="A143">
        <v>579462640</v>
      </c>
      <c r="B143" t="s">
        <v>415</v>
      </c>
      <c r="C143" t="s">
        <v>416</v>
      </c>
      <c r="D143" t="s">
        <v>75</v>
      </c>
      <c r="F143">
        <v>1997</v>
      </c>
      <c r="G143">
        <v>5.08</v>
      </c>
      <c r="H143">
        <v>54</v>
      </c>
      <c r="I143" t="b">
        <v>0</v>
      </c>
      <c r="K143" t="s">
        <v>417</v>
      </c>
      <c r="L143">
        <v>95</v>
      </c>
      <c r="N143">
        <v>1997</v>
      </c>
      <c r="O143">
        <v>1852</v>
      </c>
      <c r="P143">
        <v>5082.5</v>
      </c>
      <c r="Q143">
        <v>5</v>
      </c>
      <c r="S143">
        <v>15.545000076293899</v>
      </c>
      <c r="U143">
        <v>22.5</v>
      </c>
      <c r="V143">
        <v>38.099998474121001</v>
      </c>
      <c r="W143">
        <v>10.300000190734799</v>
      </c>
      <c r="X143">
        <v>1.77078004926443E-2</v>
      </c>
      <c r="AC143">
        <v>178</v>
      </c>
      <c r="AD143">
        <v>151.42399597167901</v>
      </c>
      <c r="AG143">
        <v>596.56774902343705</v>
      </c>
      <c r="AJ143">
        <v>64</v>
      </c>
      <c r="AW143">
        <v>0</v>
      </c>
    </row>
    <row r="144" spans="1:52" x14ac:dyDescent="0.2">
      <c r="A144">
        <v>580450434</v>
      </c>
      <c r="B144" t="s">
        <v>418</v>
      </c>
      <c r="C144" t="s">
        <v>196</v>
      </c>
      <c r="D144" t="s">
        <v>75</v>
      </c>
      <c r="F144">
        <v>2790</v>
      </c>
      <c r="G144">
        <v>8.07</v>
      </c>
      <c r="H144">
        <v>144</v>
      </c>
      <c r="I144" t="b">
        <v>0</v>
      </c>
      <c r="K144" t="s">
        <v>419</v>
      </c>
      <c r="L144">
        <v>95</v>
      </c>
      <c r="N144">
        <v>2790</v>
      </c>
      <c r="O144">
        <v>2790</v>
      </c>
      <c r="P144">
        <v>8075.5</v>
      </c>
      <c r="Q144">
        <v>4.4000000953674299</v>
      </c>
      <c r="S144">
        <v>11.6942996978759</v>
      </c>
      <c r="U144">
        <v>14</v>
      </c>
      <c r="V144">
        <v>38.099998474121001</v>
      </c>
      <c r="W144">
        <v>6.5999999046325604</v>
      </c>
      <c r="X144">
        <v>-0.12754599750041901</v>
      </c>
      <c r="AC144">
        <v>176</v>
      </c>
      <c r="AD144">
        <v>162.363998413085</v>
      </c>
      <c r="AJ144">
        <v>144</v>
      </c>
      <c r="AW144">
        <v>0</v>
      </c>
    </row>
    <row r="145" spans="1:52" x14ac:dyDescent="0.2">
      <c r="A145">
        <v>582417006</v>
      </c>
      <c r="B145" t="s">
        <v>420</v>
      </c>
      <c r="C145" t="s">
        <v>196</v>
      </c>
      <c r="D145" t="s">
        <v>75</v>
      </c>
      <c r="F145">
        <v>2529</v>
      </c>
      <c r="G145">
        <v>6.53</v>
      </c>
      <c r="H145">
        <v>76</v>
      </c>
      <c r="I145" t="b">
        <v>0</v>
      </c>
      <c r="K145" t="s">
        <v>421</v>
      </c>
      <c r="L145">
        <v>95</v>
      </c>
      <c r="N145">
        <v>2529</v>
      </c>
      <c r="O145">
        <v>2297</v>
      </c>
      <c r="P145">
        <v>6529.60009765625</v>
      </c>
      <c r="Q145">
        <v>4.3000001907348597</v>
      </c>
      <c r="S145">
        <v>45.593948364257798</v>
      </c>
      <c r="U145">
        <v>22.5</v>
      </c>
      <c r="V145">
        <v>42.5</v>
      </c>
      <c r="W145">
        <v>20.5</v>
      </c>
      <c r="X145">
        <v>0</v>
      </c>
      <c r="AC145">
        <v>170</v>
      </c>
      <c r="AD145">
        <v>154.150634765625</v>
      </c>
      <c r="AJ145">
        <v>76</v>
      </c>
      <c r="AW145">
        <v>0</v>
      </c>
    </row>
    <row r="146" spans="1:52" x14ac:dyDescent="0.2">
      <c r="A146">
        <v>584504904</v>
      </c>
      <c r="B146" t="s">
        <v>422</v>
      </c>
      <c r="C146" t="s">
        <v>212</v>
      </c>
      <c r="D146" t="s">
        <v>75</v>
      </c>
      <c r="F146">
        <v>5252</v>
      </c>
      <c r="G146">
        <v>13.62</v>
      </c>
      <c r="H146">
        <v>164</v>
      </c>
      <c r="I146" t="b">
        <v>0</v>
      </c>
      <c r="K146" t="s">
        <v>423</v>
      </c>
      <c r="L146">
        <v>95</v>
      </c>
      <c r="N146">
        <v>5252</v>
      </c>
      <c r="O146">
        <v>5019</v>
      </c>
      <c r="P146">
        <v>13626.2998046875</v>
      </c>
      <c r="Q146">
        <v>4.5999999046325604</v>
      </c>
      <c r="S146">
        <v>107.577003479003</v>
      </c>
      <c r="U146">
        <v>19.5</v>
      </c>
      <c r="V146">
        <v>57.299999237060497</v>
      </c>
      <c r="W146">
        <v>10.699999809265099</v>
      </c>
      <c r="X146">
        <v>3.6693699657917001E-3</v>
      </c>
      <c r="AC146">
        <v>169</v>
      </c>
      <c r="AD146">
        <v>154.12699890136699</v>
      </c>
      <c r="AG146">
        <v>1603.49255371093</v>
      </c>
      <c r="AJ146">
        <v>164</v>
      </c>
      <c r="AW146">
        <v>0</v>
      </c>
    </row>
    <row r="147" spans="1:52" x14ac:dyDescent="0.2">
      <c r="A147">
        <v>586668989</v>
      </c>
      <c r="B147" t="s">
        <v>424</v>
      </c>
      <c r="C147" t="s">
        <v>196</v>
      </c>
      <c r="D147" t="s">
        <v>75</v>
      </c>
      <c r="F147">
        <v>3538</v>
      </c>
      <c r="G147">
        <v>8.3699999999999992</v>
      </c>
      <c r="H147">
        <v>84</v>
      </c>
      <c r="I147" t="b">
        <v>0</v>
      </c>
      <c r="K147" t="s">
        <v>425</v>
      </c>
      <c r="L147">
        <v>95</v>
      </c>
      <c r="N147">
        <v>3538</v>
      </c>
      <c r="O147">
        <v>2911</v>
      </c>
      <c r="P147">
        <v>8374.599609375</v>
      </c>
      <c r="Q147">
        <v>4.5999999046325604</v>
      </c>
      <c r="S147">
        <v>77.474266052246094</v>
      </c>
      <c r="U147">
        <v>20.799999237060501</v>
      </c>
      <c r="V147">
        <v>61.900001525878899</v>
      </c>
      <c r="W147">
        <v>14.399999618530201</v>
      </c>
      <c r="X147">
        <v>0</v>
      </c>
      <c r="AC147">
        <v>177</v>
      </c>
      <c r="AD147">
        <v>152.263580322265</v>
      </c>
      <c r="AJ147">
        <v>84</v>
      </c>
      <c r="AW147">
        <v>0</v>
      </c>
    </row>
    <row r="148" spans="1:52" x14ac:dyDescent="0.2">
      <c r="A148">
        <v>587949436</v>
      </c>
      <c r="B148" t="s">
        <v>426</v>
      </c>
      <c r="C148" t="s">
        <v>196</v>
      </c>
      <c r="D148" t="s">
        <v>75</v>
      </c>
      <c r="F148">
        <v>1621</v>
      </c>
      <c r="G148">
        <v>4.99</v>
      </c>
      <c r="H148">
        <v>85</v>
      </c>
      <c r="I148" t="b">
        <v>0</v>
      </c>
      <c r="K148" t="s">
        <v>427</v>
      </c>
      <c r="L148">
        <v>95</v>
      </c>
      <c r="N148">
        <v>1621</v>
      </c>
      <c r="O148">
        <v>1621</v>
      </c>
      <c r="P148">
        <v>4991.39990234375</v>
      </c>
      <c r="Q148">
        <v>4.6999998092651296</v>
      </c>
      <c r="S148">
        <v>0</v>
      </c>
      <c r="U148">
        <v>17.7000007629394</v>
      </c>
      <c r="V148">
        <v>38</v>
      </c>
      <c r="W148">
        <v>4.6999998092651296</v>
      </c>
      <c r="X148">
        <v>-0.188324004411697</v>
      </c>
      <c r="AC148">
        <v>174</v>
      </c>
      <c r="AD148">
        <v>161.85299682617099</v>
      </c>
      <c r="AG148">
        <v>580.354736328125</v>
      </c>
      <c r="AJ148">
        <v>85</v>
      </c>
      <c r="AW148">
        <v>0</v>
      </c>
    </row>
    <row r="149" spans="1:52" x14ac:dyDescent="0.2">
      <c r="A149">
        <v>590403978</v>
      </c>
      <c r="B149" t="s">
        <v>428</v>
      </c>
      <c r="C149" t="s">
        <v>193</v>
      </c>
      <c r="D149" t="s">
        <v>75</v>
      </c>
      <c r="F149">
        <v>1574</v>
      </c>
      <c r="G149">
        <v>4.9800000000000004</v>
      </c>
      <c r="H149">
        <v>93</v>
      </c>
      <c r="I149" t="b">
        <v>0</v>
      </c>
      <c r="K149" t="s">
        <v>429</v>
      </c>
      <c r="L149">
        <v>95</v>
      </c>
      <c r="N149">
        <v>1574</v>
      </c>
      <c r="O149">
        <v>1574</v>
      </c>
      <c r="P149">
        <v>4981.39990234375</v>
      </c>
      <c r="Q149">
        <v>5.5</v>
      </c>
      <c r="R149">
        <v>3.1648030281066801</v>
      </c>
      <c r="S149">
        <v>0</v>
      </c>
      <c r="T149">
        <v>-0.20000000298023199</v>
      </c>
      <c r="U149">
        <v>8.5</v>
      </c>
      <c r="V149">
        <v>18</v>
      </c>
      <c r="W149">
        <v>7</v>
      </c>
      <c r="X149">
        <v>4.0149353444576203E-3</v>
      </c>
      <c r="AC149">
        <v>186</v>
      </c>
      <c r="AD149">
        <v>170.97700500488199</v>
      </c>
      <c r="AG149">
        <v>584.46343994140602</v>
      </c>
      <c r="AJ149">
        <v>93</v>
      </c>
      <c r="AW149">
        <v>0</v>
      </c>
      <c r="AZ149">
        <v>5007.2001953125</v>
      </c>
    </row>
    <row r="150" spans="1:52" x14ac:dyDescent="0.2">
      <c r="A150">
        <v>591815226</v>
      </c>
      <c r="B150" t="s">
        <v>430</v>
      </c>
      <c r="C150" t="s">
        <v>193</v>
      </c>
      <c r="D150" t="s">
        <v>75</v>
      </c>
      <c r="F150">
        <v>6148</v>
      </c>
      <c r="G150">
        <v>10.27</v>
      </c>
      <c r="H150">
        <v>93</v>
      </c>
      <c r="I150" t="b">
        <v>0</v>
      </c>
      <c r="K150" t="s">
        <v>431</v>
      </c>
      <c r="L150">
        <v>95</v>
      </c>
      <c r="N150">
        <v>6148</v>
      </c>
      <c r="O150">
        <v>4235</v>
      </c>
      <c r="P150">
        <v>10273.7998046875</v>
      </c>
      <c r="Q150">
        <v>4.3000001907348597</v>
      </c>
      <c r="S150">
        <v>346.63000488281199</v>
      </c>
      <c r="U150">
        <v>45.400001525878899</v>
      </c>
      <c r="V150">
        <v>360.5</v>
      </c>
      <c r="W150">
        <v>49.200000762939403</v>
      </c>
      <c r="X150">
        <v>0</v>
      </c>
      <c r="AC150">
        <v>171</v>
      </c>
      <c r="AD150">
        <v>139.86999511718699</v>
      </c>
      <c r="AJ150">
        <v>93</v>
      </c>
      <c r="AW150">
        <v>0</v>
      </c>
    </row>
    <row r="151" spans="1:52" x14ac:dyDescent="0.2">
      <c r="A151">
        <v>596232074</v>
      </c>
      <c r="B151" t="s">
        <v>432</v>
      </c>
      <c r="C151" t="s">
        <v>212</v>
      </c>
      <c r="D151" t="s">
        <v>75</v>
      </c>
      <c r="F151">
        <v>2177</v>
      </c>
      <c r="G151">
        <v>6.46</v>
      </c>
      <c r="H151">
        <v>78</v>
      </c>
      <c r="I151" t="b">
        <v>0</v>
      </c>
      <c r="K151" t="s">
        <v>433</v>
      </c>
      <c r="L151">
        <v>95</v>
      </c>
      <c r="N151">
        <v>2177</v>
      </c>
      <c r="O151">
        <v>2177</v>
      </c>
      <c r="P151">
        <v>6468.89990234375</v>
      </c>
      <c r="Q151">
        <v>4.5</v>
      </c>
      <c r="S151">
        <v>0</v>
      </c>
      <c r="U151">
        <v>14</v>
      </c>
      <c r="V151">
        <v>38</v>
      </c>
      <c r="W151">
        <v>6.5999999046325604</v>
      </c>
      <c r="X151">
        <v>-0.17159022390842399</v>
      </c>
      <c r="AC151">
        <v>175</v>
      </c>
      <c r="AD151">
        <v>155.05511474609301</v>
      </c>
      <c r="AJ151">
        <v>78</v>
      </c>
      <c r="AW151">
        <v>0</v>
      </c>
    </row>
    <row r="152" spans="1:52" x14ac:dyDescent="0.2">
      <c r="A152">
        <v>607792046</v>
      </c>
      <c r="B152" t="s">
        <v>434</v>
      </c>
      <c r="C152" t="s">
        <v>193</v>
      </c>
      <c r="D152" t="s">
        <v>75</v>
      </c>
      <c r="F152">
        <v>5002</v>
      </c>
      <c r="G152">
        <v>13.11</v>
      </c>
      <c r="H152">
        <v>258</v>
      </c>
      <c r="I152" t="b">
        <v>0</v>
      </c>
      <c r="K152" t="s">
        <v>435</v>
      </c>
      <c r="L152">
        <v>95</v>
      </c>
      <c r="N152">
        <v>5002</v>
      </c>
      <c r="O152">
        <v>4488</v>
      </c>
      <c r="P152">
        <v>13115.400390625</v>
      </c>
      <c r="Q152">
        <v>5</v>
      </c>
      <c r="S152">
        <v>13.663499832153301</v>
      </c>
      <c r="U152">
        <v>37</v>
      </c>
      <c r="V152">
        <v>51.099998474121001</v>
      </c>
      <c r="W152">
        <v>5.3000001907348597</v>
      </c>
      <c r="X152">
        <v>7.6246197568252596E-4</v>
      </c>
      <c r="AC152">
        <v>179</v>
      </c>
      <c r="AD152">
        <v>163.259994506835</v>
      </c>
      <c r="AG152">
        <v>1535.03356933593</v>
      </c>
      <c r="AJ152">
        <v>258</v>
      </c>
      <c r="AW152">
        <v>0</v>
      </c>
    </row>
    <row r="153" spans="1:52" x14ac:dyDescent="0.2">
      <c r="A153">
        <v>607792166</v>
      </c>
      <c r="B153" t="s">
        <v>436</v>
      </c>
      <c r="C153" t="s">
        <v>193</v>
      </c>
      <c r="D153" t="s">
        <v>75</v>
      </c>
      <c r="F153">
        <v>27</v>
      </c>
      <c r="G153">
        <v>0.08</v>
      </c>
      <c r="H153">
        <v>0</v>
      </c>
      <c r="I153" t="b">
        <v>0</v>
      </c>
      <c r="K153" t="s">
        <v>437</v>
      </c>
      <c r="L153">
        <v>95</v>
      </c>
      <c r="N153">
        <v>27</v>
      </c>
      <c r="O153">
        <v>27</v>
      </c>
      <c r="P153">
        <v>88</v>
      </c>
      <c r="Q153">
        <v>3.70000004768371</v>
      </c>
      <c r="S153">
        <v>0</v>
      </c>
      <c r="U153">
        <v>23.799999237060501</v>
      </c>
      <c r="V153">
        <v>24</v>
      </c>
      <c r="W153">
        <v>0</v>
      </c>
      <c r="X153">
        <v>-0.22727300226688299</v>
      </c>
      <c r="AC153">
        <v>144</v>
      </c>
      <c r="AD153">
        <v>122.370002746582</v>
      </c>
      <c r="AG153">
        <v>10.1783847808837</v>
      </c>
      <c r="AJ153">
        <v>0</v>
      </c>
      <c r="AW153">
        <v>0</v>
      </c>
    </row>
    <row r="154" spans="1:52" x14ac:dyDescent="0.2">
      <c r="A154">
        <v>607793152</v>
      </c>
      <c r="B154" t="s">
        <v>438</v>
      </c>
      <c r="C154" t="s">
        <v>193</v>
      </c>
      <c r="D154" t="s">
        <v>75</v>
      </c>
      <c r="F154">
        <v>1528</v>
      </c>
      <c r="G154">
        <v>4.13</v>
      </c>
      <c r="H154">
        <v>40</v>
      </c>
      <c r="I154" t="b">
        <v>0</v>
      </c>
      <c r="K154" t="s">
        <v>439</v>
      </c>
      <c r="L154">
        <v>95</v>
      </c>
      <c r="N154">
        <v>1528</v>
      </c>
      <c r="O154">
        <v>1422</v>
      </c>
      <c r="P154">
        <v>4132.10009765625</v>
      </c>
      <c r="Q154">
        <v>3.7999999523162802</v>
      </c>
      <c r="S154">
        <v>30.2889003753662</v>
      </c>
      <c r="U154">
        <v>22.5</v>
      </c>
      <c r="V154">
        <v>42.900001525878899</v>
      </c>
      <c r="W154">
        <v>19.2000007629394</v>
      </c>
      <c r="X154">
        <v>-0.19360600411891901</v>
      </c>
      <c r="AC154">
        <v>164</v>
      </c>
      <c r="AD154">
        <v>152.52099609375</v>
      </c>
      <c r="AG154">
        <v>485.27084350585898</v>
      </c>
      <c r="AJ154">
        <v>40</v>
      </c>
      <c r="AW154">
        <v>0</v>
      </c>
    </row>
    <row r="155" spans="1:52" x14ac:dyDescent="0.2">
      <c r="A155">
        <v>607794876</v>
      </c>
      <c r="B155" t="s">
        <v>440</v>
      </c>
      <c r="C155" t="s">
        <v>212</v>
      </c>
      <c r="D155" t="s">
        <v>75</v>
      </c>
      <c r="F155">
        <v>2548</v>
      </c>
      <c r="G155">
        <v>6.73</v>
      </c>
      <c r="H155">
        <v>65</v>
      </c>
      <c r="I155" t="b">
        <v>0</v>
      </c>
      <c r="K155" t="s">
        <v>441</v>
      </c>
      <c r="L155">
        <v>95</v>
      </c>
      <c r="N155">
        <v>2548</v>
      </c>
      <c r="O155">
        <v>2385</v>
      </c>
      <c r="P155">
        <v>6732.7998046875</v>
      </c>
      <c r="Q155">
        <v>4.1999998092651296</v>
      </c>
      <c r="S155">
        <v>19.912631988525298</v>
      </c>
      <c r="U155">
        <v>20</v>
      </c>
      <c r="V155">
        <v>43</v>
      </c>
      <c r="W155">
        <v>18.100000381469702</v>
      </c>
      <c r="X155">
        <v>-0.19605512917041701</v>
      </c>
      <c r="AC155">
        <v>166</v>
      </c>
      <c r="AD155">
        <v>149.84906005859301</v>
      </c>
      <c r="AG155">
        <v>787.015625</v>
      </c>
      <c r="AJ155">
        <v>65</v>
      </c>
      <c r="AW155">
        <v>0</v>
      </c>
    </row>
    <row r="156" spans="1:52" x14ac:dyDescent="0.2">
      <c r="A156">
        <v>607796434</v>
      </c>
      <c r="B156" t="s">
        <v>442</v>
      </c>
      <c r="C156" t="s">
        <v>196</v>
      </c>
      <c r="D156" t="s">
        <v>75</v>
      </c>
      <c r="F156">
        <v>3113</v>
      </c>
      <c r="G156">
        <v>6.49</v>
      </c>
      <c r="H156">
        <v>77</v>
      </c>
      <c r="I156" t="b">
        <v>0</v>
      </c>
      <c r="K156" t="s">
        <v>443</v>
      </c>
      <c r="L156">
        <v>95</v>
      </c>
      <c r="N156">
        <v>3113</v>
      </c>
      <c r="O156">
        <v>2254</v>
      </c>
      <c r="P156">
        <v>6497.2001953125</v>
      </c>
      <c r="Q156">
        <v>5.5</v>
      </c>
      <c r="S156">
        <v>51.130199432372997</v>
      </c>
      <c r="U156">
        <v>21</v>
      </c>
      <c r="V156">
        <v>62</v>
      </c>
      <c r="W156">
        <v>13.699999809265099</v>
      </c>
      <c r="X156">
        <v>-4.6173701994120997E-3</v>
      </c>
      <c r="AC156">
        <v>174</v>
      </c>
      <c r="AD156">
        <v>147.11799621582</v>
      </c>
      <c r="AG156">
        <v>768.479736328125</v>
      </c>
      <c r="AJ156">
        <v>77</v>
      </c>
      <c r="AW156">
        <v>0</v>
      </c>
    </row>
    <row r="157" spans="1:52" x14ac:dyDescent="0.2">
      <c r="A157">
        <v>609136549</v>
      </c>
      <c r="B157" t="s">
        <v>444</v>
      </c>
      <c r="C157" t="s">
        <v>225</v>
      </c>
      <c r="D157" t="s">
        <v>75</v>
      </c>
      <c r="F157">
        <v>2580</v>
      </c>
      <c r="G157">
        <v>6.35</v>
      </c>
      <c r="H157">
        <v>83</v>
      </c>
      <c r="I157" t="b">
        <v>0</v>
      </c>
      <c r="K157" t="s">
        <v>445</v>
      </c>
      <c r="L157">
        <v>95</v>
      </c>
      <c r="N157">
        <v>2580</v>
      </c>
      <c r="O157">
        <v>2165</v>
      </c>
      <c r="P157">
        <v>6352.10009765625</v>
      </c>
      <c r="Q157">
        <v>4.1999998092651296</v>
      </c>
      <c r="S157">
        <v>58.25</v>
      </c>
      <c r="U157">
        <v>11</v>
      </c>
      <c r="V157">
        <v>69.5</v>
      </c>
      <c r="W157">
        <v>12.399999618530201</v>
      </c>
      <c r="X157">
        <v>-0.108625493943691</v>
      </c>
      <c r="AC157">
        <v>173</v>
      </c>
      <c r="AD157">
        <v>156.14225769042901</v>
      </c>
      <c r="AG157">
        <v>748.788330078125</v>
      </c>
      <c r="AJ157">
        <v>83</v>
      </c>
      <c r="AW157">
        <v>0</v>
      </c>
    </row>
    <row r="158" spans="1:52" x14ac:dyDescent="0.2">
      <c r="A158">
        <v>614259716</v>
      </c>
      <c r="B158" t="s">
        <v>446</v>
      </c>
      <c r="C158" t="s">
        <v>225</v>
      </c>
      <c r="D158" t="s">
        <v>75</v>
      </c>
      <c r="F158">
        <v>5098</v>
      </c>
      <c r="G158">
        <v>13.73</v>
      </c>
      <c r="H158">
        <v>144</v>
      </c>
      <c r="I158" t="b">
        <v>0</v>
      </c>
      <c r="K158" t="s">
        <v>447</v>
      </c>
      <c r="L158">
        <v>95</v>
      </c>
      <c r="N158">
        <v>5098</v>
      </c>
      <c r="O158">
        <v>5030</v>
      </c>
      <c r="P158">
        <v>13729.400390625</v>
      </c>
      <c r="Q158">
        <v>5.5999999046325604</v>
      </c>
      <c r="S158">
        <v>15.9428997039794</v>
      </c>
      <c r="U158">
        <v>8.1999998092651296</v>
      </c>
      <c r="V158">
        <v>38</v>
      </c>
      <c r="W158">
        <v>6.6999998092651296</v>
      </c>
      <c r="X158">
        <v>-6.3367702066898304E-2</v>
      </c>
      <c r="AC158">
        <v>163</v>
      </c>
      <c r="AD158">
        <v>151.85299682617099</v>
      </c>
      <c r="AG158">
        <v>1603.27075195312</v>
      </c>
      <c r="AJ158">
        <v>144</v>
      </c>
      <c r="AW158">
        <v>0</v>
      </c>
    </row>
    <row r="159" spans="1:52" x14ac:dyDescent="0.2">
      <c r="A159">
        <v>629016123</v>
      </c>
      <c r="B159" t="s">
        <v>448</v>
      </c>
      <c r="C159" t="s">
        <v>193</v>
      </c>
      <c r="D159" t="s">
        <v>75</v>
      </c>
      <c r="F159">
        <v>7820</v>
      </c>
      <c r="G159">
        <v>21.15</v>
      </c>
      <c r="H159">
        <v>418</v>
      </c>
      <c r="I159" t="b">
        <v>0</v>
      </c>
      <c r="K159" t="s">
        <v>449</v>
      </c>
      <c r="L159">
        <v>95</v>
      </c>
      <c r="N159">
        <v>7820</v>
      </c>
      <c r="O159">
        <v>7820</v>
      </c>
      <c r="P159">
        <v>21152.69921875</v>
      </c>
      <c r="Q159">
        <v>4.1999998092651296</v>
      </c>
      <c r="S159">
        <v>153.46546936035099</v>
      </c>
      <c r="U159">
        <v>0.40000000596046398</v>
      </c>
      <c r="V159">
        <v>36.599998474121001</v>
      </c>
      <c r="W159">
        <v>49.099998474121001</v>
      </c>
      <c r="X159">
        <v>4.7275290125980897E-4</v>
      </c>
      <c r="AC159">
        <v>179</v>
      </c>
      <c r="AD159">
        <v>165.881591796875</v>
      </c>
      <c r="AG159">
        <v>2566.24877929687</v>
      </c>
      <c r="AJ159">
        <v>418</v>
      </c>
      <c r="AW159">
        <v>0</v>
      </c>
    </row>
    <row r="160" spans="1:52" x14ac:dyDescent="0.2">
      <c r="A160">
        <v>629027463</v>
      </c>
      <c r="B160" t="s">
        <v>450</v>
      </c>
      <c r="C160" t="s">
        <v>212</v>
      </c>
      <c r="D160" t="s">
        <v>75</v>
      </c>
      <c r="F160">
        <v>2209</v>
      </c>
      <c r="G160">
        <v>5.87</v>
      </c>
      <c r="H160">
        <v>53</v>
      </c>
      <c r="I160" t="b">
        <v>0</v>
      </c>
      <c r="K160" t="s">
        <v>451</v>
      </c>
      <c r="L160">
        <v>95</v>
      </c>
      <c r="N160">
        <v>2209</v>
      </c>
      <c r="O160">
        <v>1920</v>
      </c>
      <c r="P160">
        <v>5871</v>
      </c>
      <c r="Q160">
        <v>4.5</v>
      </c>
      <c r="S160">
        <v>47.058048248291001</v>
      </c>
      <c r="U160">
        <v>7</v>
      </c>
      <c r="V160">
        <v>37.400001525878899</v>
      </c>
      <c r="W160">
        <v>9.1999998092651296</v>
      </c>
      <c r="X160">
        <v>0.446261286735534</v>
      </c>
      <c r="AC160">
        <v>174</v>
      </c>
      <c r="AD160">
        <v>150.308334350585</v>
      </c>
      <c r="AG160">
        <v>702.22686767578102</v>
      </c>
      <c r="AJ160">
        <v>53</v>
      </c>
      <c r="AW160">
        <v>0</v>
      </c>
    </row>
    <row r="161" spans="1:49" x14ac:dyDescent="0.2">
      <c r="A161">
        <v>629028393</v>
      </c>
      <c r="B161" t="s">
        <v>452</v>
      </c>
      <c r="C161" t="s">
        <v>225</v>
      </c>
      <c r="D161" t="s">
        <v>75</v>
      </c>
      <c r="F161">
        <v>771</v>
      </c>
      <c r="G161">
        <v>2.0299999999999998</v>
      </c>
      <c r="H161">
        <v>27</v>
      </c>
      <c r="I161" t="b">
        <v>0</v>
      </c>
      <c r="K161" t="s">
        <v>453</v>
      </c>
      <c r="L161">
        <v>95</v>
      </c>
      <c r="N161">
        <v>771</v>
      </c>
      <c r="O161">
        <v>771</v>
      </c>
      <c r="P161">
        <v>2037.40002441406</v>
      </c>
      <c r="Q161">
        <v>3.7999999523162802</v>
      </c>
      <c r="S161">
        <v>0</v>
      </c>
      <c r="U161">
        <v>21.5</v>
      </c>
      <c r="V161">
        <v>25.899999618530199</v>
      </c>
      <c r="W161">
        <v>3.7999999523162802</v>
      </c>
      <c r="X161">
        <v>-3.9265699684619897E-2</v>
      </c>
      <c r="AC161">
        <v>166</v>
      </c>
      <c r="AD161">
        <v>159.23500061035099</v>
      </c>
      <c r="AG161">
        <v>238.00146484375</v>
      </c>
      <c r="AJ161">
        <v>27</v>
      </c>
      <c r="AW161">
        <v>0</v>
      </c>
    </row>
    <row r="162" spans="1:49" x14ac:dyDescent="0.2">
      <c r="A162">
        <v>629035133</v>
      </c>
      <c r="B162" t="s">
        <v>454</v>
      </c>
      <c r="C162" t="s">
        <v>196</v>
      </c>
      <c r="D162" t="s">
        <v>75</v>
      </c>
      <c r="F162">
        <v>2536</v>
      </c>
      <c r="G162">
        <v>6.73</v>
      </c>
      <c r="H162">
        <v>103</v>
      </c>
      <c r="I162" t="b">
        <v>0</v>
      </c>
      <c r="K162" t="s">
        <v>455</v>
      </c>
      <c r="L162">
        <v>95</v>
      </c>
      <c r="N162">
        <v>2536</v>
      </c>
      <c r="O162">
        <v>2300</v>
      </c>
      <c r="P162">
        <v>6731.7001953125</v>
      </c>
      <c r="Q162">
        <v>4.9000000953674299</v>
      </c>
      <c r="S162">
        <v>29.430391311645501</v>
      </c>
      <c r="U162">
        <v>8.3000001907348597</v>
      </c>
      <c r="V162">
        <v>38.099998474121001</v>
      </c>
      <c r="W162">
        <v>9.3999996185302699</v>
      </c>
      <c r="X162">
        <v>0.319384396076202</v>
      </c>
      <c r="AC162">
        <v>179</v>
      </c>
      <c r="AD162">
        <v>161.63043212890599</v>
      </c>
      <c r="AG162">
        <v>798.407958984375</v>
      </c>
      <c r="AJ162">
        <v>103</v>
      </c>
      <c r="AW162">
        <v>0</v>
      </c>
    </row>
    <row r="163" spans="1:49" x14ac:dyDescent="0.2">
      <c r="A163">
        <v>639963816</v>
      </c>
      <c r="B163" t="s">
        <v>456</v>
      </c>
      <c r="C163" t="s">
        <v>212</v>
      </c>
      <c r="D163" t="s">
        <v>75</v>
      </c>
      <c r="F163">
        <v>1707</v>
      </c>
      <c r="G163">
        <v>3.12</v>
      </c>
      <c r="H163">
        <v>15</v>
      </c>
      <c r="I163" t="b">
        <v>0</v>
      </c>
      <c r="K163" t="s">
        <v>457</v>
      </c>
      <c r="L163">
        <v>95</v>
      </c>
      <c r="N163">
        <v>1707</v>
      </c>
      <c r="O163">
        <v>1311</v>
      </c>
      <c r="P163">
        <v>3126.80004882812</v>
      </c>
      <c r="Q163">
        <v>5.5999999046325604</v>
      </c>
      <c r="S163">
        <v>0</v>
      </c>
      <c r="U163">
        <v>9.6999998092651296</v>
      </c>
      <c r="V163">
        <v>17.600000381469702</v>
      </c>
      <c r="W163">
        <v>6.5</v>
      </c>
      <c r="X163">
        <v>6.07649981975555E-2</v>
      </c>
      <c r="AC163">
        <v>155</v>
      </c>
      <c r="AD163">
        <v>134.82138061523401</v>
      </c>
      <c r="AG163">
        <v>366.77203369140602</v>
      </c>
      <c r="AJ163">
        <v>15</v>
      </c>
      <c r="AW163">
        <v>0</v>
      </c>
    </row>
    <row r="164" spans="1:49" x14ac:dyDescent="0.2">
      <c r="A164">
        <v>639967211</v>
      </c>
      <c r="B164" t="s">
        <v>458</v>
      </c>
      <c r="C164" t="s">
        <v>212</v>
      </c>
      <c r="D164" t="s">
        <v>75</v>
      </c>
      <c r="F164">
        <v>2645</v>
      </c>
      <c r="G164">
        <v>6.13</v>
      </c>
      <c r="H164">
        <v>58</v>
      </c>
      <c r="I164" t="b">
        <v>0</v>
      </c>
      <c r="K164" t="s">
        <v>459</v>
      </c>
      <c r="L164">
        <v>95</v>
      </c>
      <c r="N164">
        <v>2645</v>
      </c>
      <c r="O164">
        <v>2186</v>
      </c>
      <c r="P164">
        <v>6137.7001953125</v>
      </c>
      <c r="Q164">
        <v>4.9000000953674299</v>
      </c>
      <c r="S164">
        <v>0</v>
      </c>
      <c r="U164">
        <v>9.6000003814697195</v>
      </c>
      <c r="V164">
        <v>31.7000007629394</v>
      </c>
      <c r="W164">
        <v>6.4000000953674299</v>
      </c>
      <c r="X164">
        <v>-0.32259640097618097</v>
      </c>
      <c r="AC164">
        <v>176</v>
      </c>
      <c r="AD164">
        <v>148.56730651855401</v>
      </c>
      <c r="AG164">
        <v>709.18365478515602</v>
      </c>
      <c r="AJ164">
        <v>58</v>
      </c>
      <c r="AW164">
        <v>0</v>
      </c>
    </row>
    <row r="165" spans="1:49" x14ac:dyDescent="0.2">
      <c r="A165">
        <v>639968608</v>
      </c>
      <c r="B165" t="s">
        <v>460</v>
      </c>
      <c r="C165" t="s">
        <v>196</v>
      </c>
      <c r="D165" t="s">
        <v>75</v>
      </c>
      <c r="F165">
        <v>890</v>
      </c>
      <c r="G165">
        <v>3</v>
      </c>
      <c r="H165">
        <v>44</v>
      </c>
      <c r="I165" t="b">
        <v>0</v>
      </c>
      <c r="K165" t="s">
        <v>461</v>
      </c>
      <c r="L165">
        <v>95</v>
      </c>
      <c r="N165">
        <v>890</v>
      </c>
      <c r="O165">
        <v>890</v>
      </c>
      <c r="P165">
        <v>3002.80004882812</v>
      </c>
      <c r="Q165">
        <v>6.1999998092651296</v>
      </c>
      <c r="S165">
        <v>0</v>
      </c>
      <c r="U165">
        <v>17.600000381469702</v>
      </c>
      <c r="V165">
        <v>24.2000007629394</v>
      </c>
      <c r="W165">
        <v>7</v>
      </c>
      <c r="X165">
        <v>-3.3302251249551699E-3</v>
      </c>
      <c r="AC165">
        <v>186</v>
      </c>
      <c r="AD165">
        <v>165.72074890136699</v>
      </c>
      <c r="AG165">
        <v>351.63284301757801</v>
      </c>
      <c r="AJ165">
        <v>44</v>
      </c>
      <c r="AW165">
        <v>0</v>
      </c>
    </row>
    <row r="166" spans="1:49" x14ac:dyDescent="0.2">
      <c r="A166">
        <v>639971881</v>
      </c>
      <c r="B166" t="s">
        <v>462</v>
      </c>
      <c r="C166" t="s">
        <v>196</v>
      </c>
      <c r="D166" t="s">
        <v>75</v>
      </c>
      <c r="F166">
        <v>3268</v>
      </c>
      <c r="G166">
        <v>6.58</v>
      </c>
      <c r="H166">
        <v>72</v>
      </c>
      <c r="I166" t="b">
        <v>0</v>
      </c>
      <c r="K166" t="s">
        <v>463</v>
      </c>
      <c r="L166">
        <v>95</v>
      </c>
      <c r="N166">
        <v>3268</v>
      </c>
      <c r="O166">
        <v>2274</v>
      </c>
      <c r="P166">
        <v>6586.10009765625</v>
      </c>
      <c r="Q166">
        <v>5.4000000953674299</v>
      </c>
      <c r="S166">
        <v>47.522998809814403</v>
      </c>
      <c r="U166">
        <v>25.2000007629394</v>
      </c>
      <c r="V166">
        <v>61.299999237060497</v>
      </c>
      <c r="W166">
        <v>20</v>
      </c>
      <c r="X166">
        <v>2.8848599642515099E-2</v>
      </c>
      <c r="AC166">
        <v>174</v>
      </c>
      <c r="AD166">
        <v>148.01199340820301</v>
      </c>
      <c r="AG166">
        <v>776.20690917968705</v>
      </c>
      <c r="AJ166">
        <v>72</v>
      </c>
      <c r="AW166">
        <v>0</v>
      </c>
    </row>
    <row r="167" spans="1:49" x14ac:dyDescent="0.2">
      <c r="A167">
        <v>660113075</v>
      </c>
      <c r="B167" t="s">
        <v>464</v>
      </c>
      <c r="C167" t="s">
        <v>196</v>
      </c>
      <c r="D167" t="s">
        <v>75</v>
      </c>
      <c r="F167">
        <v>371</v>
      </c>
      <c r="G167">
        <v>0.93</v>
      </c>
      <c r="H167">
        <v>13</v>
      </c>
      <c r="I167" t="b">
        <v>0</v>
      </c>
      <c r="K167" t="s">
        <v>465</v>
      </c>
      <c r="L167">
        <v>95</v>
      </c>
      <c r="N167">
        <v>371</v>
      </c>
      <c r="O167">
        <v>300</v>
      </c>
      <c r="P167">
        <v>938.59997558593705</v>
      </c>
      <c r="Q167">
        <v>4.5</v>
      </c>
      <c r="S167">
        <v>11.591250419616699</v>
      </c>
      <c r="U167">
        <v>26.2000007629394</v>
      </c>
      <c r="V167">
        <v>38.099998474121001</v>
      </c>
      <c r="W167">
        <v>9.1000003814697195</v>
      </c>
      <c r="X167">
        <v>0.74579161405563299</v>
      </c>
      <c r="AC167">
        <v>172</v>
      </c>
      <c r="AD167">
        <v>159.08695983886699</v>
      </c>
      <c r="AG167">
        <v>113.619728088378</v>
      </c>
      <c r="AJ167">
        <v>13</v>
      </c>
      <c r="AW167">
        <v>0</v>
      </c>
    </row>
    <row r="168" spans="1:49" x14ac:dyDescent="0.2">
      <c r="A168">
        <v>660113229</v>
      </c>
      <c r="B168" t="s">
        <v>466</v>
      </c>
      <c r="C168" t="s">
        <v>196</v>
      </c>
      <c r="D168" t="s">
        <v>75</v>
      </c>
      <c r="F168">
        <v>1271</v>
      </c>
      <c r="G168">
        <v>3.66</v>
      </c>
      <c r="H168">
        <v>47</v>
      </c>
      <c r="I168" t="b">
        <v>0</v>
      </c>
      <c r="K168" t="s">
        <v>467</v>
      </c>
      <c r="L168">
        <v>95</v>
      </c>
      <c r="N168">
        <v>1271</v>
      </c>
      <c r="O168">
        <v>1271</v>
      </c>
      <c r="P168">
        <v>3664.39990234375</v>
      </c>
      <c r="Q168">
        <v>4.9000000953674299</v>
      </c>
      <c r="S168">
        <v>0</v>
      </c>
      <c r="U168">
        <v>17.600000381469702</v>
      </c>
      <c r="V168">
        <v>38</v>
      </c>
      <c r="W168">
        <v>4.5</v>
      </c>
      <c r="X168">
        <v>-0.32201725244522</v>
      </c>
      <c r="AC168">
        <v>171</v>
      </c>
      <c r="AD168">
        <v>157.15499877929599</v>
      </c>
      <c r="AG168">
        <v>423.978759765625</v>
      </c>
      <c r="AJ168">
        <v>47</v>
      </c>
      <c r="AW168">
        <v>0</v>
      </c>
    </row>
    <row r="169" spans="1:49" x14ac:dyDescent="0.2">
      <c r="A169">
        <v>660113540</v>
      </c>
      <c r="B169" t="s">
        <v>468</v>
      </c>
      <c r="C169" t="s">
        <v>225</v>
      </c>
      <c r="D169" t="s">
        <v>75</v>
      </c>
      <c r="F169">
        <v>3166</v>
      </c>
      <c r="G169">
        <v>7.11</v>
      </c>
      <c r="H169">
        <v>70</v>
      </c>
      <c r="I169" t="b">
        <v>0</v>
      </c>
      <c r="K169" t="s">
        <v>469</v>
      </c>
      <c r="L169">
        <v>95</v>
      </c>
      <c r="N169">
        <v>3166</v>
      </c>
      <c r="O169">
        <v>2766</v>
      </c>
      <c r="P169">
        <v>7115.7998046875</v>
      </c>
      <c r="Q169">
        <v>8.5</v>
      </c>
      <c r="S169">
        <v>61.587100982666001</v>
      </c>
      <c r="U169">
        <v>1.5</v>
      </c>
      <c r="V169">
        <v>29.899999618530199</v>
      </c>
      <c r="W169">
        <v>49.099998474121001</v>
      </c>
      <c r="X169">
        <v>-7.0266202092170701E-2</v>
      </c>
      <c r="AC169">
        <v>176</v>
      </c>
      <c r="AD169">
        <v>145.78199768066401</v>
      </c>
      <c r="AG169">
        <v>869.32977294921795</v>
      </c>
      <c r="AJ169">
        <v>70</v>
      </c>
      <c r="AW169">
        <v>0</v>
      </c>
    </row>
    <row r="170" spans="1:49" x14ac:dyDescent="0.2">
      <c r="A170">
        <v>660113862</v>
      </c>
      <c r="B170" t="s">
        <v>470</v>
      </c>
      <c r="C170" t="s">
        <v>193</v>
      </c>
      <c r="D170" t="s">
        <v>75</v>
      </c>
      <c r="F170">
        <v>5027</v>
      </c>
      <c r="G170">
        <v>10.53</v>
      </c>
      <c r="H170">
        <v>189</v>
      </c>
      <c r="I170" t="b">
        <v>0</v>
      </c>
      <c r="K170" t="s">
        <v>471</v>
      </c>
      <c r="L170">
        <v>95</v>
      </c>
      <c r="N170">
        <v>5027</v>
      </c>
      <c r="O170">
        <v>3953</v>
      </c>
      <c r="P170">
        <v>10531</v>
      </c>
      <c r="Q170">
        <v>6.5</v>
      </c>
      <c r="S170">
        <v>70.942565917968693</v>
      </c>
      <c r="U170">
        <v>14.199999809265099</v>
      </c>
      <c r="V170">
        <v>62</v>
      </c>
      <c r="W170">
        <v>35.400001525878899</v>
      </c>
      <c r="X170">
        <v>0.30671352148056003</v>
      </c>
      <c r="AC170">
        <v>181</v>
      </c>
      <c r="AD170">
        <v>163.33514404296801</v>
      </c>
      <c r="AG170">
        <v>1256.49365234375</v>
      </c>
      <c r="AJ170">
        <v>189</v>
      </c>
      <c r="AW170">
        <v>0</v>
      </c>
    </row>
    <row r="171" spans="1:49" x14ac:dyDescent="0.2">
      <c r="A171">
        <v>679555157</v>
      </c>
      <c r="B171" t="s">
        <v>472</v>
      </c>
      <c r="C171" t="s">
        <v>212</v>
      </c>
      <c r="D171" t="s">
        <v>75</v>
      </c>
      <c r="F171">
        <v>1411</v>
      </c>
      <c r="G171">
        <v>3.51</v>
      </c>
      <c r="H171">
        <v>29</v>
      </c>
      <c r="I171" t="b">
        <v>0</v>
      </c>
      <c r="K171" t="s">
        <v>473</v>
      </c>
      <c r="L171">
        <v>95</v>
      </c>
      <c r="N171">
        <v>1411</v>
      </c>
      <c r="O171">
        <v>1226</v>
      </c>
      <c r="P171">
        <v>3518.89990234375</v>
      </c>
      <c r="Q171">
        <v>6.9000000953674299</v>
      </c>
      <c r="S171">
        <v>17.6285705566406</v>
      </c>
      <c r="U171">
        <v>22.600000381469702</v>
      </c>
      <c r="V171">
        <v>41.099998474121001</v>
      </c>
      <c r="W171">
        <v>14.1000003814697</v>
      </c>
      <c r="X171">
        <v>-9.0937510132789598E-2</v>
      </c>
      <c r="AC171">
        <v>165</v>
      </c>
      <c r="AD171">
        <v>143.94599914550699</v>
      </c>
      <c r="AG171">
        <v>413.64865112304602</v>
      </c>
      <c r="AJ171">
        <v>29</v>
      </c>
      <c r="AW171">
        <v>0</v>
      </c>
    </row>
    <row r="172" spans="1:49" x14ac:dyDescent="0.2">
      <c r="A172">
        <v>679558369</v>
      </c>
      <c r="B172" t="s">
        <v>474</v>
      </c>
      <c r="C172" t="s">
        <v>212</v>
      </c>
      <c r="D172" t="s">
        <v>75</v>
      </c>
      <c r="F172">
        <v>2006</v>
      </c>
      <c r="G172">
        <v>5.01</v>
      </c>
      <c r="H172">
        <v>47</v>
      </c>
      <c r="I172" t="b">
        <v>0</v>
      </c>
      <c r="K172" t="s">
        <v>475</v>
      </c>
      <c r="L172">
        <v>95</v>
      </c>
      <c r="N172">
        <v>2006</v>
      </c>
      <c r="O172">
        <v>1728</v>
      </c>
      <c r="P172">
        <v>5017.89990234375</v>
      </c>
      <c r="Q172">
        <v>5.4000000953674299</v>
      </c>
      <c r="S172">
        <v>19.8024997711181</v>
      </c>
      <c r="U172">
        <v>17.799999237060501</v>
      </c>
      <c r="V172">
        <v>38.099998474121001</v>
      </c>
      <c r="W172">
        <v>9.8000001907348597</v>
      </c>
      <c r="X172">
        <v>-1.99286988936364E-3</v>
      </c>
      <c r="AC172">
        <v>170</v>
      </c>
      <c r="AD172">
        <v>148.94900512695301</v>
      </c>
      <c r="AG172">
        <v>588.30364990234295</v>
      </c>
      <c r="AJ172">
        <v>47</v>
      </c>
      <c r="AW172">
        <v>0</v>
      </c>
    </row>
    <row r="173" spans="1:49" x14ac:dyDescent="0.2">
      <c r="A173">
        <v>679567048</v>
      </c>
      <c r="B173" t="s">
        <v>476</v>
      </c>
      <c r="C173" t="s">
        <v>193</v>
      </c>
      <c r="D173" t="s">
        <v>75</v>
      </c>
      <c r="F173">
        <v>6990</v>
      </c>
      <c r="G173">
        <v>14.25</v>
      </c>
      <c r="H173">
        <v>175</v>
      </c>
      <c r="I173" t="b">
        <v>0</v>
      </c>
      <c r="K173" t="s">
        <v>477</v>
      </c>
      <c r="L173">
        <v>95</v>
      </c>
      <c r="N173">
        <v>6990</v>
      </c>
      <c r="O173">
        <v>4936</v>
      </c>
      <c r="P173">
        <v>14254.599609375</v>
      </c>
      <c r="Q173">
        <v>9.1000003814697195</v>
      </c>
      <c r="S173">
        <v>98.116233825683594</v>
      </c>
      <c r="U173">
        <v>9.6999998092651296</v>
      </c>
      <c r="V173">
        <v>61.900001525878899</v>
      </c>
      <c r="W173">
        <v>14.300000190734799</v>
      </c>
      <c r="X173">
        <v>-2.1045838948339198E-3</v>
      </c>
      <c r="AC173">
        <v>181</v>
      </c>
      <c r="AD173">
        <v>158.28143310546801</v>
      </c>
      <c r="AG173">
        <v>1681.52294921875</v>
      </c>
      <c r="AJ173">
        <v>175</v>
      </c>
      <c r="AW173">
        <v>0</v>
      </c>
    </row>
    <row r="174" spans="1:49" x14ac:dyDescent="0.2">
      <c r="A174">
        <v>745180022</v>
      </c>
      <c r="B174" t="s">
        <v>478</v>
      </c>
      <c r="C174" t="s">
        <v>479</v>
      </c>
      <c r="D174" t="s">
        <v>480</v>
      </c>
      <c r="E174" t="s">
        <v>481</v>
      </c>
      <c r="F174">
        <v>4321</v>
      </c>
      <c r="G174">
        <v>3.92</v>
      </c>
      <c r="I174" t="b">
        <v>0</v>
      </c>
      <c r="K174" t="s">
        <v>482</v>
      </c>
      <c r="L174">
        <v>95</v>
      </c>
      <c r="N174">
        <v>4321</v>
      </c>
      <c r="O174">
        <v>1545</v>
      </c>
      <c r="P174">
        <v>3923</v>
      </c>
      <c r="Q174">
        <v>6.8000001907348597</v>
      </c>
      <c r="S174">
        <v>27.9888000488281</v>
      </c>
      <c r="U174">
        <v>22.5</v>
      </c>
      <c r="V174">
        <v>38.200000762939403</v>
      </c>
      <c r="W174">
        <v>12.199999809265099</v>
      </c>
      <c r="X174">
        <v>2.5490699335932701E-3</v>
      </c>
      <c r="AF174">
        <v>57.469600677490199</v>
      </c>
      <c r="AG174">
        <v>99.001441955566406</v>
      </c>
      <c r="AW174">
        <v>0</v>
      </c>
    </row>
    <row r="175" spans="1:49" x14ac:dyDescent="0.2">
      <c r="A175">
        <v>746479249</v>
      </c>
      <c r="B175" t="s">
        <v>483</v>
      </c>
      <c r="C175" t="s">
        <v>212</v>
      </c>
      <c r="D175" t="s">
        <v>75</v>
      </c>
      <c r="F175">
        <v>3406</v>
      </c>
      <c r="G175">
        <v>7.96</v>
      </c>
      <c r="H175">
        <v>142</v>
      </c>
      <c r="I175" t="b">
        <v>0</v>
      </c>
      <c r="K175" t="s">
        <v>484</v>
      </c>
      <c r="L175">
        <v>95</v>
      </c>
      <c r="N175">
        <v>3406</v>
      </c>
      <c r="O175">
        <v>3110</v>
      </c>
      <c r="P175">
        <v>7961.39990234375</v>
      </c>
      <c r="Q175">
        <v>4.1999998092651296</v>
      </c>
      <c r="S175">
        <v>155.96499633789</v>
      </c>
      <c r="U175">
        <v>181.100006103515</v>
      </c>
      <c r="V175">
        <v>235.69999694824199</v>
      </c>
      <c r="W175">
        <v>33.299999237060497</v>
      </c>
      <c r="X175">
        <v>6.2803002074360804E-3</v>
      </c>
      <c r="AC175">
        <v>186</v>
      </c>
      <c r="AD175">
        <v>160.19500732421801</v>
      </c>
      <c r="AG175">
        <v>968.84918212890602</v>
      </c>
      <c r="AJ175">
        <v>142</v>
      </c>
      <c r="AW175">
        <v>0</v>
      </c>
    </row>
    <row r="176" spans="1:49" x14ac:dyDescent="0.2">
      <c r="A176">
        <v>746479402</v>
      </c>
      <c r="B176" t="s">
        <v>485</v>
      </c>
      <c r="C176" t="s">
        <v>196</v>
      </c>
      <c r="D176" t="s">
        <v>75</v>
      </c>
      <c r="F176">
        <v>23</v>
      </c>
      <c r="G176">
        <v>0</v>
      </c>
      <c r="H176">
        <v>0</v>
      </c>
      <c r="I176" t="b">
        <v>0</v>
      </c>
      <c r="K176" t="s">
        <v>486</v>
      </c>
      <c r="L176">
        <v>95</v>
      </c>
      <c r="N176">
        <v>23</v>
      </c>
      <c r="O176">
        <v>23</v>
      </c>
      <c r="P176">
        <v>5.1999998092651296</v>
      </c>
      <c r="Q176">
        <v>0.89999997615814198</v>
      </c>
      <c r="S176">
        <v>0</v>
      </c>
      <c r="W176">
        <v>0</v>
      </c>
      <c r="X176">
        <v>0</v>
      </c>
      <c r="AC176">
        <v>70</v>
      </c>
      <c r="AD176">
        <v>69.347801208496094</v>
      </c>
      <c r="AG176">
        <v>0.60696792602538996</v>
      </c>
      <c r="AJ176">
        <v>0</v>
      </c>
      <c r="AW176">
        <v>0</v>
      </c>
    </row>
    <row r="177" spans="1:49" x14ac:dyDescent="0.2">
      <c r="A177">
        <v>746479473</v>
      </c>
      <c r="B177" t="s">
        <v>487</v>
      </c>
      <c r="C177" t="s">
        <v>196</v>
      </c>
      <c r="D177" t="s">
        <v>75</v>
      </c>
      <c r="F177">
        <v>572</v>
      </c>
      <c r="G177">
        <v>1.61</v>
      </c>
      <c r="H177">
        <v>15</v>
      </c>
      <c r="I177" t="b">
        <v>0</v>
      </c>
      <c r="K177" t="s">
        <v>488</v>
      </c>
      <c r="L177">
        <v>95</v>
      </c>
      <c r="N177">
        <v>572</v>
      </c>
      <c r="O177">
        <v>572</v>
      </c>
      <c r="P177">
        <v>1609.19995117187</v>
      </c>
      <c r="Q177">
        <v>5.0999999046325604</v>
      </c>
      <c r="S177">
        <v>0</v>
      </c>
      <c r="U177">
        <v>22.5</v>
      </c>
      <c r="V177">
        <v>36.400001525878899</v>
      </c>
      <c r="W177">
        <v>11.199999809265099</v>
      </c>
      <c r="X177">
        <v>-0.627641081809997</v>
      </c>
      <c r="AC177">
        <v>163</v>
      </c>
      <c r="AD177">
        <v>149.52134704589801</v>
      </c>
      <c r="AG177">
        <v>185.09019470214801</v>
      </c>
      <c r="AJ177">
        <v>15</v>
      </c>
      <c r="AW177">
        <v>0</v>
      </c>
    </row>
    <row r="178" spans="1:49" x14ac:dyDescent="0.2">
      <c r="A178">
        <v>746479550</v>
      </c>
      <c r="B178" t="s">
        <v>489</v>
      </c>
      <c r="C178" t="s">
        <v>193</v>
      </c>
      <c r="D178" t="s">
        <v>75</v>
      </c>
      <c r="F178">
        <v>3541</v>
      </c>
      <c r="G178">
        <v>7.96</v>
      </c>
      <c r="H178">
        <v>142</v>
      </c>
      <c r="I178" t="b">
        <v>0</v>
      </c>
      <c r="K178" t="s">
        <v>490</v>
      </c>
      <c r="L178">
        <v>95</v>
      </c>
      <c r="N178">
        <v>3541</v>
      </c>
      <c r="O178">
        <v>3078</v>
      </c>
      <c r="P178">
        <v>7968.7998046875</v>
      </c>
      <c r="Q178">
        <v>5.6999998092651296</v>
      </c>
      <c r="S178">
        <v>156.98764038085901</v>
      </c>
      <c r="U178">
        <v>181.19999694824199</v>
      </c>
      <c r="V178">
        <v>236</v>
      </c>
      <c r="W178">
        <v>25.799999237060501</v>
      </c>
      <c r="X178">
        <v>3.76468221656978E-3</v>
      </c>
      <c r="AC178">
        <v>186</v>
      </c>
      <c r="AD178">
        <v>163.41850280761699</v>
      </c>
      <c r="AG178">
        <v>970.93853759765602</v>
      </c>
      <c r="AJ178">
        <v>142</v>
      </c>
      <c r="AW178">
        <v>0</v>
      </c>
    </row>
    <row r="179" spans="1:49" x14ac:dyDescent="0.2">
      <c r="A179">
        <v>746638317</v>
      </c>
      <c r="B179" t="s">
        <v>491</v>
      </c>
      <c r="C179" t="s">
        <v>492</v>
      </c>
      <c r="D179" t="s">
        <v>75</v>
      </c>
      <c r="E179" t="s">
        <v>493</v>
      </c>
      <c r="F179">
        <v>1984</v>
      </c>
      <c r="G179">
        <v>4.83</v>
      </c>
      <c r="H179">
        <v>92</v>
      </c>
      <c r="I179" t="b">
        <v>0</v>
      </c>
      <c r="K179" t="s">
        <v>494</v>
      </c>
      <c r="L179">
        <v>95</v>
      </c>
      <c r="N179">
        <v>1984</v>
      </c>
      <c r="O179">
        <v>1832</v>
      </c>
      <c r="P179">
        <v>4829.5</v>
      </c>
      <c r="Q179">
        <v>5.0999999046325604</v>
      </c>
      <c r="S179">
        <v>18.2476196289062</v>
      </c>
      <c r="U179">
        <v>22.600000381469702</v>
      </c>
      <c r="V179">
        <v>41.599998474121001</v>
      </c>
      <c r="W179">
        <v>14.399999618530201</v>
      </c>
      <c r="X179">
        <v>-0.192566514015197</v>
      </c>
      <c r="AC179">
        <v>185</v>
      </c>
      <c r="AD179">
        <v>166.78428649902301</v>
      </c>
      <c r="AG179">
        <v>566.54620361328102</v>
      </c>
      <c r="AJ179">
        <v>92</v>
      </c>
      <c r="AW179">
        <v>0</v>
      </c>
    </row>
    <row r="180" spans="1:49" x14ac:dyDescent="0.2">
      <c r="A180">
        <v>756622577</v>
      </c>
      <c r="B180" t="s">
        <v>495</v>
      </c>
      <c r="C180" t="s">
        <v>212</v>
      </c>
      <c r="D180" t="s">
        <v>75</v>
      </c>
      <c r="E180" t="s">
        <v>496</v>
      </c>
      <c r="F180">
        <v>1274</v>
      </c>
      <c r="G180">
        <v>3.51</v>
      </c>
      <c r="H180">
        <v>61</v>
      </c>
      <c r="I180" t="b">
        <v>0</v>
      </c>
      <c r="K180" t="s">
        <v>497</v>
      </c>
      <c r="L180">
        <v>95</v>
      </c>
      <c r="N180">
        <v>1274</v>
      </c>
      <c r="O180">
        <v>1241</v>
      </c>
      <c r="P180">
        <v>3513.69995117187</v>
      </c>
      <c r="Q180">
        <v>3.70000004768371</v>
      </c>
      <c r="S180">
        <v>0</v>
      </c>
      <c r="U180">
        <v>17.7000007629394</v>
      </c>
      <c r="V180">
        <v>38</v>
      </c>
      <c r="W180">
        <v>4</v>
      </c>
      <c r="X180">
        <v>-0.310214012861251</v>
      </c>
      <c r="AC180">
        <v>181</v>
      </c>
      <c r="AD180">
        <v>153.78900146484301</v>
      </c>
      <c r="AG180">
        <v>406.71520996093699</v>
      </c>
      <c r="AJ180">
        <v>61</v>
      </c>
      <c r="AW180">
        <v>0</v>
      </c>
    </row>
    <row r="181" spans="1:49" x14ac:dyDescent="0.2">
      <c r="A181">
        <v>816951877</v>
      </c>
      <c r="B181" t="s">
        <v>498</v>
      </c>
      <c r="C181" t="s">
        <v>499</v>
      </c>
      <c r="D181" t="s">
        <v>480</v>
      </c>
      <c r="F181">
        <v>2838</v>
      </c>
      <c r="G181">
        <v>9.5399999999999991</v>
      </c>
      <c r="I181" t="b">
        <v>0</v>
      </c>
      <c r="K181" t="s">
        <v>500</v>
      </c>
      <c r="L181">
        <v>95</v>
      </c>
      <c r="N181">
        <v>2838</v>
      </c>
      <c r="O181">
        <v>2188</v>
      </c>
      <c r="P181">
        <v>9548.900390625</v>
      </c>
      <c r="Q181">
        <v>9.8000001907348597</v>
      </c>
      <c r="S181">
        <v>67.206596374511705</v>
      </c>
      <c r="U181">
        <v>22.299999237060501</v>
      </c>
      <c r="V181">
        <v>78.599998474121094</v>
      </c>
      <c r="W181">
        <v>33.299999237060497</v>
      </c>
      <c r="X181">
        <v>0</v>
      </c>
      <c r="AF181">
        <v>93.227699279785099</v>
      </c>
      <c r="AG181">
        <v>227.44015502929599</v>
      </c>
      <c r="AW181">
        <v>0</v>
      </c>
    </row>
    <row r="182" spans="1:49" x14ac:dyDescent="0.2">
      <c r="A182">
        <v>824206690</v>
      </c>
      <c r="B182" t="s">
        <v>501</v>
      </c>
      <c r="C182" t="s">
        <v>196</v>
      </c>
      <c r="D182" t="s">
        <v>75</v>
      </c>
      <c r="F182">
        <v>1241</v>
      </c>
      <c r="G182">
        <v>3.22</v>
      </c>
      <c r="H182">
        <v>59</v>
      </c>
      <c r="I182" t="b">
        <v>0</v>
      </c>
      <c r="K182" t="s">
        <v>502</v>
      </c>
      <c r="L182">
        <v>95</v>
      </c>
      <c r="N182">
        <v>1241</v>
      </c>
      <c r="O182">
        <v>1241</v>
      </c>
      <c r="P182">
        <v>3219.80004882812</v>
      </c>
      <c r="Q182">
        <v>3.5999999046325599</v>
      </c>
      <c r="S182">
        <v>17.272682189941399</v>
      </c>
      <c r="U182">
        <v>16.899999618530199</v>
      </c>
      <c r="V182">
        <v>34.400001525878899</v>
      </c>
      <c r="W182">
        <v>18.600000381469702</v>
      </c>
      <c r="X182">
        <v>6.2115658074617299E-3</v>
      </c>
      <c r="AC182">
        <v>182</v>
      </c>
      <c r="AD182">
        <v>164.09669494628901</v>
      </c>
      <c r="AG182">
        <v>380.09030151367102</v>
      </c>
      <c r="AJ182">
        <v>59</v>
      </c>
      <c r="AW182">
        <v>0</v>
      </c>
    </row>
    <row r="183" spans="1:49" x14ac:dyDescent="0.2">
      <c r="A183">
        <v>824860657</v>
      </c>
      <c r="B183" t="s">
        <v>503</v>
      </c>
      <c r="C183" t="s">
        <v>504</v>
      </c>
      <c r="D183" t="s">
        <v>480</v>
      </c>
      <c r="F183">
        <v>2655</v>
      </c>
      <c r="G183">
        <v>10.9</v>
      </c>
      <c r="I183" t="b">
        <v>0</v>
      </c>
      <c r="K183" t="s">
        <v>505</v>
      </c>
      <c r="L183">
        <v>95</v>
      </c>
      <c r="N183">
        <v>2655</v>
      </c>
      <c r="O183">
        <v>2529</v>
      </c>
      <c r="P183">
        <v>10905.2998046875</v>
      </c>
      <c r="Q183">
        <v>11</v>
      </c>
      <c r="S183">
        <v>73.357398986816406</v>
      </c>
      <c r="U183">
        <v>16.899999618530199</v>
      </c>
      <c r="V183">
        <v>58</v>
      </c>
      <c r="W183">
        <v>13.399999618530201</v>
      </c>
      <c r="X183">
        <v>-0.15313699841499301</v>
      </c>
      <c r="AF183">
        <v>77.438102722167898</v>
      </c>
      <c r="AG183">
        <v>218.36267089843699</v>
      </c>
      <c r="AW183">
        <v>0</v>
      </c>
    </row>
    <row r="184" spans="1:49" x14ac:dyDescent="0.2">
      <c r="A184">
        <v>825186966</v>
      </c>
      <c r="B184" t="s">
        <v>506</v>
      </c>
      <c r="C184" t="s">
        <v>507</v>
      </c>
      <c r="D184" t="s">
        <v>480</v>
      </c>
      <c r="F184">
        <v>11660</v>
      </c>
      <c r="G184">
        <v>38.22</v>
      </c>
      <c r="I184" t="b">
        <v>0</v>
      </c>
      <c r="K184" t="s">
        <v>508</v>
      </c>
      <c r="L184">
        <v>95</v>
      </c>
      <c r="N184">
        <v>11660</v>
      </c>
      <c r="O184">
        <v>10379</v>
      </c>
      <c r="P184">
        <v>38223</v>
      </c>
      <c r="Q184">
        <v>13.300000190734799</v>
      </c>
      <c r="S184">
        <v>389.00500488281199</v>
      </c>
      <c r="U184">
        <v>16.899999618530199</v>
      </c>
      <c r="V184">
        <v>129.5</v>
      </c>
      <c r="W184">
        <v>40.299999237060497</v>
      </c>
      <c r="X184">
        <v>3.3487699925899499E-2</v>
      </c>
      <c r="AF184">
        <v>80.051399230957003</v>
      </c>
      <c r="AG184">
        <v>926.401611328125</v>
      </c>
      <c r="AW184">
        <v>0</v>
      </c>
    </row>
    <row r="185" spans="1:49" x14ac:dyDescent="0.2">
      <c r="A185">
        <v>832637129</v>
      </c>
      <c r="B185" t="s">
        <v>509</v>
      </c>
      <c r="C185" t="s">
        <v>510</v>
      </c>
      <c r="D185" t="s">
        <v>480</v>
      </c>
      <c r="F185">
        <v>8664</v>
      </c>
      <c r="G185">
        <v>17.649999999999999</v>
      </c>
      <c r="I185" t="b">
        <v>0</v>
      </c>
      <c r="K185" t="s">
        <v>511</v>
      </c>
      <c r="L185">
        <v>94.800796508789006</v>
      </c>
      <c r="N185">
        <v>8664</v>
      </c>
      <c r="O185">
        <v>7169</v>
      </c>
      <c r="P185">
        <v>17656.19921875</v>
      </c>
      <c r="Q185">
        <v>11.5</v>
      </c>
      <c r="S185">
        <v>139.593994140625</v>
      </c>
      <c r="U185">
        <v>2</v>
      </c>
      <c r="V185">
        <v>67</v>
      </c>
      <c r="W185">
        <v>41.299999237060497</v>
      </c>
      <c r="X185">
        <v>-9.1752499341964694E-2</v>
      </c>
      <c r="AF185">
        <v>62.956199645996001</v>
      </c>
      <c r="AG185">
        <v>503.23629760742102</v>
      </c>
      <c r="AW185">
        <v>0</v>
      </c>
    </row>
    <row r="186" spans="1:49" x14ac:dyDescent="0.2">
      <c r="A186">
        <v>897060444</v>
      </c>
      <c r="B186" t="s">
        <v>512</v>
      </c>
      <c r="C186" t="s">
        <v>513</v>
      </c>
      <c r="D186" t="s">
        <v>480</v>
      </c>
      <c r="F186">
        <v>12257</v>
      </c>
      <c r="G186">
        <v>47.61</v>
      </c>
      <c r="I186" t="b">
        <v>0</v>
      </c>
      <c r="K186" t="s">
        <v>514</v>
      </c>
      <c r="L186">
        <v>94.800796508789006</v>
      </c>
      <c r="N186">
        <v>12257</v>
      </c>
      <c r="O186">
        <v>9745</v>
      </c>
      <c r="P186">
        <v>47612.5</v>
      </c>
      <c r="Q186">
        <v>10.5</v>
      </c>
      <c r="S186">
        <v>45.481899261474602</v>
      </c>
      <c r="U186">
        <v>2</v>
      </c>
      <c r="V186">
        <v>38.200000762939403</v>
      </c>
      <c r="W186">
        <v>21.7000007629394</v>
      </c>
      <c r="X186">
        <v>-1.2181700207293001E-2</v>
      </c>
      <c r="AF186">
        <v>73.092399597167898</v>
      </c>
      <c r="AG186">
        <v>794.1982421875</v>
      </c>
      <c r="AW186">
        <v>0</v>
      </c>
    </row>
    <row r="187" spans="1:49" x14ac:dyDescent="0.2">
      <c r="A187">
        <v>899525138</v>
      </c>
      <c r="B187" t="s">
        <v>515</v>
      </c>
      <c r="C187" t="s">
        <v>513</v>
      </c>
      <c r="D187" t="s">
        <v>480</v>
      </c>
      <c r="F187">
        <v>4353</v>
      </c>
      <c r="G187">
        <v>24.69</v>
      </c>
      <c r="I187" t="b">
        <v>0</v>
      </c>
      <c r="K187" t="s">
        <v>516</v>
      </c>
      <c r="L187">
        <v>94.800796508789006</v>
      </c>
      <c r="N187">
        <v>4353</v>
      </c>
      <c r="O187">
        <v>4332</v>
      </c>
      <c r="P187">
        <v>24690.099609375</v>
      </c>
      <c r="Q187">
        <v>10.300000190734799</v>
      </c>
      <c r="S187">
        <v>13.4364004135131</v>
      </c>
      <c r="U187">
        <v>2</v>
      </c>
      <c r="V187">
        <v>38.700000762939403</v>
      </c>
      <c r="W187">
        <v>8.6999998092651296</v>
      </c>
      <c r="X187">
        <v>-8.6674399673938696E-2</v>
      </c>
      <c r="AF187">
        <v>90.186302185058594</v>
      </c>
      <c r="AG187">
        <v>435.61605834960898</v>
      </c>
      <c r="AW187">
        <v>0</v>
      </c>
    </row>
    <row r="188" spans="1:49" x14ac:dyDescent="0.2">
      <c r="A188">
        <v>900191206</v>
      </c>
      <c r="B188" t="s">
        <v>517</v>
      </c>
      <c r="C188" t="s">
        <v>518</v>
      </c>
      <c r="D188" t="s">
        <v>480</v>
      </c>
      <c r="E188" t="s">
        <v>519</v>
      </c>
      <c r="F188">
        <v>6623</v>
      </c>
      <c r="G188">
        <v>25.89</v>
      </c>
      <c r="I188" t="b">
        <v>0</v>
      </c>
      <c r="K188" t="s">
        <v>520</v>
      </c>
      <c r="L188">
        <v>94.800796508789006</v>
      </c>
      <c r="N188">
        <v>6623</v>
      </c>
      <c r="O188">
        <v>5313</v>
      </c>
      <c r="P188">
        <v>25889.5</v>
      </c>
      <c r="Q188">
        <v>12.699999809265099</v>
      </c>
      <c r="S188">
        <v>32.02730178833</v>
      </c>
      <c r="U188">
        <v>2</v>
      </c>
      <c r="V188">
        <v>34.400001525878899</v>
      </c>
      <c r="W188">
        <v>22.399999618530199</v>
      </c>
      <c r="X188">
        <v>3.9784498512744897E-2</v>
      </c>
      <c r="AF188">
        <v>75.203102111816406</v>
      </c>
      <c r="AG188">
        <v>445.50277709960898</v>
      </c>
      <c r="AW188">
        <v>0</v>
      </c>
    </row>
    <row r="189" spans="1:49" x14ac:dyDescent="0.2">
      <c r="A189">
        <v>908428330</v>
      </c>
      <c r="B189" t="s">
        <v>521</v>
      </c>
      <c r="C189" t="s">
        <v>513</v>
      </c>
      <c r="D189" t="s">
        <v>480</v>
      </c>
      <c r="F189">
        <v>4277</v>
      </c>
      <c r="G189">
        <v>24.75</v>
      </c>
      <c r="I189" t="b">
        <v>0</v>
      </c>
      <c r="K189" t="s">
        <v>522</v>
      </c>
      <c r="L189">
        <v>94.800796508789006</v>
      </c>
      <c r="N189">
        <v>4277</v>
      </c>
      <c r="O189">
        <v>4195</v>
      </c>
      <c r="P189">
        <v>24749.099609375</v>
      </c>
      <c r="Q189">
        <v>11</v>
      </c>
      <c r="S189">
        <v>14.250800132751399</v>
      </c>
      <c r="U189">
        <v>2</v>
      </c>
      <c r="V189">
        <v>34.400001525878899</v>
      </c>
      <c r="W189">
        <v>8.5</v>
      </c>
      <c r="X189">
        <v>-8.4447503089904702E-2</v>
      </c>
      <c r="AF189">
        <v>96.013801574707003</v>
      </c>
      <c r="AG189">
        <v>449.09735107421801</v>
      </c>
      <c r="AW189">
        <v>0</v>
      </c>
    </row>
    <row r="190" spans="1:49" x14ac:dyDescent="0.2">
      <c r="A190">
        <v>909083914</v>
      </c>
      <c r="B190" t="s">
        <v>523</v>
      </c>
      <c r="C190" t="s">
        <v>499</v>
      </c>
      <c r="D190" t="s">
        <v>480</v>
      </c>
      <c r="F190">
        <v>5017</v>
      </c>
      <c r="G190">
        <v>25.2</v>
      </c>
      <c r="I190" t="b">
        <v>0</v>
      </c>
      <c r="K190" t="s">
        <v>524</v>
      </c>
      <c r="L190">
        <v>94.800796508789006</v>
      </c>
      <c r="N190">
        <v>5017</v>
      </c>
      <c r="O190">
        <v>4950</v>
      </c>
      <c r="P190">
        <v>25208.400390625</v>
      </c>
      <c r="Q190">
        <v>9.5</v>
      </c>
      <c r="S190">
        <v>32.009101867675703</v>
      </c>
      <c r="U190">
        <v>2</v>
      </c>
      <c r="V190">
        <v>34.400001525878899</v>
      </c>
      <c r="W190">
        <v>28.799999237060501</v>
      </c>
      <c r="X190">
        <v>4.3636199086904498E-2</v>
      </c>
      <c r="AF190">
        <v>76.0791015625</v>
      </c>
      <c r="AG190">
        <v>419.89956665039</v>
      </c>
      <c r="AW190">
        <v>0</v>
      </c>
    </row>
    <row r="191" spans="1:49" x14ac:dyDescent="0.2">
      <c r="A191">
        <v>913784128</v>
      </c>
      <c r="B191" t="s">
        <v>525</v>
      </c>
      <c r="C191" t="s">
        <v>479</v>
      </c>
      <c r="D191" t="s">
        <v>480</v>
      </c>
      <c r="F191">
        <v>10292</v>
      </c>
      <c r="G191">
        <v>30.85</v>
      </c>
      <c r="I191" t="b">
        <v>0</v>
      </c>
      <c r="K191" t="s">
        <v>526</v>
      </c>
      <c r="L191">
        <v>94.800796508789006</v>
      </c>
      <c r="N191">
        <v>10292</v>
      </c>
      <c r="O191">
        <v>7049</v>
      </c>
      <c r="P191">
        <v>30855.400390625</v>
      </c>
      <c r="Q191">
        <v>13.5</v>
      </c>
      <c r="S191">
        <v>481.87200927734301</v>
      </c>
      <c r="U191">
        <v>22.299999237060501</v>
      </c>
      <c r="V191">
        <v>324.100006103515</v>
      </c>
      <c r="W191">
        <v>33.400001525878899</v>
      </c>
      <c r="X191">
        <v>6.4818502869456996E-4</v>
      </c>
      <c r="AF191">
        <v>108.488998413085</v>
      </c>
      <c r="AG191">
        <v>852.68395996093705</v>
      </c>
      <c r="AW191">
        <v>0</v>
      </c>
    </row>
    <row r="192" spans="1:49" x14ac:dyDescent="0.2">
      <c r="A192">
        <v>920359449</v>
      </c>
      <c r="B192" t="s">
        <v>527</v>
      </c>
      <c r="C192" t="s">
        <v>513</v>
      </c>
      <c r="D192" t="s">
        <v>480</v>
      </c>
      <c r="F192">
        <v>4218</v>
      </c>
      <c r="G192">
        <v>24.6</v>
      </c>
      <c r="I192" t="b">
        <v>0</v>
      </c>
      <c r="K192" t="s">
        <v>528</v>
      </c>
      <c r="L192">
        <v>94.800796508789006</v>
      </c>
      <c r="N192">
        <v>4218</v>
      </c>
      <c r="O192">
        <v>4025</v>
      </c>
      <c r="P192">
        <v>24606.5</v>
      </c>
      <c r="Q192">
        <v>10.399999618530201</v>
      </c>
      <c r="S192">
        <v>13.876799583435</v>
      </c>
      <c r="U192">
        <v>2</v>
      </c>
      <c r="V192">
        <v>34.400001525878899</v>
      </c>
      <c r="W192">
        <v>7.8000001907348597</v>
      </c>
      <c r="X192">
        <v>-8.4124103188514696E-2</v>
      </c>
      <c r="AF192">
        <v>96.218696594238196</v>
      </c>
      <c r="AG192">
        <v>431.81750488281199</v>
      </c>
      <c r="AW192">
        <v>0</v>
      </c>
    </row>
    <row r="193" spans="1:49" x14ac:dyDescent="0.2">
      <c r="A193">
        <v>920996022</v>
      </c>
      <c r="B193" t="s">
        <v>529</v>
      </c>
      <c r="C193" t="s">
        <v>499</v>
      </c>
      <c r="D193" t="s">
        <v>480</v>
      </c>
      <c r="F193">
        <v>4354</v>
      </c>
      <c r="G193">
        <v>24.97</v>
      </c>
      <c r="I193" t="b">
        <v>0</v>
      </c>
      <c r="K193" t="s">
        <v>530</v>
      </c>
      <c r="L193">
        <v>94.800796508789006</v>
      </c>
      <c r="N193">
        <v>4354</v>
      </c>
      <c r="O193">
        <v>4218</v>
      </c>
      <c r="P193">
        <v>24975.19921875</v>
      </c>
      <c r="Q193">
        <v>10</v>
      </c>
      <c r="S193">
        <v>32.022201538085902</v>
      </c>
      <c r="U193">
        <v>2</v>
      </c>
      <c r="V193">
        <v>34.400001525878899</v>
      </c>
      <c r="W193">
        <v>18.600000381469702</v>
      </c>
      <c r="X193">
        <v>3.7637300789356197E-2</v>
      </c>
      <c r="AF193">
        <v>93.005302429199205</v>
      </c>
      <c r="AG193">
        <v>437.41043090820301</v>
      </c>
      <c r="AW193">
        <v>0</v>
      </c>
    </row>
    <row r="194" spans="1:49" x14ac:dyDescent="0.2">
      <c r="A194">
        <v>927323503</v>
      </c>
      <c r="B194" t="s">
        <v>531</v>
      </c>
      <c r="C194" t="s">
        <v>513</v>
      </c>
      <c r="D194" t="s">
        <v>480</v>
      </c>
      <c r="F194">
        <v>4234</v>
      </c>
      <c r="G194">
        <v>24.54</v>
      </c>
      <c r="I194" t="b">
        <v>0</v>
      </c>
      <c r="K194" t="s">
        <v>532</v>
      </c>
      <c r="L194">
        <v>94.800796508789006</v>
      </c>
      <c r="N194">
        <v>4234</v>
      </c>
      <c r="O194">
        <v>4100</v>
      </c>
      <c r="P194">
        <v>24542.30078125</v>
      </c>
      <c r="Q194">
        <v>10</v>
      </c>
      <c r="S194">
        <v>13.702199935913001</v>
      </c>
      <c r="U194">
        <v>2</v>
      </c>
      <c r="V194">
        <v>34.299999237060497</v>
      </c>
      <c r="W194">
        <v>10.5</v>
      </c>
      <c r="X194">
        <v>-8.6788900196552193E-2</v>
      </c>
      <c r="AF194">
        <v>94.438201904296804</v>
      </c>
      <c r="AG194">
        <v>431.72424316406199</v>
      </c>
      <c r="AW194">
        <v>0</v>
      </c>
    </row>
    <row r="195" spans="1:49" x14ac:dyDescent="0.2">
      <c r="A195">
        <v>927999251</v>
      </c>
      <c r="B195" t="s">
        <v>533</v>
      </c>
      <c r="C195" t="s">
        <v>499</v>
      </c>
      <c r="D195" t="s">
        <v>480</v>
      </c>
      <c r="F195">
        <v>4269</v>
      </c>
      <c r="G195">
        <v>24.99</v>
      </c>
      <c r="I195" t="b">
        <v>0</v>
      </c>
      <c r="K195" t="s">
        <v>534</v>
      </c>
      <c r="L195">
        <v>94.800796508789006</v>
      </c>
      <c r="N195">
        <v>4269</v>
      </c>
      <c r="O195">
        <v>4133</v>
      </c>
      <c r="P195">
        <v>24993.599609375</v>
      </c>
      <c r="Q195">
        <v>11.5</v>
      </c>
      <c r="S195">
        <v>31.9988994598388</v>
      </c>
      <c r="U195">
        <v>2</v>
      </c>
      <c r="V195">
        <v>34.400001525878899</v>
      </c>
      <c r="W195">
        <v>28.299999237060501</v>
      </c>
      <c r="X195">
        <v>3.5609100013971301E-2</v>
      </c>
      <c r="AF195">
        <v>100.97200012207</v>
      </c>
      <c r="AG195">
        <v>465.30877685546801</v>
      </c>
      <c r="AW195">
        <v>0</v>
      </c>
    </row>
    <row r="196" spans="1:49" x14ac:dyDescent="0.2">
      <c r="A196">
        <v>935881975</v>
      </c>
      <c r="B196" t="s">
        <v>535</v>
      </c>
      <c r="C196" t="s">
        <v>513</v>
      </c>
      <c r="D196" t="s">
        <v>480</v>
      </c>
      <c r="F196">
        <v>4302</v>
      </c>
      <c r="G196">
        <v>24.66</v>
      </c>
      <c r="I196" t="b">
        <v>0</v>
      </c>
      <c r="K196" t="s">
        <v>536</v>
      </c>
      <c r="L196">
        <v>94.800796508789006</v>
      </c>
      <c r="N196">
        <v>4302</v>
      </c>
      <c r="O196">
        <v>4121</v>
      </c>
      <c r="P196">
        <v>24663.599609375</v>
      </c>
      <c r="Q196">
        <v>13.199999809265099</v>
      </c>
      <c r="S196">
        <v>14.270000457763601</v>
      </c>
      <c r="U196">
        <v>2</v>
      </c>
      <c r="V196">
        <v>34.400001525878899</v>
      </c>
      <c r="W196">
        <v>10.899999618530201</v>
      </c>
      <c r="X196">
        <v>-8.3929397165775299E-2</v>
      </c>
      <c r="AF196">
        <v>102.20700073242099</v>
      </c>
      <c r="AG196">
        <v>469.63247680664</v>
      </c>
      <c r="AW196">
        <v>0</v>
      </c>
    </row>
    <row r="197" spans="1:49" x14ac:dyDescent="0.2">
      <c r="A197">
        <v>936572879</v>
      </c>
      <c r="B197" t="s">
        <v>537</v>
      </c>
      <c r="C197" t="s">
        <v>499</v>
      </c>
      <c r="D197" t="s">
        <v>480</v>
      </c>
      <c r="F197">
        <v>4390</v>
      </c>
      <c r="G197">
        <v>25.19</v>
      </c>
      <c r="I197" t="b">
        <v>0</v>
      </c>
      <c r="K197" t="s">
        <v>538</v>
      </c>
      <c r="L197">
        <v>94.800796508789006</v>
      </c>
      <c r="N197">
        <v>4390</v>
      </c>
      <c r="O197">
        <v>4216</v>
      </c>
      <c r="P197">
        <v>25189</v>
      </c>
      <c r="Q197">
        <v>10.399999618530201</v>
      </c>
      <c r="S197">
        <v>31.944400787353501</v>
      </c>
      <c r="U197">
        <v>2</v>
      </c>
      <c r="V197">
        <v>34.299999237060497</v>
      </c>
      <c r="W197">
        <v>16.2000007629394</v>
      </c>
      <c r="X197">
        <v>3.7714898586273103E-2</v>
      </c>
      <c r="AF197">
        <v>93.686500549316406</v>
      </c>
      <c r="AG197">
        <v>440.40524291992102</v>
      </c>
      <c r="AW197">
        <v>0</v>
      </c>
    </row>
    <row r="198" spans="1:49" x14ac:dyDescent="0.2">
      <c r="A198">
        <v>939976315</v>
      </c>
      <c r="B198" t="s">
        <v>539</v>
      </c>
      <c r="C198" t="s">
        <v>513</v>
      </c>
      <c r="D198" t="s">
        <v>480</v>
      </c>
      <c r="F198">
        <v>3966</v>
      </c>
      <c r="G198">
        <v>24.65</v>
      </c>
      <c r="I198" t="b">
        <v>0</v>
      </c>
      <c r="K198" t="s">
        <v>540</v>
      </c>
      <c r="L198">
        <v>94.800796508789006</v>
      </c>
      <c r="N198">
        <v>3966</v>
      </c>
      <c r="O198">
        <v>3905</v>
      </c>
      <c r="P198">
        <v>24652.099609375</v>
      </c>
      <c r="Q198">
        <v>11.1000003814697</v>
      </c>
      <c r="S198">
        <v>14.1800003051757</v>
      </c>
      <c r="U198">
        <v>2</v>
      </c>
      <c r="V198">
        <v>34.400001525878899</v>
      </c>
      <c r="W198">
        <v>11.699999809265099</v>
      </c>
      <c r="X198">
        <v>-8.4374196827411596E-2</v>
      </c>
      <c r="AF198">
        <v>98.828903198242102</v>
      </c>
      <c r="AG198">
        <v>430.30844116210898</v>
      </c>
      <c r="AW198">
        <v>0</v>
      </c>
    </row>
    <row r="199" spans="1:49" x14ac:dyDescent="0.2">
      <c r="A199">
        <v>940682986</v>
      </c>
      <c r="B199" t="s">
        <v>541</v>
      </c>
      <c r="C199" t="s">
        <v>499</v>
      </c>
      <c r="D199" t="s">
        <v>480</v>
      </c>
      <c r="F199">
        <v>4787</v>
      </c>
      <c r="G199">
        <v>25.18</v>
      </c>
      <c r="I199" t="b">
        <v>0</v>
      </c>
      <c r="K199" t="s">
        <v>542</v>
      </c>
      <c r="L199">
        <v>94.800796508789006</v>
      </c>
      <c r="N199">
        <v>4787</v>
      </c>
      <c r="O199">
        <v>4680</v>
      </c>
      <c r="P199">
        <v>25179.80078125</v>
      </c>
      <c r="Q199">
        <v>10.5</v>
      </c>
      <c r="S199">
        <v>32.011100769042898</v>
      </c>
      <c r="U199">
        <v>2</v>
      </c>
      <c r="V199">
        <v>34.400001525878899</v>
      </c>
      <c r="W199">
        <v>18.799999237060501</v>
      </c>
      <c r="X199">
        <v>4.0111500769853502E-2</v>
      </c>
      <c r="AF199">
        <v>81.192199707031193</v>
      </c>
      <c r="AG199">
        <v>423.67712402343699</v>
      </c>
      <c r="AW199">
        <v>0</v>
      </c>
    </row>
    <row r="200" spans="1:49" x14ac:dyDescent="0.2">
      <c r="A200">
        <v>946311634</v>
      </c>
      <c r="B200" t="s">
        <v>543</v>
      </c>
      <c r="C200" t="s">
        <v>499</v>
      </c>
      <c r="D200" t="s">
        <v>480</v>
      </c>
      <c r="F200">
        <v>5585</v>
      </c>
      <c r="G200">
        <v>22.61</v>
      </c>
      <c r="I200" t="b">
        <v>0</v>
      </c>
      <c r="K200" t="s">
        <v>544</v>
      </c>
      <c r="L200">
        <v>94.800796508789006</v>
      </c>
      <c r="N200">
        <v>5585</v>
      </c>
      <c r="O200">
        <v>4393</v>
      </c>
      <c r="P200">
        <v>22615.099609375</v>
      </c>
      <c r="Q200">
        <v>16.600000381469702</v>
      </c>
      <c r="S200">
        <v>389.864990234375</v>
      </c>
      <c r="U200">
        <v>16.899999618530199</v>
      </c>
      <c r="V200">
        <v>178</v>
      </c>
      <c r="W200">
        <v>47.900001525878899</v>
      </c>
      <c r="X200">
        <v>4.42182004917413E-4</v>
      </c>
      <c r="AF200">
        <v>137.36799621582</v>
      </c>
      <c r="AG200">
        <v>672.855224609375</v>
      </c>
      <c r="AW200">
        <v>0</v>
      </c>
    </row>
    <row r="201" spans="1:49" x14ac:dyDescent="0.2">
      <c r="A201">
        <v>954526470</v>
      </c>
      <c r="B201" t="s">
        <v>545</v>
      </c>
      <c r="C201" t="s">
        <v>513</v>
      </c>
      <c r="D201" t="s">
        <v>480</v>
      </c>
      <c r="F201">
        <v>11558</v>
      </c>
      <c r="G201">
        <v>47.68</v>
      </c>
      <c r="I201" t="b">
        <v>0</v>
      </c>
      <c r="K201" t="s">
        <v>546</v>
      </c>
      <c r="L201">
        <v>94.800796508789006</v>
      </c>
      <c r="N201">
        <v>11558</v>
      </c>
      <c r="O201">
        <v>8882</v>
      </c>
      <c r="P201">
        <v>47687</v>
      </c>
      <c r="Q201">
        <v>14.699999809265099</v>
      </c>
      <c r="S201">
        <v>529.739990234375</v>
      </c>
      <c r="U201">
        <v>16.899999618530199</v>
      </c>
      <c r="V201">
        <v>129.5</v>
      </c>
      <c r="W201">
        <v>39.5</v>
      </c>
      <c r="X201">
        <v>0</v>
      </c>
      <c r="AF201">
        <v>114.266998291015</v>
      </c>
      <c r="AG201">
        <v>1131.63525390625</v>
      </c>
      <c r="AW201">
        <v>0</v>
      </c>
    </row>
    <row r="202" spans="1:49" x14ac:dyDescent="0.2">
      <c r="A202">
        <v>960411420</v>
      </c>
      <c r="B202" t="s">
        <v>547</v>
      </c>
      <c r="C202" t="s">
        <v>212</v>
      </c>
      <c r="D202" t="s">
        <v>75</v>
      </c>
      <c r="F202">
        <v>1589</v>
      </c>
      <c r="G202">
        <v>3.22</v>
      </c>
      <c r="H202">
        <v>39</v>
      </c>
      <c r="I202" t="b">
        <v>0</v>
      </c>
      <c r="K202" t="s">
        <v>548</v>
      </c>
      <c r="L202">
        <v>94.800796508789006</v>
      </c>
      <c r="N202">
        <v>1589</v>
      </c>
      <c r="O202">
        <v>1183</v>
      </c>
      <c r="P202">
        <v>3225</v>
      </c>
      <c r="Q202">
        <v>5.3000001907348597</v>
      </c>
      <c r="S202">
        <v>13.2157897949218</v>
      </c>
      <c r="U202">
        <v>23</v>
      </c>
      <c r="V202">
        <v>37</v>
      </c>
      <c r="W202">
        <v>43</v>
      </c>
      <c r="X202">
        <v>6.2015503644943203E-3</v>
      </c>
      <c r="AC202">
        <v>173</v>
      </c>
      <c r="AD202">
        <v>155.03436279296801</v>
      </c>
      <c r="AG202">
        <v>383.87097167968699</v>
      </c>
      <c r="AJ202">
        <v>39</v>
      </c>
      <c r="AW202">
        <v>0</v>
      </c>
    </row>
    <row r="203" spans="1:49" x14ac:dyDescent="0.2">
      <c r="A203">
        <v>962499806</v>
      </c>
      <c r="B203" t="s">
        <v>549</v>
      </c>
      <c r="C203" t="s">
        <v>193</v>
      </c>
      <c r="D203" t="s">
        <v>75</v>
      </c>
      <c r="F203">
        <v>1310</v>
      </c>
      <c r="G203">
        <v>3.19</v>
      </c>
      <c r="H203">
        <v>45</v>
      </c>
      <c r="I203" t="b">
        <v>0</v>
      </c>
      <c r="K203" t="s">
        <v>550</v>
      </c>
      <c r="L203">
        <v>94.800796508789006</v>
      </c>
      <c r="N203">
        <v>1310</v>
      </c>
      <c r="O203">
        <v>1189</v>
      </c>
      <c r="P203">
        <v>3193.10009765625</v>
      </c>
      <c r="Q203">
        <v>4.9000000953674299</v>
      </c>
      <c r="S203">
        <v>0</v>
      </c>
      <c r="U203">
        <v>19.399999618530199</v>
      </c>
      <c r="V203">
        <v>37</v>
      </c>
      <c r="W203">
        <v>7</v>
      </c>
      <c r="X203">
        <v>-0.24740847945213301</v>
      </c>
      <c r="AC203">
        <v>177</v>
      </c>
      <c r="AD203">
        <v>156.97222900390599</v>
      </c>
      <c r="AG203">
        <v>375.22817993164</v>
      </c>
      <c r="AJ203">
        <v>45</v>
      </c>
      <c r="AW203">
        <v>0</v>
      </c>
    </row>
    <row r="204" spans="1:49" x14ac:dyDescent="0.2">
      <c r="A204">
        <v>965800409</v>
      </c>
      <c r="B204" t="s">
        <v>551</v>
      </c>
      <c r="C204" t="s">
        <v>193</v>
      </c>
      <c r="D204" t="s">
        <v>75</v>
      </c>
      <c r="F204">
        <v>2474</v>
      </c>
      <c r="G204">
        <v>4.1500000000000004</v>
      </c>
      <c r="H204">
        <v>45</v>
      </c>
      <c r="I204" t="b">
        <v>0</v>
      </c>
      <c r="K204" t="s">
        <v>552</v>
      </c>
      <c r="L204">
        <v>94.800796508789006</v>
      </c>
      <c r="N204">
        <v>2474</v>
      </c>
      <c r="O204">
        <v>1510</v>
      </c>
      <c r="P204">
        <v>4151.2001953125</v>
      </c>
      <c r="Q204">
        <v>5.6999998092651296</v>
      </c>
      <c r="S204">
        <v>14.3547620773315</v>
      </c>
      <c r="U204">
        <v>22.299999237060501</v>
      </c>
      <c r="V204">
        <v>37</v>
      </c>
      <c r="W204">
        <v>48.700000762939403</v>
      </c>
      <c r="X204">
        <v>-2.6498362421989399E-2</v>
      </c>
      <c r="AC204">
        <v>176</v>
      </c>
      <c r="AD204">
        <v>149.75016784667901</v>
      </c>
      <c r="AG204">
        <v>489.23864746093699</v>
      </c>
      <c r="AJ204">
        <v>45</v>
      </c>
      <c r="AW204">
        <v>0</v>
      </c>
    </row>
    <row r="205" spans="1:49" x14ac:dyDescent="0.2">
      <c r="A205">
        <v>967927471</v>
      </c>
      <c r="B205" t="s">
        <v>553</v>
      </c>
      <c r="C205" t="s">
        <v>196</v>
      </c>
      <c r="D205" t="s">
        <v>75</v>
      </c>
      <c r="F205">
        <v>1807</v>
      </c>
      <c r="G205">
        <v>4.7</v>
      </c>
      <c r="H205">
        <v>94</v>
      </c>
      <c r="I205" t="b">
        <v>0</v>
      </c>
      <c r="K205" t="s">
        <v>554</v>
      </c>
      <c r="L205">
        <v>94.800796508789006</v>
      </c>
      <c r="N205">
        <v>1807</v>
      </c>
      <c r="O205">
        <v>1807</v>
      </c>
      <c r="P205">
        <v>4704.60009765625</v>
      </c>
      <c r="Q205">
        <v>3.9000000953674299</v>
      </c>
      <c r="S205">
        <v>15.8071432113647</v>
      </c>
      <c r="U205">
        <v>17</v>
      </c>
      <c r="V205">
        <v>35</v>
      </c>
      <c r="W205">
        <v>40.400001525878899</v>
      </c>
      <c r="X205">
        <v>2.1255791652947599E-3</v>
      </c>
      <c r="AC205">
        <v>186</v>
      </c>
      <c r="AD205">
        <v>166.0205078125</v>
      </c>
      <c r="AG205">
        <v>560.01177978515602</v>
      </c>
      <c r="AJ205">
        <v>94</v>
      </c>
      <c r="AW205">
        <v>0</v>
      </c>
    </row>
    <row r="206" spans="1:49" x14ac:dyDescent="0.2">
      <c r="A206">
        <v>973794555</v>
      </c>
      <c r="B206" t="s">
        <v>555</v>
      </c>
      <c r="C206" t="s">
        <v>212</v>
      </c>
      <c r="D206" t="s">
        <v>75</v>
      </c>
      <c r="F206">
        <v>2183</v>
      </c>
      <c r="G206">
        <v>4.9000000000000004</v>
      </c>
      <c r="H206">
        <v>64</v>
      </c>
      <c r="I206" t="b">
        <v>0</v>
      </c>
      <c r="K206" t="s">
        <v>556</v>
      </c>
      <c r="L206">
        <v>94.800796508789006</v>
      </c>
      <c r="N206">
        <v>2183</v>
      </c>
      <c r="O206">
        <v>2114</v>
      </c>
      <c r="P206">
        <v>4900.5</v>
      </c>
      <c r="Q206">
        <v>4.9000000953674299</v>
      </c>
      <c r="S206">
        <v>26.966569900512599</v>
      </c>
      <c r="U206">
        <v>21.299999237060501</v>
      </c>
      <c r="V206">
        <v>37</v>
      </c>
      <c r="W206">
        <v>40.400001525878899</v>
      </c>
      <c r="X206">
        <v>2.0406080875545701E-3</v>
      </c>
      <c r="AC206">
        <v>176</v>
      </c>
      <c r="AD206">
        <v>152.56433105468699</v>
      </c>
      <c r="AG206">
        <v>579.38238525390602</v>
      </c>
      <c r="AJ206">
        <v>64</v>
      </c>
      <c r="AW206">
        <v>0</v>
      </c>
    </row>
    <row r="207" spans="1:49" x14ac:dyDescent="0.2">
      <c r="A207">
        <v>975504549</v>
      </c>
      <c r="B207" t="s">
        <v>557</v>
      </c>
      <c r="C207" t="s">
        <v>212</v>
      </c>
      <c r="D207" t="s">
        <v>75</v>
      </c>
      <c r="F207">
        <v>2116</v>
      </c>
      <c r="G207">
        <v>5.04</v>
      </c>
      <c r="H207">
        <v>69</v>
      </c>
      <c r="I207" t="b">
        <v>0</v>
      </c>
      <c r="K207" t="s">
        <v>558</v>
      </c>
      <c r="L207">
        <v>94.800796508789006</v>
      </c>
      <c r="N207">
        <v>2116</v>
      </c>
      <c r="O207">
        <v>1827</v>
      </c>
      <c r="P207">
        <v>5043.2001953125</v>
      </c>
      <c r="Q207">
        <v>3.5</v>
      </c>
      <c r="S207">
        <v>19.578800201416001</v>
      </c>
      <c r="U207">
        <v>17</v>
      </c>
      <c r="V207">
        <v>37</v>
      </c>
      <c r="W207">
        <v>38.299999237060497</v>
      </c>
      <c r="X207">
        <v>4.3623100966215099E-2</v>
      </c>
      <c r="AC207">
        <v>175</v>
      </c>
      <c r="AD207">
        <v>156.82400512695301</v>
      </c>
      <c r="AG207">
        <v>595.24694824218705</v>
      </c>
      <c r="AJ207">
        <v>69</v>
      </c>
      <c r="AW207">
        <v>0</v>
      </c>
    </row>
    <row r="208" spans="1:49" x14ac:dyDescent="0.2">
      <c r="A208">
        <v>978566910</v>
      </c>
      <c r="B208" t="s">
        <v>559</v>
      </c>
      <c r="C208" t="s">
        <v>196</v>
      </c>
      <c r="D208" t="s">
        <v>75</v>
      </c>
      <c r="F208">
        <v>1721</v>
      </c>
      <c r="G208">
        <v>4.71</v>
      </c>
      <c r="H208">
        <v>78</v>
      </c>
      <c r="I208" t="b">
        <v>0</v>
      </c>
      <c r="K208" t="s">
        <v>560</v>
      </c>
      <c r="L208">
        <v>94.800796508789006</v>
      </c>
      <c r="N208">
        <v>1721</v>
      </c>
      <c r="O208">
        <v>1721</v>
      </c>
      <c r="P208">
        <v>4711.89990234375</v>
      </c>
      <c r="Q208">
        <v>3.5</v>
      </c>
      <c r="S208">
        <v>14.8436365127563</v>
      </c>
      <c r="U208">
        <v>17</v>
      </c>
      <c r="V208">
        <v>35</v>
      </c>
      <c r="W208">
        <v>38.5</v>
      </c>
      <c r="X208">
        <v>3.6078862845897598E-2</v>
      </c>
      <c r="AC208">
        <v>181</v>
      </c>
      <c r="AD208">
        <v>159.85939025878901</v>
      </c>
      <c r="AG208">
        <v>560.59417724609295</v>
      </c>
      <c r="AJ208">
        <v>78</v>
      </c>
      <c r="AW208">
        <v>0</v>
      </c>
    </row>
    <row r="209" spans="1:52" x14ac:dyDescent="0.2">
      <c r="A209">
        <v>983043350</v>
      </c>
      <c r="B209" t="s">
        <v>561</v>
      </c>
      <c r="C209" t="s">
        <v>196</v>
      </c>
      <c r="D209" t="s">
        <v>75</v>
      </c>
      <c r="F209">
        <v>1287</v>
      </c>
      <c r="G209">
        <v>3.72</v>
      </c>
      <c r="H209">
        <v>60</v>
      </c>
      <c r="I209" t="b">
        <v>0</v>
      </c>
      <c r="K209" t="s">
        <v>562</v>
      </c>
      <c r="L209">
        <v>94.800796508789006</v>
      </c>
      <c r="N209">
        <v>1287</v>
      </c>
      <c r="O209">
        <v>1287</v>
      </c>
      <c r="P209">
        <v>3721.80004882812</v>
      </c>
      <c r="Q209">
        <v>4.1999998092651296</v>
      </c>
      <c r="S209">
        <v>0</v>
      </c>
      <c r="U209">
        <v>30.799999237060501</v>
      </c>
      <c r="V209">
        <v>35.200000762939403</v>
      </c>
      <c r="W209">
        <v>5.8000001907348597</v>
      </c>
      <c r="X209">
        <v>-2.6868700515478802E-3</v>
      </c>
      <c r="AC209">
        <v>173</v>
      </c>
      <c r="AD209">
        <v>160.80499267578099</v>
      </c>
      <c r="AG209">
        <v>434.33004760742102</v>
      </c>
      <c r="AJ209">
        <v>60</v>
      </c>
      <c r="AW209">
        <v>0</v>
      </c>
    </row>
    <row r="210" spans="1:52" x14ac:dyDescent="0.2">
      <c r="A210">
        <v>986079745</v>
      </c>
      <c r="B210" t="s">
        <v>563</v>
      </c>
      <c r="C210" t="s">
        <v>564</v>
      </c>
      <c r="D210" t="s">
        <v>75</v>
      </c>
      <c r="E210" t="s">
        <v>565</v>
      </c>
      <c r="F210">
        <v>4686</v>
      </c>
      <c r="G210">
        <v>7.81</v>
      </c>
      <c r="H210">
        <v>56</v>
      </c>
      <c r="I210" t="b">
        <v>0</v>
      </c>
      <c r="K210" t="s">
        <v>566</v>
      </c>
      <c r="L210">
        <v>94.800796508789006</v>
      </c>
      <c r="N210">
        <v>4686</v>
      </c>
      <c r="O210">
        <v>2891</v>
      </c>
      <c r="P210">
        <v>7813.7001953125</v>
      </c>
      <c r="Q210">
        <v>5.8000001907348597</v>
      </c>
      <c r="S210">
        <v>30.8336372375488</v>
      </c>
      <c r="U210">
        <v>22.299999237060501</v>
      </c>
      <c r="V210">
        <v>40</v>
      </c>
      <c r="W210">
        <v>37.400001525878899</v>
      </c>
      <c r="X210">
        <v>-1.53576415032148E-2</v>
      </c>
      <c r="AC210">
        <v>162</v>
      </c>
      <c r="AD210">
        <v>141.55113220214801</v>
      </c>
      <c r="AG210">
        <v>920.20245361328102</v>
      </c>
      <c r="AJ210">
        <v>56</v>
      </c>
      <c r="AW210">
        <v>0</v>
      </c>
    </row>
    <row r="211" spans="1:52" x14ac:dyDescent="0.2">
      <c r="A211">
        <v>990141305</v>
      </c>
      <c r="B211" t="s">
        <v>567</v>
      </c>
      <c r="C211" t="s">
        <v>196</v>
      </c>
      <c r="D211" t="s">
        <v>75</v>
      </c>
      <c r="E211" t="s">
        <v>568</v>
      </c>
      <c r="F211">
        <v>2080</v>
      </c>
      <c r="G211">
        <v>5.53</v>
      </c>
      <c r="H211">
        <v>83</v>
      </c>
      <c r="I211" t="b">
        <v>0</v>
      </c>
      <c r="K211" t="s">
        <v>569</v>
      </c>
      <c r="L211">
        <v>94.800796508789006</v>
      </c>
      <c r="N211">
        <v>2080</v>
      </c>
      <c r="O211">
        <v>2080</v>
      </c>
      <c r="P211">
        <v>5531.2001953125</v>
      </c>
      <c r="Q211">
        <v>7.5999999046325604</v>
      </c>
      <c r="S211">
        <v>10.8170452117919</v>
      </c>
      <c r="U211">
        <v>22.299999237060501</v>
      </c>
      <c r="V211">
        <v>35</v>
      </c>
      <c r="W211">
        <v>48.400001525878899</v>
      </c>
      <c r="X211">
        <v>-8.4972523152828203E-2</v>
      </c>
      <c r="AC211">
        <v>181</v>
      </c>
      <c r="AD211">
        <v>154.46986389160099</v>
      </c>
      <c r="AG211">
        <v>656.794921875</v>
      </c>
      <c r="AJ211">
        <v>83</v>
      </c>
      <c r="AW211">
        <v>0</v>
      </c>
    </row>
    <row r="212" spans="1:52" x14ac:dyDescent="0.2">
      <c r="A212">
        <v>994647376</v>
      </c>
      <c r="B212" t="s">
        <v>570</v>
      </c>
      <c r="C212" t="s">
        <v>196</v>
      </c>
      <c r="D212" t="s">
        <v>75</v>
      </c>
      <c r="E212" t="s">
        <v>571</v>
      </c>
      <c r="F212">
        <v>1826</v>
      </c>
      <c r="G212">
        <v>4.8499999999999996</v>
      </c>
      <c r="H212">
        <v>72</v>
      </c>
      <c r="I212" t="b">
        <v>0</v>
      </c>
      <c r="K212" t="s">
        <v>572</v>
      </c>
      <c r="L212">
        <v>94.800796508789006</v>
      </c>
      <c r="N212">
        <v>1826</v>
      </c>
      <c r="O212">
        <v>1813</v>
      </c>
      <c r="P212">
        <v>4857.39990234375</v>
      </c>
      <c r="Q212">
        <v>3.70000004768371</v>
      </c>
      <c r="S212">
        <v>12.896825790405201</v>
      </c>
      <c r="U212">
        <v>18.2000007629394</v>
      </c>
      <c r="V212">
        <v>37</v>
      </c>
      <c r="W212">
        <v>21.100000381469702</v>
      </c>
      <c r="X212">
        <v>-0.17704944312572399</v>
      </c>
      <c r="AC212">
        <v>172</v>
      </c>
      <c r="AD212">
        <v>159.69828796386699</v>
      </c>
      <c r="AG212">
        <v>572.05584716796795</v>
      </c>
      <c r="AJ212">
        <v>72</v>
      </c>
      <c r="AW212">
        <v>0</v>
      </c>
    </row>
    <row r="213" spans="1:52" x14ac:dyDescent="0.2">
      <c r="A213">
        <v>996419233</v>
      </c>
      <c r="B213" t="s">
        <v>573</v>
      </c>
      <c r="C213" t="s">
        <v>193</v>
      </c>
      <c r="D213" t="s">
        <v>75</v>
      </c>
      <c r="F213">
        <v>1753</v>
      </c>
      <c r="G213">
        <v>4.88</v>
      </c>
      <c r="H213">
        <v>88</v>
      </c>
      <c r="I213" t="b">
        <v>0</v>
      </c>
      <c r="K213" t="s">
        <v>574</v>
      </c>
      <c r="L213">
        <v>94.800796508789006</v>
      </c>
      <c r="N213">
        <v>1753</v>
      </c>
      <c r="O213">
        <v>1753</v>
      </c>
      <c r="P213">
        <v>4880.39990234375</v>
      </c>
      <c r="Q213">
        <v>3.9000000953674299</v>
      </c>
      <c r="S213">
        <v>13.333900451660099</v>
      </c>
      <c r="U213">
        <v>8</v>
      </c>
      <c r="V213">
        <v>22.799999237060501</v>
      </c>
      <c r="W213">
        <v>23.7000007629394</v>
      </c>
      <c r="X213">
        <v>4.30293008685112E-2</v>
      </c>
      <c r="AC213">
        <v>179</v>
      </c>
      <c r="AD213">
        <v>161.516998291015</v>
      </c>
      <c r="AG213">
        <v>574.14080810546795</v>
      </c>
      <c r="AJ213">
        <v>88</v>
      </c>
      <c r="AW213">
        <v>0</v>
      </c>
    </row>
    <row r="214" spans="1:52" x14ac:dyDescent="0.2">
      <c r="A214">
        <v>1002234931</v>
      </c>
      <c r="B214" t="s">
        <v>575</v>
      </c>
      <c r="C214" t="s">
        <v>196</v>
      </c>
      <c r="D214" t="s">
        <v>75</v>
      </c>
      <c r="F214">
        <v>2050</v>
      </c>
      <c r="G214">
        <v>5.7</v>
      </c>
      <c r="H214">
        <v>90</v>
      </c>
      <c r="I214" t="b">
        <v>0</v>
      </c>
      <c r="K214" t="s">
        <v>576</v>
      </c>
      <c r="L214">
        <v>94.800796508789006</v>
      </c>
      <c r="N214">
        <v>2050</v>
      </c>
      <c r="O214">
        <v>2050</v>
      </c>
      <c r="P214">
        <v>5702.89990234375</v>
      </c>
      <c r="Q214">
        <v>4.4000000953674299</v>
      </c>
      <c r="S214">
        <v>16.7071437835693</v>
      </c>
      <c r="U214">
        <v>16.899999618530199</v>
      </c>
      <c r="V214">
        <v>37</v>
      </c>
      <c r="W214">
        <v>46.299999237060497</v>
      </c>
      <c r="X214">
        <v>0</v>
      </c>
      <c r="AC214">
        <v>178</v>
      </c>
      <c r="AD214">
        <v>161.75744628906199</v>
      </c>
      <c r="AG214">
        <v>675.46661376953102</v>
      </c>
      <c r="AJ214">
        <v>90</v>
      </c>
      <c r="AW214">
        <v>0</v>
      </c>
    </row>
    <row r="215" spans="1:52" x14ac:dyDescent="0.2">
      <c r="A215">
        <v>1006844167</v>
      </c>
      <c r="B215" t="s">
        <v>577</v>
      </c>
      <c r="C215" t="s">
        <v>196</v>
      </c>
      <c r="D215" t="s">
        <v>75</v>
      </c>
      <c r="F215">
        <v>2097</v>
      </c>
      <c r="G215">
        <v>4.99</v>
      </c>
      <c r="H215">
        <v>52</v>
      </c>
      <c r="I215" t="b">
        <v>0</v>
      </c>
      <c r="K215" t="s">
        <v>578</v>
      </c>
      <c r="L215">
        <v>94.800796508789006</v>
      </c>
      <c r="N215">
        <v>2097</v>
      </c>
      <c r="O215">
        <v>2030</v>
      </c>
      <c r="P215">
        <v>4994.89990234375</v>
      </c>
      <c r="Q215">
        <v>3.5</v>
      </c>
      <c r="S215">
        <v>21.8185005187988</v>
      </c>
      <c r="U215">
        <v>22.299999237060501</v>
      </c>
      <c r="V215">
        <v>37</v>
      </c>
      <c r="W215">
        <v>17.2000007629394</v>
      </c>
      <c r="X215">
        <v>-0.202206000685691</v>
      </c>
      <c r="AC215">
        <v>161</v>
      </c>
      <c r="AD215">
        <v>148.399002075195</v>
      </c>
      <c r="AG215">
        <v>584.50750732421795</v>
      </c>
      <c r="AJ215">
        <v>52</v>
      </c>
      <c r="AW215">
        <v>0</v>
      </c>
    </row>
    <row r="216" spans="1:52" x14ac:dyDescent="0.2">
      <c r="A216">
        <v>1010105245</v>
      </c>
      <c r="B216" t="s">
        <v>579</v>
      </c>
      <c r="C216" t="s">
        <v>212</v>
      </c>
      <c r="D216" t="s">
        <v>75</v>
      </c>
      <c r="F216">
        <v>102</v>
      </c>
      <c r="G216">
        <v>0.27</v>
      </c>
      <c r="H216">
        <v>2</v>
      </c>
      <c r="I216" t="b">
        <v>0</v>
      </c>
      <c r="K216" t="s">
        <v>580</v>
      </c>
      <c r="L216">
        <v>94.800796508789006</v>
      </c>
      <c r="N216">
        <v>102</v>
      </c>
      <c r="O216">
        <v>97</v>
      </c>
      <c r="P216">
        <v>270.29998779296801</v>
      </c>
      <c r="Q216">
        <v>4.5999999046325604</v>
      </c>
      <c r="S216">
        <v>8.00251960754394</v>
      </c>
      <c r="U216">
        <v>23</v>
      </c>
      <c r="V216">
        <v>34.299999237060497</v>
      </c>
      <c r="W216">
        <v>42.900001525878899</v>
      </c>
      <c r="X216">
        <v>3.1076600551605198</v>
      </c>
      <c r="AC216">
        <v>166</v>
      </c>
      <c r="AD216">
        <v>147.56500244140599</v>
      </c>
      <c r="AG216">
        <v>37.809356689453097</v>
      </c>
      <c r="AJ216">
        <v>2</v>
      </c>
      <c r="AW216">
        <v>0</v>
      </c>
    </row>
    <row r="217" spans="1:52" x14ac:dyDescent="0.2">
      <c r="A217">
        <v>1010105344</v>
      </c>
      <c r="B217" t="s">
        <v>581</v>
      </c>
      <c r="C217" t="s">
        <v>582</v>
      </c>
      <c r="D217" t="s">
        <v>75</v>
      </c>
      <c r="E217" t="s">
        <v>583</v>
      </c>
      <c r="F217">
        <v>1792</v>
      </c>
      <c r="G217">
        <v>4.5999999999999996</v>
      </c>
      <c r="H217">
        <v>55</v>
      </c>
      <c r="I217" t="b">
        <v>0</v>
      </c>
      <c r="K217" t="s">
        <v>584</v>
      </c>
      <c r="L217">
        <v>94.800796508789006</v>
      </c>
      <c r="N217">
        <v>1792</v>
      </c>
      <c r="O217">
        <v>1787</v>
      </c>
      <c r="P217">
        <v>4603.5</v>
      </c>
      <c r="Q217">
        <v>4.5</v>
      </c>
      <c r="S217">
        <v>38.984600067138601</v>
      </c>
      <c r="U217">
        <v>21.299999237060501</v>
      </c>
      <c r="V217">
        <v>43.700000762939403</v>
      </c>
      <c r="W217">
        <v>23.2000007629394</v>
      </c>
      <c r="X217">
        <v>-0.186813995242118</v>
      </c>
      <c r="AC217">
        <v>167</v>
      </c>
      <c r="AD217">
        <v>154.72099304199199</v>
      </c>
      <c r="AG217">
        <v>545.17230224609295</v>
      </c>
      <c r="AJ217">
        <v>55</v>
      </c>
      <c r="AW217">
        <v>0</v>
      </c>
    </row>
    <row r="218" spans="1:52" x14ac:dyDescent="0.2">
      <c r="A218">
        <v>1013193066</v>
      </c>
      <c r="B218" t="s">
        <v>585</v>
      </c>
      <c r="C218" t="s">
        <v>586</v>
      </c>
      <c r="D218" t="s">
        <v>75</v>
      </c>
      <c r="E218" t="s">
        <v>587</v>
      </c>
      <c r="F218">
        <v>4376</v>
      </c>
      <c r="G218">
        <v>8.5500000000000007</v>
      </c>
      <c r="H218">
        <v>83</v>
      </c>
      <c r="I218" t="b">
        <v>0</v>
      </c>
      <c r="K218" t="s">
        <v>588</v>
      </c>
      <c r="L218">
        <v>94.800796508789006</v>
      </c>
      <c r="N218">
        <v>4376</v>
      </c>
      <c r="O218">
        <v>3448</v>
      </c>
      <c r="P218">
        <v>8552.7998046875</v>
      </c>
      <c r="Q218">
        <v>5.1999998092651296</v>
      </c>
      <c r="S218">
        <v>175.86024475097599</v>
      </c>
      <c r="U218">
        <v>37</v>
      </c>
      <c r="V218">
        <v>159.69999694824199</v>
      </c>
      <c r="W218">
        <v>44</v>
      </c>
      <c r="X218">
        <v>0</v>
      </c>
      <c r="AC218">
        <v>171</v>
      </c>
      <c r="AD218">
        <v>148.15118408203099</v>
      </c>
      <c r="AG218">
        <v>1053.12927246093</v>
      </c>
      <c r="AJ218">
        <v>83</v>
      </c>
      <c r="AW218">
        <v>0</v>
      </c>
      <c r="AZ218">
        <v>9041.2998046875</v>
      </c>
    </row>
    <row r="219" spans="1:52" x14ac:dyDescent="0.2">
      <c r="A219">
        <v>1014940160</v>
      </c>
      <c r="B219" t="s">
        <v>589</v>
      </c>
      <c r="C219" t="s">
        <v>196</v>
      </c>
      <c r="D219" t="s">
        <v>75</v>
      </c>
      <c r="F219">
        <v>1855</v>
      </c>
      <c r="G219">
        <v>4.54</v>
      </c>
      <c r="H219">
        <v>49</v>
      </c>
      <c r="I219" t="b">
        <v>0</v>
      </c>
      <c r="K219" t="s">
        <v>590</v>
      </c>
      <c r="L219">
        <v>94.800796508789006</v>
      </c>
      <c r="N219">
        <v>1855</v>
      </c>
      <c r="O219">
        <v>1656</v>
      </c>
      <c r="P219">
        <v>4547.39990234375</v>
      </c>
      <c r="Q219">
        <v>6.1999998092651296</v>
      </c>
      <c r="S219">
        <v>34.131500244140597</v>
      </c>
      <c r="U219">
        <v>17</v>
      </c>
      <c r="V219">
        <v>37</v>
      </c>
      <c r="W219">
        <v>24.2000007629394</v>
      </c>
      <c r="X219">
        <v>4.3981201015412799E-3</v>
      </c>
      <c r="AC219">
        <v>171</v>
      </c>
      <c r="AD219">
        <v>151.281005859375</v>
      </c>
      <c r="AG219">
        <v>536.36639404296795</v>
      </c>
      <c r="AJ219">
        <v>49</v>
      </c>
      <c r="AW219">
        <v>0</v>
      </c>
    </row>
    <row r="220" spans="1:52" x14ac:dyDescent="0.2">
      <c r="A220">
        <v>1021130953</v>
      </c>
      <c r="B220" t="s">
        <v>591</v>
      </c>
      <c r="C220" t="s">
        <v>212</v>
      </c>
      <c r="D220" t="s">
        <v>75</v>
      </c>
      <c r="F220">
        <v>2919</v>
      </c>
      <c r="G220">
        <v>6.53</v>
      </c>
      <c r="H220">
        <v>79</v>
      </c>
      <c r="I220" t="b">
        <v>0</v>
      </c>
      <c r="K220" t="s">
        <v>592</v>
      </c>
      <c r="L220">
        <v>94.800796508789006</v>
      </c>
      <c r="N220">
        <v>2919</v>
      </c>
      <c r="O220">
        <v>2389</v>
      </c>
      <c r="P220">
        <v>6534</v>
      </c>
      <c r="Q220">
        <v>4.9000000953674299</v>
      </c>
      <c r="S220">
        <v>37.904987335205</v>
      </c>
      <c r="U220">
        <v>22.299999237060501</v>
      </c>
      <c r="V220">
        <v>39.099998474121001</v>
      </c>
      <c r="W220">
        <v>43.099998474121001</v>
      </c>
      <c r="X220">
        <v>0.110192835330963</v>
      </c>
      <c r="AC220">
        <v>172</v>
      </c>
      <c r="AD220">
        <v>154.80912780761699</v>
      </c>
      <c r="AG220">
        <v>774.27648925781205</v>
      </c>
      <c r="AJ220">
        <v>79</v>
      </c>
      <c r="AW220">
        <v>0</v>
      </c>
    </row>
    <row r="221" spans="1:52" x14ac:dyDescent="0.2">
      <c r="A221">
        <v>1028491757</v>
      </c>
      <c r="B221" t="s">
        <v>593</v>
      </c>
      <c r="C221" t="s">
        <v>196</v>
      </c>
      <c r="D221" t="s">
        <v>75</v>
      </c>
      <c r="F221">
        <v>1893</v>
      </c>
      <c r="G221">
        <v>4.8499999999999996</v>
      </c>
      <c r="H221">
        <v>77</v>
      </c>
      <c r="I221" t="b">
        <v>0</v>
      </c>
      <c r="K221" t="s">
        <v>594</v>
      </c>
      <c r="L221">
        <v>94.800796508789006</v>
      </c>
      <c r="N221">
        <v>1893</v>
      </c>
      <c r="O221">
        <v>1788</v>
      </c>
      <c r="P221">
        <v>4854.10009765625</v>
      </c>
      <c r="Q221">
        <v>4</v>
      </c>
      <c r="S221">
        <v>33.446952819824197</v>
      </c>
      <c r="U221">
        <v>19.100000381469702</v>
      </c>
      <c r="V221">
        <v>38.099998474121001</v>
      </c>
      <c r="W221">
        <v>33.599998474121001</v>
      </c>
      <c r="X221">
        <v>-0.16686923801898901</v>
      </c>
      <c r="AC221">
        <v>179</v>
      </c>
      <c r="AD221">
        <v>160.864013671875</v>
      </c>
      <c r="AG221">
        <v>573.22064208984295</v>
      </c>
      <c r="AJ221">
        <v>77</v>
      </c>
      <c r="AW221">
        <v>0</v>
      </c>
    </row>
    <row r="222" spans="1:52" x14ac:dyDescent="0.2">
      <c r="A222">
        <v>1034925853</v>
      </c>
      <c r="B222" t="s">
        <v>595</v>
      </c>
      <c r="C222" t="s">
        <v>196</v>
      </c>
      <c r="D222" t="s">
        <v>75</v>
      </c>
      <c r="F222">
        <v>3492</v>
      </c>
      <c r="G222">
        <v>7.13</v>
      </c>
      <c r="H222">
        <v>89</v>
      </c>
      <c r="I222" t="b">
        <v>0</v>
      </c>
      <c r="K222" t="s">
        <v>596</v>
      </c>
      <c r="L222">
        <v>94.800796508789006</v>
      </c>
      <c r="N222">
        <v>3492</v>
      </c>
      <c r="O222">
        <v>2669</v>
      </c>
      <c r="P222">
        <v>7129</v>
      </c>
      <c r="Q222">
        <v>5.1999998092651296</v>
      </c>
      <c r="S222">
        <v>102.768058776855</v>
      </c>
      <c r="U222">
        <v>19.100000381469702</v>
      </c>
      <c r="V222">
        <v>62</v>
      </c>
      <c r="W222">
        <v>49.200000762939403</v>
      </c>
      <c r="X222">
        <v>0</v>
      </c>
      <c r="AC222">
        <v>173</v>
      </c>
      <c r="AD222">
        <v>153.596099853515</v>
      </c>
      <c r="AG222">
        <v>857.22180175781205</v>
      </c>
      <c r="AJ222">
        <v>89</v>
      </c>
      <c r="AW222">
        <v>0</v>
      </c>
    </row>
    <row r="223" spans="1:52" x14ac:dyDescent="0.2">
      <c r="A223">
        <v>1039306632</v>
      </c>
      <c r="B223" t="s">
        <v>597</v>
      </c>
      <c r="C223" t="s">
        <v>212</v>
      </c>
      <c r="D223" t="s">
        <v>75</v>
      </c>
      <c r="F223">
        <v>2379</v>
      </c>
      <c r="G223">
        <v>6.43</v>
      </c>
      <c r="H223">
        <v>117</v>
      </c>
      <c r="I223" t="b">
        <v>0</v>
      </c>
      <c r="K223" t="s">
        <v>598</v>
      </c>
      <c r="L223">
        <v>94.800796508789006</v>
      </c>
      <c r="N223">
        <v>2379</v>
      </c>
      <c r="O223">
        <v>2379</v>
      </c>
      <c r="P223">
        <v>6435.39990234375</v>
      </c>
      <c r="Q223">
        <v>5.1999998092651296</v>
      </c>
      <c r="S223">
        <v>31.116033554077099</v>
      </c>
      <c r="U223">
        <v>19.399999618530199</v>
      </c>
      <c r="V223">
        <v>37</v>
      </c>
      <c r="W223">
        <v>25.899999618530199</v>
      </c>
      <c r="X223">
        <v>-0.118096776306629</v>
      </c>
      <c r="AC223">
        <v>179</v>
      </c>
      <c r="AD223">
        <v>164.33689880371</v>
      </c>
      <c r="AG223">
        <v>754.81268310546795</v>
      </c>
      <c r="AJ223">
        <v>117</v>
      </c>
      <c r="AW223">
        <v>0</v>
      </c>
    </row>
    <row r="224" spans="1:52" x14ac:dyDescent="0.2">
      <c r="A224">
        <v>1042245452</v>
      </c>
      <c r="B224" t="s">
        <v>599</v>
      </c>
      <c r="C224" t="s">
        <v>193</v>
      </c>
      <c r="D224" t="s">
        <v>75</v>
      </c>
      <c r="F224">
        <v>3988</v>
      </c>
      <c r="G224">
        <v>9.93</v>
      </c>
      <c r="H224">
        <v>163</v>
      </c>
      <c r="I224" t="b">
        <v>0</v>
      </c>
      <c r="K224" t="s">
        <v>600</v>
      </c>
      <c r="L224">
        <v>94.800796508789006</v>
      </c>
      <c r="N224">
        <v>3988</v>
      </c>
      <c r="O224">
        <v>3988</v>
      </c>
      <c r="P224">
        <v>9937.2001953125</v>
      </c>
      <c r="Q224">
        <v>4.3000001907348597</v>
      </c>
      <c r="S224">
        <v>87.001701354980398</v>
      </c>
      <c r="U224">
        <v>67</v>
      </c>
      <c r="V224">
        <v>109</v>
      </c>
      <c r="W224">
        <v>18.299999237060501</v>
      </c>
      <c r="X224">
        <v>-4.02528000995516E-3</v>
      </c>
      <c r="AC224">
        <v>180</v>
      </c>
      <c r="AD224">
        <v>158.48300170898401</v>
      </c>
      <c r="AG224">
        <v>1171.12329101562</v>
      </c>
      <c r="AJ224">
        <v>163</v>
      </c>
      <c r="AW224">
        <v>0</v>
      </c>
    </row>
    <row r="225" spans="1:49" x14ac:dyDescent="0.2">
      <c r="A225">
        <v>1046024570</v>
      </c>
      <c r="B225" t="s">
        <v>601</v>
      </c>
      <c r="C225" t="s">
        <v>196</v>
      </c>
      <c r="D225" t="s">
        <v>75</v>
      </c>
      <c r="F225">
        <v>3351</v>
      </c>
      <c r="G225">
        <v>6.04</v>
      </c>
      <c r="H225">
        <v>69</v>
      </c>
      <c r="I225" t="b">
        <v>0</v>
      </c>
      <c r="K225" t="s">
        <v>602</v>
      </c>
      <c r="L225">
        <v>94.800796508789006</v>
      </c>
      <c r="N225">
        <v>3351</v>
      </c>
      <c r="O225">
        <v>2286</v>
      </c>
      <c r="P225">
        <v>6043.60009765625</v>
      </c>
      <c r="Q225">
        <v>6.5999999046325604</v>
      </c>
      <c r="S225">
        <v>80.658378601074205</v>
      </c>
      <c r="U225">
        <v>18.600000381469702</v>
      </c>
      <c r="V225">
        <v>62</v>
      </c>
      <c r="W225">
        <v>44.099998474121001</v>
      </c>
      <c r="X225">
        <v>-0.541068255901336</v>
      </c>
      <c r="AC225">
        <v>174</v>
      </c>
      <c r="AD225">
        <v>152.145736694335</v>
      </c>
      <c r="AG225">
        <v>717.45764160156205</v>
      </c>
      <c r="AJ225">
        <v>69</v>
      </c>
      <c r="AW225">
        <v>0</v>
      </c>
    </row>
    <row r="226" spans="1:49" x14ac:dyDescent="0.2">
      <c r="A226">
        <v>1053644812</v>
      </c>
      <c r="B226" t="s">
        <v>603</v>
      </c>
      <c r="C226" t="s">
        <v>212</v>
      </c>
      <c r="D226" t="s">
        <v>75</v>
      </c>
      <c r="F226">
        <v>194</v>
      </c>
      <c r="G226">
        <v>0.51</v>
      </c>
      <c r="H226">
        <v>4</v>
      </c>
      <c r="I226" t="b">
        <v>0</v>
      </c>
      <c r="K226" t="s">
        <v>604</v>
      </c>
      <c r="L226">
        <v>94.800796508789006</v>
      </c>
      <c r="N226">
        <v>194</v>
      </c>
      <c r="O226">
        <v>194</v>
      </c>
      <c r="P226">
        <v>513.5</v>
      </c>
      <c r="Q226">
        <v>3.5999999046325599</v>
      </c>
      <c r="S226">
        <v>0</v>
      </c>
      <c r="U226">
        <v>35</v>
      </c>
      <c r="V226">
        <v>37</v>
      </c>
      <c r="W226">
        <v>7.8000001907348597</v>
      </c>
      <c r="X226">
        <v>-7.7896788716316195E-2</v>
      </c>
      <c r="AC226">
        <v>160</v>
      </c>
      <c r="AD226">
        <v>149.00526428222599</v>
      </c>
      <c r="AG226">
        <v>59.7425117492675</v>
      </c>
      <c r="AJ226">
        <v>4</v>
      </c>
      <c r="AW226">
        <v>0</v>
      </c>
    </row>
    <row r="227" spans="1:49" x14ac:dyDescent="0.2">
      <c r="A227">
        <v>1053652718</v>
      </c>
      <c r="B227" t="s">
        <v>605</v>
      </c>
      <c r="C227" t="s">
        <v>212</v>
      </c>
      <c r="D227" t="s">
        <v>75</v>
      </c>
      <c r="F227">
        <v>1793</v>
      </c>
      <c r="G227">
        <v>4.87</v>
      </c>
      <c r="H227">
        <v>65</v>
      </c>
      <c r="I227" t="b">
        <v>0</v>
      </c>
      <c r="K227" t="s">
        <v>606</v>
      </c>
      <c r="L227">
        <v>94.800796508789006</v>
      </c>
      <c r="N227">
        <v>1793</v>
      </c>
      <c r="O227">
        <v>1708</v>
      </c>
      <c r="P227">
        <v>4873.10009765625</v>
      </c>
      <c r="Q227">
        <v>4.4000000953674299</v>
      </c>
      <c r="S227">
        <v>32.177215576171797</v>
      </c>
      <c r="U227">
        <v>17</v>
      </c>
      <c r="V227">
        <v>37</v>
      </c>
      <c r="W227">
        <v>8.5</v>
      </c>
      <c r="X227">
        <v>-0.164166539907455</v>
      </c>
      <c r="AC227">
        <v>170</v>
      </c>
      <c r="AD227">
        <v>158.39637756347599</v>
      </c>
      <c r="AG227">
        <v>569.43499755859295</v>
      </c>
      <c r="AJ227">
        <v>65</v>
      </c>
      <c r="AW227">
        <v>0</v>
      </c>
    </row>
    <row r="228" spans="1:49" x14ac:dyDescent="0.2">
      <c r="A228">
        <v>1056988727</v>
      </c>
      <c r="B228" t="s">
        <v>607</v>
      </c>
      <c r="C228" t="s">
        <v>196</v>
      </c>
      <c r="D228" t="s">
        <v>75</v>
      </c>
      <c r="F228">
        <v>1959</v>
      </c>
      <c r="G228">
        <v>3.46</v>
      </c>
      <c r="H228">
        <v>35</v>
      </c>
      <c r="I228" t="b">
        <v>0</v>
      </c>
      <c r="K228" t="s">
        <v>608</v>
      </c>
      <c r="L228">
        <v>94.800796508789006</v>
      </c>
      <c r="N228">
        <v>1959</v>
      </c>
      <c r="O228">
        <v>1332</v>
      </c>
      <c r="P228">
        <v>3464</v>
      </c>
      <c r="Q228">
        <v>3.7999999523162802</v>
      </c>
      <c r="S228">
        <v>92.880874633789006</v>
      </c>
      <c r="U228">
        <v>29</v>
      </c>
      <c r="V228">
        <v>120.900001525878</v>
      </c>
      <c r="W228">
        <v>34.900001525878899</v>
      </c>
      <c r="X228">
        <v>-0.49942263960838301</v>
      </c>
      <c r="AC228">
        <v>168</v>
      </c>
      <c r="AD228">
        <v>149.67167663574199</v>
      </c>
      <c r="AG228">
        <v>434.33004760742102</v>
      </c>
      <c r="AJ228">
        <v>35</v>
      </c>
      <c r="AW228">
        <v>0</v>
      </c>
    </row>
    <row r="229" spans="1:49" x14ac:dyDescent="0.2">
      <c r="A229">
        <v>1056988793</v>
      </c>
      <c r="B229" t="s">
        <v>609</v>
      </c>
      <c r="C229" t="s">
        <v>610</v>
      </c>
      <c r="D229" t="s">
        <v>75</v>
      </c>
      <c r="F229">
        <v>2878</v>
      </c>
      <c r="G229">
        <v>5.18</v>
      </c>
      <c r="H229">
        <v>50</v>
      </c>
      <c r="I229" t="b">
        <v>0</v>
      </c>
      <c r="K229" t="s">
        <v>611</v>
      </c>
      <c r="L229">
        <v>94.800796508789006</v>
      </c>
      <c r="N229">
        <v>2878</v>
      </c>
      <c r="O229">
        <v>2056</v>
      </c>
      <c r="P229">
        <v>5179.39990234375</v>
      </c>
      <c r="Q229">
        <v>5.3000001907348597</v>
      </c>
      <c r="S229">
        <v>142.98231506347599</v>
      </c>
      <c r="U229">
        <v>31</v>
      </c>
      <c r="V229">
        <v>122.5</v>
      </c>
      <c r="W229">
        <v>42.700000762939403</v>
      </c>
      <c r="X229">
        <v>0.24520215392112699</v>
      </c>
      <c r="AC229">
        <v>176</v>
      </c>
      <c r="AD229">
        <v>146.49293518066401</v>
      </c>
      <c r="AG229">
        <v>647.9541015625</v>
      </c>
      <c r="AJ229">
        <v>50</v>
      </c>
      <c r="AW229">
        <v>0</v>
      </c>
    </row>
    <row r="230" spans="1:49" x14ac:dyDescent="0.2">
      <c r="A230">
        <v>1073875596</v>
      </c>
      <c r="B230" t="s">
        <v>612</v>
      </c>
      <c r="C230" t="s">
        <v>196</v>
      </c>
      <c r="D230" t="s">
        <v>75</v>
      </c>
      <c r="F230">
        <v>2459</v>
      </c>
      <c r="G230">
        <v>4.97</v>
      </c>
      <c r="H230">
        <v>71</v>
      </c>
      <c r="I230" t="b">
        <v>0</v>
      </c>
      <c r="K230" t="s">
        <v>613</v>
      </c>
      <c r="L230">
        <v>94.800796508789006</v>
      </c>
      <c r="N230">
        <v>2459</v>
      </c>
      <c r="O230">
        <v>1759</v>
      </c>
      <c r="P230">
        <v>4971.7001953125</v>
      </c>
      <c r="Q230">
        <v>4</v>
      </c>
      <c r="S230">
        <v>55.076522827148402</v>
      </c>
      <c r="U230">
        <v>21.299999237060501</v>
      </c>
      <c r="V230">
        <v>63.599998474121001</v>
      </c>
      <c r="W230">
        <v>46.200000762939403</v>
      </c>
      <c r="X230">
        <v>1.6091074794530799E-2</v>
      </c>
      <c r="AC230">
        <v>179</v>
      </c>
      <c r="AD230">
        <v>159.64788818359301</v>
      </c>
      <c r="AG230">
        <v>594.55975341796795</v>
      </c>
      <c r="AJ230">
        <v>71</v>
      </c>
      <c r="AW230">
        <v>0</v>
      </c>
    </row>
    <row r="231" spans="1:49" x14ac:dyDescent="0.2">
      <c r="A231">
        <v>1074744527</v>
      </c>
      <c r="B231" t="s">
        <v>614</v>
      </c>
      <c r="C231" t="s">
        <v>193</v>
      </c>
      <c r="D231" t="s">
        <v>75</v>
      </c>
      <c r="F231">
        <v>251</v>
      </c>
      <c r="G231">
        <v>0.5</v>
      </c>
      <c r="H231">
        <v>0</v>
      </c>
      <c r="I231" t="b">
        <v>0</v>
      </c>
      <c r="K231" t="s">
        <v>615</v>
      </c>
      <c r="L231">
        <v>94.800796508789006</v>
      </c>
      <c r="N231">
        <v>251</v>
      </c>
      <c r="O231">
        <v>168</v>
      </c>
      <c r="P231">
        <v>502.70001220703102</v>
      </c>
      <c r="Q231">
        <v>4.9000000953674299</v>
      </c>
      <c r="S231">
        <v>0</v>
      </c>
      <c r="U231">
        <v>39.299999237060497</v>
      </c>
      <c r="V231">
        <v>40.599998474121001</v>
      </c>
      <c r="W231">
        <v>6.4000000953674299</v>
      </c>
      <c r="X231">
        <v>7.9570323228836004E-2</v>
      </c>
      <c r="AC231">
        <v>156</v>
      </c>
      <c r="AD231">
        <v>67.28662109375</v>
      </c>
      <c r="AG231">
        <v>58.927154541015597</v>
      </c>
      <c r="AJ231">
        <v>0</v>
      </c>
      <c r="AW231">
        <v>0</v>
      </c>
    </row>
    <row r="232" spans="1:49" x14ac:dyDescent="0.2">
      <c r="A232">
        <v>1077109442</v>
      </c>
      <c r="B232" t="s">
        <v>616</v>
      </c>
      <c r="C232" t="s">
        <v>196</v>
      </c>
      <c r="D232" t="s">
        <v>75</v>
      </c>
      <c r="F232">
        <v>1768</v>
      </c>
      <c r="G232">
        <v>5</v>
      </c>
      <c r="H232">
        <v>77</v>
      </c>
      <c r="I232" t="b">
        <v>0</v>
      </c>
      <c r="K232" t="s">
        <v>617</v>
      </c>
      <c r="L232">
        <v>94.800796508789006</v>
      </c>
      <c r="N232">
        <v>1768</v>
      </c>
      <c r="O232">
        <v>1768</v>
      </c>
      <c r="P232">
        <v>5004.89990234375</v>
      </c>
      <c r="Q232">
        <v>6</v>
      </c>
      <c r="S232">
        <v>30.0044136047363</v>
      </c>
      <c r="U232">
        <v>17</v>
      </c>
      <c r="V232">
        <v>37</v>
      </c>
      <c r="W232">
        <v>10</v>
      </c>
      <c r="X232">
        <v>-0.15584726631641299</v>
      </c>
      <c r="AC232">
        <v>175</v>
      </c>
      <c r="AD232">
        <v>161.27958679199199</v>
      </c>
      <c r="AG232">
        <v>584.86859130859295</v>
      </c>
      <c r="AJ232">
        <v>77</v>
      </c>
      <c r="AW232">
        <v>0</v>
      </c>
    </row>
    <row r="233" spans="1:49" x14ac:dyDescent="0.2">
      <c r="A233">
        <v>1078631910</v>
      </c>
      <c r="B233" t="s">
        <v>618</v>
      </c>
      <c r="C233" t="s">
        <v>196</v>
      </c>
      <c r="D233" t="s">
        <v>75</v>
      </c>
      <c r="F233">
        <v>3348</v>
      </c>
      <c r="G233">
        <v>8.17</v>
      </c>
      <c r="H233">
        <v>91</v>
      </c>
      <c r="I233" t="b">
        <v>0</v>
      </c>
      <c r="K233" t="s">
        <v>619</v>
      </c>
      <c r="L233">
        <v>94.800796508789006</v>
      </c>
      <c r="N233">
        <v>3348</v>
      </c>
      <c r="O233">
        <v>2791</v>
      </c>
      <c r="P233">
        <v>8173.7998046875</v>
      </c>
      <c r="Q233">
        <v>8.8000001907348597</v>
      </c>
      <c r="S233">
        <v>58.392219543457003</v>
      </c>
      <c r="U233">
        <v>19.100000381469702</v>
      </c>
      <c r="V233">
        <v>62.099998474121001</v>
      </c>
      <c r="W233">
        <v>45.900001525878899</v>
      </c>
      <c r="X233">
        <v>-0.110107906162738</v>
      </c>
      <c r="AC233">
        <v>170</v>
      </c>
      <c r="AD233">
        <v>154.449295043945</v>
      </c>
      <c r="AG233">
        <v>963.83581542968705</v>
      </c>
      <c r="AJ233">
        <v>91</v>
      </c>
      <c r="AW233">
        <v>0</v>
      </c>
    </row>
    <row r="234" spans="1:49" x14ac:dyDescent="0.2">
      <c r="A234">
        <v>1082964387</v>
      </c>
      <c r="B234" t="s">
        <v>620</v>
      </c>
      <c r="C234" t="s">
        <v>212</v>
      </c>
      <c r="D234" t="s">
        <v>75</v>
      </c>
      <c r="F234">
        <v>1767</v>
      </c>
      <c r="G234">
        <v>4.5199999999999996</v>
      </c>
      <c r="H234">
        <v>65</v>
      </c>
      <c r="I234" t="b">
        <v>0</v>
      </c>
      <c r="K234" t="s">
        <v>621</v>
      </c>
      <c r="L234">
        <v>94.800796508789006</v>
      </c>
      <c r="N234">
        <v>1767</v>
      </c>
      <c r="O234">
        <v>1611</v>
      </c>
      <c r="P234">
        <v>4520.89990234375</v>
      </c>
      <c r="Q234">
        <v>5</v>
      </c>
      <c r="S234">
        <v>34.288200378417898</v>
      </c>
      <c r="U234">
        <v>17</v>
      </c>
      <c r="V234">
        <v>37</v>
      </c>
      <c r="W234">
        <v>22.899999618530199</v>
      </c>
      <c r="X234">
        <v>2.87552997469902E-2</v>
      </c>
      <c r="AC234">
        <v>179</v>
      </c>
      <c r="AD234">
        <v>159.565994262695</v>
      </c>
      <c r="AG234">
        <v>533.81549072265602</v>
      </c>
      <c r="AJ234">
        <v>70</v>
      </c>
      <c r="AW234">
        <v>0</v>
      </c>
    </row>
    <row r="235" spans="1:49" x14ac:dyDescent="0.2">
      <c r="A235">
        <v>1086090631</v>
      </c>
      <c r="B235" t="s">
        <v>622</v>
      </c>
      <c r="C235" t="s">
        <v>225</v>
      </c>
      <c r="D235" t="s">
        <v>75</v>
      </c>
      <c r="F235">
        <v>716</v>
      </c>
      <c r="G235">
        <v>0.98</v>
      </c>
      <c r="H235">
        <v>4</v>
      </c>
      <c r="I235" t="b">
        <v>0</v>
      </c>
      <c r="K235" t="s">
        <v>623</v>
      </c>
      <c r="L235">
        <v>94.800796508789006</v>
      </c>
      <c r="N235">
        <v>716</v>
      </c>
      <c r="O235">
        <v>354</v>
      </c>
      <c r="P235">
        <v>985.79998779296795</v>
      </c>
      <c r="Q235">
        <v>5</v>
      </c>
      <c r="S235">
        <v>6.4818181991577104</v>
      </c>
      <c r="U235">
        <v>14.899999618530201</v>
      </c>
      <c r="V235">
        <v>21.799999237060501</v>
      </c>
      <c r="W235">
        <v>15.800000190734799</v>
      </c>
      <c r="X235">
        <v>0.68979507684707597</v>
      </c>
      <c r="AC235">
        <v>160</v>
      </c>
      <c r="AD235">
        <v>134.06462097167901</v>
      </c>
      <c r="AG235">
        <v>118.29693603515599</v>
      </c>
      <c r="AJ235">
        <v>4</v>
      </c>
      <c r="AW235">
        <v>0</v>
      </c>
    </row>
    <row r="236" spans="1:49" x14ac:dyDescent="0.2">
      <c r="A236">
        <v>1086090692</v>
      </c>
      <c r="B236" t="s">
        <v>624</v>
      </c>
      <c r="C236" t="s">
        <v>225</v>
      </c>
      <c r="D236" t="s">
        <v>75</v>
      </c>
      <c r="E236" t="s">
        <v>625</v>
      </c>
      <c r="F236">
        <v>1699</v>
      </c>
      <c r="G236">
        <v>4.0199999999999996</v>
      </c>
      <c r="H236">
        <v>33</v>
      </c>
      <c r="I236" t="b">
        <v>0</v>
      </c>
      <c r="K236" t="s">
        <v>626</v>
      </c>
      <c r="L236">
        <v>94.800796508789006</v>
      </c>
      <c r="N236">
        <v>1699</v>
      </c>
      <c r="O236">
        <v>1509</v>
      </c>
      <c r="P236">
        <v>4024.39990234375</v>
      </c>
      <c r="Q236">
        <v>5.1999998092651296</v>
      </c>
      <c r="S236">
        <v>13.104299545288001</v>
      </c>
      <c r="U236">
        <v>14.899999618530201</v>
      </c>
      <c r="V236">
        <v>37</v>
      </c>
      <c r="W236">
        <v>8.5</v>
      </c>
      <c r="X236">
        <v>-0.417454004287719</v>
      </c>
      <c r="AC236">
        <v>158</v>
      </c>
      <c r="AD236">
        <v>143.76899719238199</v>
      </c>
      <c r="AG236">
        <v>465.36029052734301</v>
      </c>
      <c r="AJ236">
        <v>33</v>
      </c>
      <c r="AW236">
        <v>0</v>
      </c>
    </row>
    <row r="237" spans="1:49" x14ac:dyDescent="0.2">
      <c r="A237">
        <v>1089976925</v>
      </c>
      <c r="B237" t="s">
        <v>627</v>
      </c>
      <c r="C237" t="s">
        <v>196</v>
      </c>
      <c r="D237" t="s">
        <v>75</v>
      </c>
      <c r="F237">
        <v>4719</v>
      </c>
      <c r="G237">
        <v>8.81</v>
      </c>
      <c r="H237">
        <v>116</v>
      </c>
      <c r="I237" t="b">
        <v>0</v>
      </c>
      <c r="K237" t="s">
        <v>628</v>
      </c>
      <c r="L237">
        <v>94.800796508789006</v>
      </c>
      <c r="N237">
        <v>4719</v>
      </c>
      <c r="O237">
        <v>3349</v>
      </c>
      <c r="P237">
        <v>8815.900390625</v>
      </c>
      <c r="Q237">
        <v>8.1000003814697195</v>
      </c>
      <c r="S237">
        <v>213.11174011230401</v>
      </c>
      <c r="U237">
        <v>37</v>
      </c>
      <c r="V237">
        <v>169.69999694824199</v>
      </c>
      <c r="W237">
        <v>48.599998474121001</v>
      </c>
      <c r="X237">
        <v>-6.8058846518397297E-3</v>
      </c>
      <c r="AC237">
        <v>175</v>
      </c>
      <c r="AD237">
        <v>155.23924255371</v>
      </c>
      <c r="AG237">
        <v>1088.34106445312</v>
      </c>
      <c r="AJ237">
        <v>116</v>
      </c>
      <c r="AW237">
        <v>0</v>
      </c>
    </row>
    <row r="238" spans="1:49" x14ac:dyDescent="0.2">
      <c r="A238">
        <v>1094651545</v>
      </c>
      <c r="B238" t="s">
        <v>629</v>
      </c>
      <c r="C238" t="s">
        <v>212</v>
      </c>
      <c r="D238" t="s">
        <v>75</v>
      </c>
      <c r="F238">
        <v>154</v>
      </c>
      <c r="G238">
        <v>0.46</v>
      </c>
      <c r="H238">
        <v>3</v>
      </c>
      <c r="I238" t="b">
        <v>0</v>
      </c>
      <c r="K238" t="s">
        <v>630</v>
      </c>
      <c r="L238">
        <v>94.800796508789006</v>
      </c>
      <c r="N238">
        <v>154</v>
      </c>
      <c r="O238">
        <v>154</v>
      </c>
      <c r="P238">
        <v>467.79998779296801</v>
      </c>
      <c r="Q238">
        <v>6.0999999046325604</v>
      </c>
      <c r="S238">
        <v>2.4233300685882502</v>
      </c>
      <c r="U238">
        <v>22.299999237060501</v>
      </c>
      <c r="V238">
        <v>25.600000381469702</v>
      </c>
      <c r="W238">
        <v>5.4000000953674299</v>
      </c>
      <c r="X238">
        <v>0.34202700853347701</v>
      </c>
      <c r="AC238">
        <v>163</v>
      </c>
      <c r="AD238">
        <v>143.76300048828099</v>
      </c>
      <c r="AG238">
        <v>55.502647399902301</v>
      </c>
      <c r="AJ238">
        <v>3</v>
      </c>
      <c r="AW238">
        <v>0</v>
      </c>
    </row>
    <row r="239" spans="1:49" x14ac:dyDescent="0.2">
      <c r="A239">
        <v>1094651557</v>
      </c>
      <c r="B239" t="s">
        <v>631</v>
      </c>
      <c r="C239" t="s">
        <v>212</v>
      </c>
      <c r="D239" t="s">
        <v>75</v>
      </c>
      <c r="F239">
        <v>324</v>
      </c>
      <c r="G239">
        <v>0.64</v>
      </c>
      <c r="H239">
        <v>3</v>
      </c>
      <c r="I239" t="b">
        <v>0</v>
      </c>
      <c r="K239" t="s">
        <v>632</v>
      </c>
      <c r="L239">
        <v>94.800796508789006</v>
      </c>
      <c r="N239">
        <v>324</v>
      </c>
      <c r="O239">
        <v>209</v>
      </c>
      <c r="P239">
        <v>646.59997558593705</v>
      </c>
      <c r="Q239">
        <v>4.4000000953674299</v>
      </c>
      <c r="S239">
        <v>7.9588236808776802</v>
      </c>
      <c r="U239">
        <v>29</v>
      </c>
      <c r="V239">
        <v>37</v>
      </c>
      <c r="W239">
        <v>30.899999618530199</v>
      </c>
      <c r="X239">
        <v>0.95886170864105202</v>
      </c>
      <c r="AC239">
        <v>166</v>
      </c>
      <c r="AD239">
        <v>144.40298461914</v>
      </c>
      <c r="AG239">
        <v>79.625625610351506</v>
      </c>
      <c r="AJ239">
        <v>3</v>
      </c>
      <c r="AW239">
        <v>0</v>
      </c>
    </row>
    <row r="240" spans="1:49" x14ac:dyDescent="0.2">
      <c r="A240">
        <v>1094651665</v>
      </c>
      <c r="B240" t="s">
        <v>633</v>
      </c>
      <c r="C240" t="s">
        <v>212</v>
      </c>
      <c r="D240" t="s">
        <v>75</v>
      </c>
      <c r="F240">
        <v>1764</v>
      </c>
      <c r="G240">
        <v>4.45</v>
      </c>
      <c r="H240">
        <v>65</v>
      </c>
      <c r="I240" t="b">
        <v>0</v>
      </c>
      <c r="K240" t="s">
        <v>634</v>
      </c>
      <c r="L240">
        <v>94.800796508789006</v>
      </c>
      <c r="N240">
        <v>1764</v>
      </c>
      <c r="O240">
        <v>1698</v>
      </c>
      <c r="P240">
        <v>4453.89990234375</v>
      </c>
      <c r="Q240">
        <v>3.70000004768371</v>
      </c>
      <c r="S240">
        <v>16.937749862670898</v>
      </c>
      <c r="U240">
        <v>22.299999237060501</v>
      </c>
      <c r="V240">
        <v>37</v>
      </c>
      <c r="W240">
        <v>19.7000007629394</v>
      </c>
      <c r="X240">
        <v>-0.13022294640540999</v>
      </c>
      <c r="AC240">
        <v>174</v>
      </c>
      <c r="AD240">
        <v>158.66548156738199</v>
      </c>
      <c r="AG240">
        <v>523.68176269531205</v>
      </c>
      <c r="AJ240">
        <v>65</v>
      </c>
      <c r="AW240">
        <v>0</v>
      </c>
    </row>
    <row r="241" spans="1:49" x14ac:dyDescent="0.2">
      <c r="A241">
        <v>1099390535</v>
      </c>
      <c r="B241" t="s">
        <v>635</v>
      </c>
      <c r="C241" t="s">
        <v>212</v>
      </c>
      <c r="D241" t="s">
        <v>75</v>
      </c>
      <c r="F241">
        <v>1678</v>
      </c>
      <c r="G241">
        <v>4.1500000000000004</v>
      </c>
      <c r="H241">
        <v>41</v>
      </c>
      <c r="I241" t="b">
        <v>0</v>
      </c>
      <c r="K241" t="s">
        <v>636</v>
      </c>
      <c r="L241">
        <v>94.800796508789006</v>
      </c>
      <c r="N241">
        <v>1678</v>
      </c>
      <c r="O241">
        <v>1593</v>
      </c>
      <c r="P241">
        <v>4157.7998046875</v>
      </c>
      <c r="Q241">
        <v>6.4000000953674299</v>
      </c>
      <c r="S241">
        <v>27.1937351226806</v>
      </c>
      <c r="U241">
        <v>21.299999237060501</v>
      </c>
      <c r="V241">
        <v>37</v>
      </c>
      <c r="W241">
        <v>20.899999618530199</v>
      </c>
      <c r="X241">
        <v>-0.19000433385372101</v>
      </c>
      <c r="AC241">
        <v>161</v>
      </c>
      <c r="AD241">
        <v>146.375564575195</v>
      </c>
      <c r="AG241">
        <v>490.15884399414</v>
      </c>
      <c r="AJ241">
        <v>41</v>
      </c>
      <c r="AW241">
        <v>0</v>
      </c>
    </row>
    <row r="242" spans="1:49" ht="409.6" x14ac:dyDescent="0.2">
      <c r="A242">
        <v>1099390762</v>
      </c>
      <c r="B242" t="s">
        <v>637</v>
      </c>
      <c r="C242" t="s">
        <v>638</v>
      </c>
      <c r="D242" t="s">
        <v>75</v>
      </c>
      <c r="E242" s="1" t="s">
        <v>639</v>
      </c>
      <c r="F242">
        <v>1703</v>
      </c>
      <c r="G242">
        <v>4.4000000000000004</v>
      </c>
      <c r="I242" t="b">
        <v>0</v>
      </c>
      <c r="K242" t="s">
        <v>640</v>
      </c>
      <c r="L242">
        <v>94.800796508789006</v>
      </c>
      <c r="N242">
        <v>1703</v>
      </c>
      <c r="O242">
        <v>1652</v>
      </c>
      <c r="P242">
        <v>4402.89990234375</v>
      </c>
      <c r="Q242">
        <v>6</v>
      </c>
      <c r="S242">
        <v>30.1903991699218</v>
      </c>
      <c r="U242">
        <v>21.299999237060501</v>
      </c>
      <c r="V242">
        <v>37</v>
      </c>
      <c r="W242">
        <v>17.799999237060501</v>
      </c>
      <c r="X242">
        <v>-0.165800005197525</v>
      </c>
      <c r="AG242">
        <v>517.90435791015602</v>
      </c>
      <c r="AW242">
        <v>0</v>
      </c>
    </row>
    <row r="243" spans="1:49" x14ac:dyDescent="0.2">
      <c r="A243">
        <v>1107424302</v>
      </c>
      <c r="B243" t="s">
        <v>641</v>
      </c>
      <c r="C243" t="s">
        <v>642</v>
      </c>
      <c r="D243" t="s">
        <v>643</v>
      </c>
      <c r="F243">
        <v>24128</v>
      </c>
      <c r="G243">
        <v>19.52</v>
      </c>
      <c r="I243" t="b">
        <v>0</v>
      </c>
      <c r="K243" t="s">
        <v>644</v>
      </c>
      <c r="L243">
        <v>94.800796508789006</v>
      </c>
      <c r="N243">
        <v>24128</v>
      </c>
      <c r="O243">
        <v>17355</v>
      </c>
      <c r="P243">
        <v>19521.30078125</v>
      </c>
      <c r="Q243">
        <v>7.4000000953674299</v>
      </c>
      <c r="S243">
        <v>602.77099609375</v>
      </c>
      <c r="U243">
        <v>-8.5</v>
      </c>
      <c r="V243">
        <v>57</v>
      </c>
      <c r="W243">
        <v>49</v>
      </c>
      <c r="X243">
        <v>-8.4010802209377206E-2</v>
      </c>
      <c r="AG243">
        <v>2273.83813476562</v>
      </c>
      <c r="AW243">
        <v>0</v>
      </c>
    </row>
    <row r="244" spans="1:49" x14ac:dyDescent="0.2">
      <c r="A244">
        <v>1109097004</v>
      </c>
      <c r="B244" t="s">
        <v>645</v>
      </c>
      <c r="C244" t="s">
        <v>646</v>
      </c>
      <c r="D244" t="s">
        <v>643</v>
      </c>
      <c r="F244">
        <v>2686</v>
      </c>
      <c r="G244">
        <v>1.56</v>
      </c>
      <c r="I244" t="b">
        <v>0</v>
      </c>
      <c r="K244" t="s">
        <v>647</v>
      </c>
      <c r="N244">
        <v>2686</v>
      </c>
      <c r="O244">
        <v>375</v>
      </c>
      <c r="P244">
        <v>1565.30004882812</v>
      </c>
      <c r="Q244">
        <v>3.20000004768371</v>
      </c>
      <c r="S244">
        <v>18.688600540161101</v>
      </c>
      <c r="U244">
        <v>32.599998474121001</v>
      </c>
      <c r="V244">
        <v>55</v>
      </c>
      <c r="W244">
        <v>10.399999618530201</v>
      </c>
      <c r="X244">
        <v>-0.102217003703117</v>
      </c>
      <c r="AG244">
        <v>182.32589721679599</v>
      </c>
      <c r="AW244">
        <v>0</v>
      </c>
    </row>
    <row r="245" spans="1:49" x14ac:dyDescent="0.2">
      <c r="A245">
        <v>1122411007</v>
      </c>
      <c r="B245" t="s">
        <v>648</v>
      </c>
      <c r="C245" t="s">
        <v>196</v>
      </c>
      <c r="D245" t="s">
        <v>75</v>
      </c>
      <c r="F245">
        <v>1534</v>
      </c>
      <c r="G245">
        <v>4.0599999999999996</v>
      </c>
      <c r="H245">
        <v>55</v>
      </c>
      <c r="I245" t="b">
        <v>0</v>
      </c>
      <c r="K245" t="s">
        <v>649</v>
      </c>
      <c r="L245">
        <v>94.800796508789006</v>
      </c>
      <c r="N245">
        <v>1534</v>
      </c>
      <c r="O245">
        <v>1466</v>
      </c>
      <c r="P245">
        <v>4067.30004882812</v>
      </c>
      <c r="Q245">
        <v>3.70000004768371</v>
      </c>
      <c r="S245">
        <v>29.0177402496337</v>
      </c>
      <c r="U245">
        <v>22.299999237060501</v>
      </c>
      <c r="V245">
        <v>37</v>
      </c>
      <c r="W245">
        <v>49.200000762939403</v>
      </c>
      <c r="X245">
        <v>8.8510803878307301E-2</v>
      </c>
      <c r="AC245">
        <v>179</v>
      </c>
      <c r="AD245">
        <v>158.11466979980401</v>
      </c>
      <c r="AG245">
        <v>484.05529785156199</v>
      </c>
      <c r="AJ245">
        <v>55</v>
      </c>
      <c r="AW245">
        <v>0</v>
      </c>
    </row>
    <row r="246" spans="1:49" x14ac:dyDescent="0.2">
      <c r="A246">
        <v>1126957982</v>
      </c>
      <c r="B246" t="s">
        <v>650</v>
      </c>
      <c r="C246" t="s">
        <v>212</v>
      </c>
      <c r="D246" t="s">
        <v>75</v>
      </c>
      <c r="F246">
        <v>1920</v>
      </c>
      <c r="G246">
        <v>5.1100000000000003</v>
      </c>
      <c r="H246">
        <v>66</v>
      </c>
      <c r="I246" t="b">
        <v>0</v>
      </c>
      <c r="K246" t="s">
        <v>651</v>
      </c>
      <c r="L246">
        <v>94.800796508789006</v>
      </c>
      <c r="N246">
        <v>1920</v>
      </c>
      <c r="O246">
        <v>1920</v>
      </c>
      <c r="P246">
        <v>5109.7001953125</v>
      </c>
      <c r="Q246">
        <v>4.5999999046325604</v>
      </c>
      <c r="S246">
        <v>32.299171447753899</v>
      </c>
      <c r="U246">
        <v>19.399999618530199</v>
      </c>
      <c r="V246">
        <v>37</v>
      </c>
      <c r="W246">
        <v>12</v>
      </c>
      <c r="X246">
        <v>-0.144822597503662</v>
      </c>
      <c r="AC246">
        <v>182</v>
      </c>
      <c r="AD246">
        <v>155.230209350585</v>
      </c>
      <c r="AG246">
        <v>601.68829345703102</v>
      </c>
      <c r="AJ246">
        <v>66</v>
      </c>
      <c r="AW246">
        <v>0</v>
      </c>
    </row>
    <row r="247" spans="1:49" x14ac:dyDescent="0.2">
      <c r="A247">
        <v>1131878605</v>
      </c>
      <c r="B247" t="s">
        <v>652</v>
      </c>
      <c r="C247" t="s">
        <v>212</v>
      </c>
      <c r="D247" t="s">
        <v>75</v>
      </c>
      <c r="E247" t="s">
        <v>653</v>
      </c>
      <c r="F247">
        <v>2190</v>
      </c>
      <c r="G247">
        <v>5.09</v>
      </c>
      <c r="H247">
        <v>44</v>
      </c>
      <c r="I247" t="b">
        <v>0</v>
      </c>
      <c r="K247" t="s">
        <v>654</v>
      </c>
      <c r="L247">
        <v>94.800796508789006</v>
      </c>
      <c r="N247">
        <v>2190</v>
      </c>
      <c r="O247">
        <v>1814</v>
      </c>
      <c r="P247">
        <v>5096.2001953125</v>
      </c>
      <c r="Q247">
        <v>4.3000001907348597</v>
      </c>
      <c r="S247">
        <v>20.5205059051513</v>
      </c>
      <c r="U247">
        <v>22.299999237060501</v>
      </c>
      <c r="V247">
        <v>37</v>
      </c>
      <c r="W247">
        <v>29.399999618530199</v>
      </c>
      <c r="X247">
        <v>-0.18445116281509399</v>
      </c>
      <c r="AC247">
        <v>172</v>
      </c>
      <c r="AD247">
        <v>147.68560791015599</v>
      </c>
      <c r="AG247">
        <v>595.01397705078102</v>
      </c>
      <c r="AJ247">
        <v>44</v>
      </c>
      <c r="AW247">
        <v>0</v>
      </c>
    </row>
    <row r="248" spans="1:49" x14ac:dyDescent="0.2">
      <c r="A248">
        <v>1135278314</v>
      </c>
      <c r="B248" t="s">
        <v>655</v>
      </c>
      <c r="C248" t="s">
        <v>196</v>
      </c>
      <c r="D248" t="s">
        <v>75</v>
      </c>
      <c r="F248">
        <v>639</v>
      </c>
      <c r="G248">
        <v>1.95</v>
      </c>
      <c r="H248">
        <v>35</v>
      </c>
      <c r="I248" t="b">
        <v>0</v>
      </c>
      <c r="K248" t="s">
        <v>656</v>
      </c>
      <c r="L248">
        <v>94.800796508789006</v>
      </c>
      <c r="N248">
        <v>639</v>
      </c>
      <c r="O248">
        <v>639</v>
      </c>
      <c r="P248">
        <v>1949.40002441406</v>
      </c>
      <c r="Q248">
        <v>6.6999998092651296</v>
      </c>
      <c r="S248">
        <v>8.2706604003906197</v>
      </c>
      <c r="U248">
        <v>19.399999618530199</v>
      </c>
      <c r="V248">
        <v>35</v>
      </c>
      <c r="W248">
        <v>13.800000190734799</v>
      </c>
      <c r="X248">
        <v>-0.54375708103179898</v>
      </c>
      <c r="AC248">
        <v>177</v>
      </c>
      <c r="AD248">
        <v>167.77795410156199</v>
      </c>
      <c r="AG248">
        <v>225.34191894531199</v>
      </c>
      <c r="AJ248">
        <v>35</v>
      </c>
      <c r="AW248">
        <v>0</v>
      </c>
    </row>
    <row r="249" spans="1:49" x14ac:dyDescent="0.2">
      <c r="A249">
        <v>1144773230</v>
      </c>
      <c r="B249" t="s">
        <v>657</v>
      </c>
      <c r="C249" t="s">
        <v>212</v>
      </c>
      <c r="D249" t="s">
        <v>75</v>
      </c>
      <c r="F249">
        <v>2031</v>
      </c>
      <c r="G249">
        <v>4.08</v>
      </c>
      <c r="H249">
        <v>47</v>
      </c>
      <c r="I249" t="b">
        <v>0</v>
      </c>
      <c r="K249" t="s">
        <v>658</v>
      </c>
      <c r="L249">
        <v>94.800796508789006</v>
      </c>
      <c r="N249">
        <v>2031</v>
      </c>
      <c r="O249">
        <v>1614</v>
      </c>
      <c r="P249">
        <v>4081</v>
      </c>
      <c r="Q249">
        <v>3.9000000953674299</v>
      </c>
      <c r="S249">
        <v>54.622001647949197</v>
      </c>
      <c r="U249">
        <v>9.8999996185302699</v>
      </c>
      <c r="V249">
        <v>55</v>
      </c>
      <c r="W249">
        <v>48.200000762939403</v>
      </c>
      <c r="X249">
        <v>0.33815199136733998</v>
      </c>
      <c r="AC249">
        <v>168</v>
      </c>
      <c r="AD249">
        <v>150.75500488281199</v>
      </c>
      <c r="AG249">
        <v>490.07730102539</v>
      </c>
      <c r="AJ249">
        <v>47</v>
      </c>
      <c r="AW249">
        <v>0</v>
      </c>
    </row>
    <row r="250" spans="1:49" x14ac:dyDescent="0.2">
      <c r="A250">
        <v>1158202579</v>
      </c>
      <c r="B250" t="s">
        <v>659</v>
      </c>
      <c r="C250" t="s">
        <v>660</v>
      </c>
      <c r="D250" t="s">
        <v>661</v>
      </c>
      <c r="F250">
        <v>341</v>
      </c>
      <c r="G250">
        <v>354</v>
      </c>
      <c r="I250" t="b">
        <v>0</v>
      </c>
      <c r="K250" t="s">
        <v>662</v>
      </c>
      <c r="N250">
        <v>341</v>
      </c>
      <c r="O250">
        <v>341</v>
      </c>
      <c r="P250">
        <v>354.100006103515</v>
      </c>
      <c r="Q250">
        <v>1.5</v>
      </c>
      <c r="S250">
        <v>0</v>
      </c>
      <c r="W250">
        <v>0</v>
      </c>
      <c r="X250">
        <v>0</v>
      </c>
      <c r="AW250">
        <v>0</v>
      </c>
    </row>
    <row r="251" spans="1:49" x14ac:dyDescent="0.2">
      <c r="A251">
        <v>1158202706</v>
      </c>
      <c r="B251" t="s">
        <v>663</v>
      </c>
      <c r="C251" t="s">
        <v>212</v>
      </c>
      <c r="D251" t="s">
        <v>75</v>
      </c>
      <c r="F251">
        <v>4295</v>
      </c>
      <c r="G251">
        <v>6.38</v>
      </c>
      <c r="H251">
        <v>54</v>
      </c>
      <c r="I251" t="b">
        <v>0</v>
      </c>
      <c r="K251" t="s">
        <v>664</v>
      </c>
      <c r="L251">
        <v>94.800796508789006</v>
      </c>
      <c r="N251">
        <v>4295</v>
      </c>
      <c r="O251">
        <v>2417</v>
      </c>
      <c r="P251">
        <v>6385.39990234375</v>
      </c>
      <c r="Q251">
        <v>4.4000000953674299</v>
      </c>
      <c r="S251">
        <v>80.094085693359304</v>
      </c>
      <c r="U251">
        <v>7.5</v>
      </c>
      <c r="V251">
        <v>55</v>
      </c>
      <c r="W251">
        <v>18.899999618530199</v>
      </c>
      <c r="X251">
        <v>2.0358944311738E-2</v>
      </c>
      <c r="AC251">
        <v>174</v>
      </c>
      <c r="AD251">
        <v>136.48550415039</v>
      </c>
      <c r="AG251">
        <v>755.17376708984295</v>
      </c>
      <c r="AJ251">
        <v>54</v>
      </c>
      <c r="AW251">
        <v>0</v>
      </c>
    </row>
    <row r="252" spans="1:49" x14ac:dyDescent="0.2">
      <c r="A252">
        <v>1197969946</v>
      </c>
      <c r="B252" t="s">
        <v>665</v>
      </c>
      <c r="C252" t="s">
        <v>212</v>
      </c>
      <c r="D252" t="s">
        <v>75</v>
      </c>
      <c r="F252">
        <v>1804</v>
      </c>
      <c r="G252">
        <v>4.08</v>
      </c>
      <c r="H252">
        <v>59</v>
      </c>
      <c r="I252" t="b">
        <v>0</v>
      </c>
      <c r="K252" t="s">
        <v>666</v>
      </c>
      <c r="L252">
        <v>94.800796508789006</v>
      </c>
      <c r="N252">
        <v>1804</v>
      </c>
      <c r="O252">
        <v>1589</v>
      </c>
      <c r="P252">
        <v>4081.30004882812</v>
      </c>
      <c r="Q252">
        <v>4</v>
      </c>
      <c r="S252">
        <v>51.025047302246001</v>
      </c>
      <c r="U252">
        <v>22.799999237060501</v>
      </c>
      <c r="V252">
        <v>57.099998474121001</v>
      </c>
      <c r="W252">
        <v>33</v>
      </c>
      <c r="X252">
        <v>-2.9402395710349E-2</v>
      </c>
      <c r="AC252">
        <v>179</v>
      </c>
      <c r="AD252">
        <v>156.83816528320301</v>
      </c>
      <c r="AG252">
        <v>491.88275146484301</v>
      </c>
      <c r="AJ252">
        <v>59</v>
      </c>
      <c r="AW252">
        <v>0</v>
      </c>
    </row>
    <row r="253" spans="1:49" x14ac:dyDescent="0.2">
      <c r="A253">
        <v>1212189682</v>
      </c>
      <c r="B253" t="s">
        <v>667</v>
      </c>
      <c r="C253" t="s">
        <v>196</v>
      </c>
      <c r="D253" t="s">
        <v>75</v>
      </c>
      <c r="F253">
        <v>1550</v>
      </c>
      <c r="G253">
        <v>4.04</v>
      </c>
      <c r="H253">
        <v>58</v>
      </c>
      <c r="I253" t="b">
        <v>0</v>
      </c>
      <c r="K253" t="s">
        <v>668</v>
      </c>
      <c r="L253">
        <v>94.800796508789006</v>
      </c>
      <c r="N253">
        <v>1550</v>
      </c>
      <c r="O253">
        <v>1475</v>
      </c>
      <c r="P253">
        <v>4043.30004882812</v>
      </c>
      <c r="Q253">
        <v>5.5</v>
      </c>
      <c r="S253">
        <v>25.692361831665</v>
      </c>
      <c r="U253">
        <v>17</v>
      </c>
      <c r="V253">
        <v>37</v>
      </c>
      <c r="W253">
        <v>35.099998474121001</v>
      </c>
      <c r="X253">
        <v>-6.4303912222385406E-2</v>
      </c>
      <c r="AC253">
        <v>180</v>
      </c>
      <c r="AD253">
        <v>159.32470703125</v>
      </c>
      <c r="AG253">
        <v>476.36764526367102</v>
      </c>
      <c r="AJ253">
        <v>58</v>
      </c>
      <c r="AW253">
        <v>0</v>
      </c>
    </row>
    <row r="254" spans="1:49" x14ac:dyDescent="0.2">
      <c r="A254">
        <v>1230127513</v>
      </c>
      <c r="B254" t="s">
        <v>669</v>
      </c>
      <c r="C254" t="s">
        <v>212</v>
      </c>
      <c r="D254" t="s">
        <v>75</v>
      </c>
      <c r="F254">
        <v>5065</v>
      </c>
      <c r="G254">
        <v>8.7200000000000006</v>
      </c>
      <c r="H254">
        <v>105</v>
      </c>
      <c r="I254" t="b">
        <v>0</v>
      </c>
      <c r="K254" t="s">
        <v>670</v>
      </c>
      <c r="L254">
        <v>94.800796508789006</v>
      </c>
      <c r="N254">
        <v>5065</v>
      </c>
      <c r="O254">
        <v>3405</v>
      </c>
      <c r="P254">
        <v>8727.2998046875</v>
      </c>
      <c r="Q254">
        <v>9.3999996185302699</v>
      </c>
      <c r="S254">
        <v>131.80000305175699</v>
      </c>
      <c r="U254">
        <v>26.7000007629394</v>
      </c>
      <c r="V254">
        <v>116</v>
      </c>
      <c r="W254">
        <v>30.2000007629394</v>
      </c>
      <c r="X254">
        <v>1.14582979585975E-3</v>
      </c>
      <c r="AC254">
        <v>184</v>
      </c>
      <c r="AD254">
        <v>151.94351196289</v>
      </c>
      <c r="AG254">
        <v>1061.59729003906</v>
      </c>
      <c r="AJ254">
        <v>105</v>
      </c>
      <c r="AW254">
        <v>0</v>
      </c>
    </row>
    <row r="255" spans="1:49" x14ac:dyDescent="0.2">
      <c r="A255">
        <v>1262696627</v>
      </c>
      <c r="B255" t="s">
        <v>671</v>
      </c>
      <c r="C255" t="s">
        <v>212</v>
      </c>
      <c r="D255" t="s">
        <v>75</v>
      </c>
      <c r="F255">
        <v>1704</v>
      </c>
      <c r="G255">
        <v>3.87</v>
      </c>
      <c r="H255">
        <v>53</v>
      </c>
      <c r="I255" t="b">
        <v>0</v>
      </c>
      <c r="K255" t="s">
        <v>672</v>
      </c>
      <c r="L255">
        <v>94.800796508789006</v>
      </c>
      <c r="N255">
        <v>1704</v>
      </c>
      <c r="O255">
        <v>1451</v>
      </c>
      <c r="P255">
        <v>3874.5</v>
      </c>
      <c r="Q255">
        <v>6.1999998092651296</v>
      </c>
      <c r="S255">
        <v>20.7000007629394</v>
      </c>
      <c r="U255">
        <v>18.299999237060501</v>
      </c>
      <c r="V255">
        <v>37.299999237060497</v>
      </c>
      <c r="W255">
        <v>6.9000000953674299</v>
      </c>
      <c r="X255">
        <v>-3.09717375785112E-2</v>
      </c>
      <c r="AC255">
        <v>176</v>
      </c>
      <c r="AD255">
        <v>156.39613342285099</v>
      </c>
      <c r="AG255">
        <v>453.77053833007801</v>
      </c>
      <c r="AJ255">
        <v>53</v>
      </c>
      <c r="AW255">
        <v>0</v>
      </c>
    </row>
    <row r="256" spans="1:49" x14ac:dyDescent="0.2">
      <c r="A256">
        <v>1282247737</v>
      </c>
      <c r="B256" t="s">
        <v>673</v>
      </c>
      <c r="C256" t="s">
        <v>674</v>
      </c>
      <c r="D256" t="s">
        <v>75</v>
      </c>
      <c r="F256">
        <v>1028</v>
      </c>
      <c r="G256">
        <v>1.94</v>
      </c>
      <c r="I256" t="b">
        <v>0</v>
      </c>
      <c r="K256" t="s">
        <v>675</v>
      </c>
      <c r="L256">
        <v>94.800796508789006</v>
      </c>
      <c r="N256">
        <v>1028</v>
      </c>
      <c r="O256">
        <v>759</v>
      </c>
      <c r="P256">
        <v>1942.40002441406</v>
      </c>
      <c r="Q256">
        <v>5.0999999046325604</v>
      </c>
      <c r="S256">
        <v>4.1972498893737704</v>
      </c>
      <c r="U256">
        <v>30.799999237060501</v>
      </c>
      <c r="V256">
        <v>35.099998474121001</v>
      </c>
      <c r="W256">
        <v>4.5</v>
      </c>
      <c r="X256">
        <v>0</v>
      </c>
      <c r="AG256">
        <v>227.07746887207</v>
      </c>
      <c r="AW256">
        <v>0</v>
      </c>
    </row>
    <row r="257" spans="1:49" x14ac:dyDescent="0.2">
      <c r="A257">
        <v>1496440652</v>
      </c>
      <c r="B257" t="s">
        <v>676</v>
      </c>
      <c r="C257" t="s">
        <v>225</v>
      </c>
      <c r="D257" t="s">
        <v>75</v>
      </c>
      <c r="F257">
        <v>867</v>
      </c>
      <c r="G257">
        <v>1.94</v>
      </c>
      <c r="H257">
        <v>18</v>
      </c>
      <c r="I257" t="b">
        <v>0</v>
      </c>
      <c r="K257" t="s">
        <v>677</v>
      </c>
      <c r="L257">
        <v>94.800796508789006</v>
      </c>
      <c r="N257">
        <v>867</v>
      </c>
      <c r="O257">
        <v>867</v>
      </c>
      <c r="P257">
        <v>1948.40002441406</v>
      </c>
      <c r="Q257">
        <v>4.6999998092651296</v>
      </c>
      <c r="S257">
        <v>4.1852941513061497</v>
      </c>
      <c r="U257">
        <v>30.799999237060501</v>
      </c>
      <c r="V257">
        <v>35.099998474121001</v>
      </c>
      <c r="W257">
        <v>4.3000001907348597</v>
      </c>
      <c r="X257">
        <v>0</v>
      </c>
      <c r="AC257">
        <v>163</v>
      </c>
      <c r="AD257">
        <v>141.00256347656199</v>
      </c>
      <c r="AG257">
        <v>227.68315124511699</v>
      </c>
      <c r="AJ257">
        <v>18</v>
      </c>
      <c r="AW257">
        <v>0</v>
      </c>
    </row>
    <row r="258" spans="1:49" x14ac:dyDescent="0.2">
      <c r="A258">
        <v>1506039542</v>
      </c>
      <c r="B258" t="s">
        <v>678</v>
      </c>
      <c r="C258" t="s">
        <v>196</v>
      </c>
      <c r="D258" t="s">
        <v>75</v>
      </c>
      <c r="F258">
        <v>830</v>
      </c>
      <c r="G258">
        <v>1.96</v>
      </c>
      <c r="H258">
        <v>23</v>
      </c>
      <c r="I258" t="b">
        <v>0</v>
      </c>
      <c r="K258" t="s">
        <v>679</v>
      </c>
      <c r="L258">
        <v>94.800796508789006</v>
      </c>
      <c r="N258">
        <v>830</v>
      </c>
      <c r="O258">
        <v>824</v>
      </c>
      <c r="P258">
        <v>1964.59997558593</v>
      </c>
      <c r="Q258">
        <v>6.1999998092651296</v>
      </c>
      <c r="S258">
        <v>4.1883459091186497</v>
      </c>
      <c r="U258">
        <v>30.799999237060501</v>
      </c>
      <c r="V258">
        <v>35.099998474121001</v>
      </c>
      <c r="W258">
        <v>5.5</v>
      </c>
      <c r="X258">
        <v>0</v>
      </c>
      <c r="AC258">
        <v>173</v>
      </c>
      <c r="AD258">
        <v>147.12882995605401</v>
      </c>
      <c r="AG258">
        <v>229.52354431152301</v>
      </c>
      <c r="AJ258">
        <v>23</v>
      </c>
      <c r="AW258">
        <v>0</v>
      </c>
    </row>
    <row r="259" spans="1:49" x14ac:dyDescent="0.2">
      <c r="A259">
        <v>1506039600</v>
      </c>
      <c r="B259" t="s">
        <v>680</v>
      </c>
      <c r="C259" t="s">
        <v>681</v>
      </c>
      <c r="D259" t="s">
        <v>78</v>
      </c>
      <c r="F259">
        <v>4</v>
      </c>
      <c r="G259">
        <v>0</v>
      </c>
      <c r="H259">
        <v>0</v>
      </c>
      <c r="I259" t="b">
        <v>0</v>
      </c>
      <c r="K259" t="s">
        <v>682</v>
      </c>
      <c r="N259">
        <v>4</v>
      </c>
      <c r="O259">
        <v>4</v>
      </c>
      <c r="P259">
        <v>0.10000000149011599</v>
      </c>
      <c r="Q259">
        <v>0.10000000149011599</v>
      </c>
      <c r="S259">
        <v>0</v>
      </c>
      <c r="U259">
        <v>33.5</v>
      </c>
      <c r="V259">
        <v>33.5</v>
      </c>
      <c r="W259">
        <v>0</v>
      </c>
      <c r="X259">
        <v>0</v>
      </c>
      <c r="AC259">
        <v>154</v>
      </c>
      <c r="AD259">
        <v>0</v>
      </c>
      <c r="AJ259">
        <v>0</v>
      </c>
      <c r="AW259">
        <v>0</v>
      </c>
    </row>
    <row r="260" spans="1:49" x14ac:dyDescent="0.2">
      <c r="A260">
        <v>1507281692</v>
      </c>
      <c r="B260" t="s">
        <v>683</v>
      </c>
      <c r="C260" t="s">
        <v>684</v>
      </c>
      <c r="D260" t="s">
        <v>75</v>
      </c>
      <c r="E260" t="s">
        <v>685</v>
      </c>
      <c r="F260">
        <v>2038</v>
      </c>
      <c r="G260">
        <v>4.3099999999999996</v>
      </c>
      <c r="H260">
        <v>67</v>
      </c>
      <c r="I260" t="b">
        <v>0</v>
      </c>
      <c r="K260" t="s">
        <v>686</v>
      </c>
      <c r="L260">
        <v>94.800796508789006</v>
      </c>
      <c r="N260">
        <v>2038</v>
      </c>
      <c r="O260">
        <v>1854</v>
      </c>
      <c r="P260">
        <v>4313.2998046875</v>
      </c>
      <c r="Q260">
        <v>5.8000001907348597</v>
      </c>
      <c r="S260">
        <v>20.078990936279201</v>
      </c>
      <c r="U260">
        <v>31.600000381469702</v>
      </c>
      <c r="V260">
        <v>40.200000762939403</v>
      </c>
      <c r="W260">
        <v>50</v>
      </c>
      <c r="X260">
        <v>-4.63682087138295E-3</v>
      </c>
      <c r="AC260">
        <v>177</v>
      </c>
      <c r="AD260">
        <v>152.835357666015</v>
      </c>
      <c r="AG260">
        <v>509.56439208984301</v>
      </c>
      <c r="AJ260">
        <v>67</v>
      </c>
      <c r="AW260">
        <v>0</v>
      </c>
    </row>
    <row r="261" spans="1:49" x14ac:dyDescent="0.2">
      <c r="A261">
        <v>1514593404</v>
      </c>
      <c r="B261" t="s">
        <v>687</v>
      </c>
      <c r="C261" t="s">
        <v>688</v>
      </c>
      <c r="D261" t="s">
        <v>75</v>
      </c>
      <c r="E261" t="s">
        <v>689</v>
      </c>
      <c r="F261">
        <v>623</v>
      </c>
      <c r="G261">
        <v>1.61</v>
      </c>
      <c r="H261">
        <v>8</v>
      </c>
      <c r="I261" t="b">
        <v>0</v>
      </c>
      <c r="K261" t="s">
        <v>690</v>
      </c>
      <c r="L261">
        <v>94.800796508789006</v>
      </c>
      <c r="N261">
        <v>623</v>
      </c>
      <c r="O261">
        <v>623</v>
      </c>
      <c r="P261">
        <v>1616.40002441406</v>
      </c>
      <c r="Q261">
        <v>4.3000001907348597</v>
      </c>
      <c r="S261">
        <v>4.0286841392517001</v>
      </c>
      <c r="U261">
        <v>30.799999237060501</v>
      </c>
      <c r="V261">
        <v>35</v>
      </c>
      <c r="W261">
        <v>4.0999999046325604</v>
      </c>
      <c r="X261">
        <v>0.12373174726963</v>
      </c>
      <c r="AC261">
        <v>160</v>
      </c>
      <c r="AD261">
        <v>131.57260131835901</v>
      </c>
      <c r="AG261">
        <v>189.38458251953099</v>
      </c>
      <c r="AJ261">
        <v>8</v>
      </c>
      <c r="AW261">
        <v>0</v>
      </c>
    </row>
    <row r="262" spans="1:49" x14ac:dyDescent="0.2">
      <c r="A262">
        <v>1520635585</v>
      </c>
      <c r="B262" t="s">
        <v>691</v>
      </c>
      <c r="C262" t="s">
        <v>692</v>
      </c>
      <c r="D262" t="s">
        <v>75</v>
      </c>
      <c r="F262">
        <v>733</v>
      </c>
      <c r="G262">
        <v>1.93</v>
      </c>
      <c r="H262">
        <v>27</v>
      </c>
      <c r="I262" t="b">
        <v>0</v>
      </c>
      <c r="K262" t="s">
        <v>693</v>
      </c>
      <c r="L262">
        <v>94.800796508789006</v>
      </c>
      <c r="N262">
        <v>733</v>
      </c>
      <c r="O262">
        <v>733</v>
      </c>
      <c r="P262">
        <v>1931.59997558593</v>
      </c>
      <c r="Q262">
        <v>4.4000000953674299</v>
      </c>
      <c r="S262">
        <v>4.1883301734924299</v>
      </c>
      <c r="U262">
        <v>30.799999237060501</v>
      </c>
      <c r="V262">
        <v>35.099998474121001</v>
      </c>
      <c r="W262">
        <v>3.7999999523162802</v>
      </c>
      <c r="X262">
        <v>5.1770601421594602E-3</v>
      </c>
      <c r="AC262">
        <v>173</v>
      </c>
      <c r="AD262">
        <v>156.427001953125</v>
      </c>
      <c r="AG262">
        <v>225.62145996093699</v>
      </c>
      <c r="AJ262">
        <v>27</v>
      </c>
      <c r="AW262">
        <v>0</v>
      </c>
    </row>
    <row r="263" spans="1:49" x14ac:dyDescent="0.2">
      <c r="A263">
        <v>1524773922</v>
      </c>
      <c r="B263" t="s">
        <v>694</v>
      </c>
      <c r="C263" t="s">
        <v>695</v>
      </c>
      <c r="D263" t="s">
        <v>75</v>
      </c>
      <c r="E263" t="s">
        <v>696</v>
      </c>
      <c r="F263">
        <v>766</v>
      </c>
      <c r="G263">
        <v>1.98</v>
      </c>
      <c r="H263">
        <v>26</v>
      </c>
      <c r="I263" t="b">
        <v>0</v>
      </c>
      <c r="K263" t="s">
        <v>697</v>
      </c>
      <c r="L263">
        <v>94.800796508789006</v>
      </c>
      <c r="N263">
        <v>766</v>
      </c>
      <c r="O263">
        <v>766</v>
      </c>
      <c r="P263">
        <v>1984.90002441406</v>
      </c>
      <c r="Q263">
        <v>5.3000001907348597</v>
      </c>
      <c r="S263">
        <v>4.1839599609375</v>
      </c>
      <c r="U263">
        <v>30.799999237060501</v>
      </c>
      <c r="V263">
        <v>35.099998474121001</v>
      </c>
      <c r="W263">
        <v>3.70000004768371</v>
      </c>
      <c r="X263">
        <v>0</v>
      </c>
      <c r="AC263">
        <v>171</v>
      </c>
      <c r="AD263">
        <v>154.21836853027301</v>
      </c>
      <c r="AG263">
        <v>231.79489135742099</v>
      </c>
      <c r="AJ263">
        <v>26</v>
      </c>
      <c r="AW263">
        <v>0</v>
      </c>
    </row>
    <row r="264" spans="1:49" x14ac:dyDescent="0.2">
      <c r="A264">
        <v>1545569515</v>
      </c>
      <c r="B264" t="s">
        <v>698</v>
      </c>
      <c r="C264" t="s">
        <v>564</v>
      </c>
      <c r="D264" t="s">
        <v>75</v>
      </c>
      <c r="E264" t="s">
        <v>699</v>
      </c>
      <c r="F264">
        <v>794</v>
      </c>
      <c r="G264">
        <v>1.93</v>
      </c>
      <c r="H264">
        <v>26</v>
      </c>
      <c r="I264" t="b">
        <v>0</v>
      </c>
      <c r="K264" t="s">
        <v>700</v>
      </c>
      <c r="L264">
        <v>94.800796508789006</v>
      </c>
      <c r="N264">
        <v>794</v>
      </c>
      <c r="O264">
        <v>760</v>
      </c>
      <c r="P264">
        <v>1933.90002441406</v>
      </c>
      <c r="Q264">
        <v>4</v>
      </c>
      <c r="S264">
        <v>4.1892232894897399</v>
      </c>
      <c r="U264">
        <v>30.799999237060501</v>
      </c>
      <c r="V264">
        <v>35.099998474121001</v>
      </c>
      <c r="W264">
        <v>3.7999999523162802</v>
      </c>
      <c r="X264">
        <v>5.17089804634451E-3</v>
      </c>
      <c r="AC264">
        <v>177</v>
      </c>
      <c r="AD264">
        <v>153.97018432617099</v>
      </c>
      <c r="AG264">
        <v>225.93595886230401</v>
      </c>
      <c r="AJ264">
        <v>26</v>
      </c>
      <c r="AW264">
        <v>0</v>
      </c>
    </row>
    <row r="265" spans="1:49" x14ac:dyDescent="0.2">
      <c r="A265">
        <v>1553003716</v>
      </c>
      <c r="B265" t="s">
        <v>701</v>
      </c>
      <c r="C265" t="s">
        <v>702</v>
      </c>
      <c r="D265" t="s">
        <v>480</v>
      </c>
      <c r="F265">
        <v>2158</v>
      </c>
      <c r="G265">
        <v>4.28</v>
      </c>
      <c r="I265" t="b">
        <v>0</v>
      </c>
      <c r="K265" t="s">
        <v>703</v>
      </c>
      <c r="L265">
        <v>94.800796508789006</v>
      </c>
      <c r="N265">
        <v>2158</v>
      </c>
      <c r="O265">
        <v>2143</v>
      </c>
      <c r="P265">
        <v>4279.89990234375</v>
      </c>
      <c r="Q265">
        <v>4.5999999046325604</v>
      </c>
      <c r="S265">
        <v>0</v>
      </c>
      <c r="U265">
        <v>12.899999618530201</v>
      </c>
      <c r="V265">
        <v>35</v>
      </c>
      <c r="W265">
        <v>2.9000000953674299</v>
      </c>
      <c r="X265">
        <v>-0.46496412158012301</v>
      </c>
      <c r="AF265">
        <v>35.448719024658203</v>
      </c>
      <c r="AG265">
        <v>84.702720642089801</v>
      </c>
      <c r="AW265">
        <v>0</v>
      </c>
    </row>
    <row r="266" spans="1:49" x14ac:dyDescent="0.2">
      <c r="A266">
        <v>1554446197</v>
      </c>
      <c r="B266" t="s">
        <v>704</v>
      </c>
      <c r="C266" t="s">
        <v>499</v>
      </c>
      <c r="D266" t="s">
        <v>480</v>
      </c>
      <c r="F266">
        <v>1934</v>
      </c>
      <c r="G266">
        <v>3.9</v>
      </c>
      <c r="H266">
        <v>2</v>
      </c>
      <c r="I266" t="b">
        <v>0</v>
      </c>
      <c r="K266" t="s">
        <v>705</v>
      </c>
      <c r="L266">
        <v>94.800796508789006</v>
      </c>
      <c r="N266">
        <v>1934</v>
      </c>
      <c r="O266">
        <v>987</v>
      </c>
      <c r="P266">
        <v>3900.10009765625</v>
      </c>
      <c r="Q266">
        <v>10</v>
      </c>
      <c r="S266">
        <v>24.154674530029201</v>
      </c>
      <c r="U266">
        <v>13</v>
      </c>
      <c r="V266">
        <v>35</v>
      </c>
      <c r="W266">
        <v>43.099998474121001</v>
      </c>
      <c r="X266">
        <v>0.46921873092651301</v>
      </c>
      <c r="AC266">
        <v>126</v>
      </c>
      <c r="AD266">
        <v>100.337158203125</v>
      </c>
      <c r="AF266">
        <v>70.336120605468693</v>
      </c>
      <c r="AG266">
        <v>77.405227661132798</v>
      </c>
      <c r="AJ266">
        <v>2</v>
      </c>
      <c r="AW266">
        <v>0</v>
      </c>
    </row>
    <row r="267" spans="1:49" x14ac:dyDescent="0.2">
      <c r="A267">
        <v>1554446263</v>
      </c>
      <c r="B267" t="s">
        <v>706</v>
      </c>
      <c r="C267" t="s">
        <v>707</v>
      </c>
      <c r="D267" t="s">
        <v>75</v>
      </c>
      <c r="E267" t="s">
        <v>708</v>
      </c>
      <c r="F267">
        <v>1464</v>
      </c>
      <c r="G267">
        <v>3.22</v>
      </c>
      <c r="H267">
        <v>66</v>
      </c>
      <c r="I267" t="b">
        <v>0</v>
      </c>
      <c r="K267" t="s">
        <v>709</v>
      </c>
      <c r="L267">
        <v>94.800796508789006</v>
      </c>
      <c r="N267">
        <v>1464</v>
      </c>
      <c r="O267">
        <v>1450</v>
      </c>
      <c r="P267">
        <v>3225.89990234375</v>
      </c>
      <c r="Q267">
        <v>6.6999998092651296</v>
      </c>
      <c r="S267">
        <v>46.837779998779297</v>
      </c>
      <c r="U267">
        <v>23</v>
      </c>
      <c r="V267">
        <v>53.900001525878899</v>
      </c>
      <c r="W267">
        <v>50</v>
      </c>
      <c r="X267">
        <v>-0.105396941304206</v>
      </c>
      <c r="AC267">
        <v>180</v>
      </c>
      <c r="AD267">
        <v>162.014877319335</v>
      </c>
      <c r="AG267">
        <v>393.66693115234301</v>
      </c>
      <c r="AJ267">
        <v>66</v>
      </c>
      <c r="AW267">
        <v>0</v>
      </c>
    </row>
    <row r="268" spans="1:49" x14ac:dyDescent="0.2">
      <c r="A268">
        <v>1554446348</v>
      </c>
      <c r="B268" t="s">
        <v>710</v>
      </c>
      <c r="C268" t="s">
        <v>513</v>
      </c>
      <c r="D268" t="s">
        <v>480</v>
      </c>
      <c r="F268">
        <v>1879</v>
      </c>
      <c r="G268">
        <v>4.9800000000000004</v>
      </c>
      <c r="H268">
        <v>2</v>
      </c>
      <c r="I268" t="b">
        <v>0</v>
      </c>
      <c r="K268" t="s">
        <v>711</v>
      </c>
      <c r="L268">
        <v>94.800796508789006</v>
      </c>
      <c r="N268">
        <v>1879</v>
      </c>
      <c r="O268">
        <v>1672</v>
      </c>
      <c r="P268">
        <v>4984.39990234375</v>
      </c>
      <c r="Q268">
        <v>9</v>
      </c>
      <c r="S268">
        <v>10.0862579345703</v>
      </c>
      <c r="U268">
        <v>13</v>
      </c>
      <c r="V268">
        <v>35</v>
      </c>
      <c r="W268">
        <v>12.5</v>
      </c>
      <c r="X268">
        <v>-0.37717679142951899</v>
      </c>
      <c r="AC268">
        <v>96</v>
      </c>
      <c r="AD268">
        <v>76.934333801269503</v>
      </c>
      <c r="AF268">
        <v>52.096935272216797</v>
      </c>
      <c r="AG268">
        <v>97.123207092285099</v>
      </c>
      <c r="AJ268">
        <v>2</v>
      </c>
      <c r="AW268">
        <v>0</v>
      </c>
    </row>
    <row r="269" spans="1:49" x14ac:dyDescent="0.2">
      <c r="A269">
        <v>1562953921</v>
      </c>
      <c r="B269" t="s">
        <v>712</v>
      </c>
      <c r="C269" t="s">
        <v>196</v>
      </c>
      <c r="D269" t="s">
        <v>75</v>
      </c>
      <c r="F269">
        <v>193</v>
      </c>
      <c r="G269">
        <v>0.49</v>
      </c>
      <c r="H269">
        <v>1</v>
      </c>
      <c r="I269" t="b">
        <v>0</v>
      </c>
      <c r="K269" t="s">
        <v>713</v>
      </c>
      <c r="L269">
        <v>94.800796508789006</v>
      </c>
      <c r="N269">
        <v>193</v>
      </c>
      <c r="O269">
        <v>171</v>
      </c>
      <c r="P269">
        <v>497.79998779296801</v>
      </c>
      <c r="Q269">
        <v>4.4000000953674299</v>
      </c>
      <c r="S269">
        <v>0</v>
      </c>
      <c r="U269">
        <v>33</v>
      </c>
      <c r="V269">
        <v>37</v>
      </c>
      <c r="W269">
        <v>0.89999997615814198</v>
      </c>
      <c r="X269">
        <v>-0.68300521373748702</v>
      </c>
      <c r="AC269">
        <v>157</v>
      </c>
      <c r="AD269">
        <v>107.90566253662099</v>
      </c>
      <c r="AG269">
        <v>57.203254699707003</v>
      </c>
      <c r="AJ269">
        <v>1</v>
      </c>
      <c r="AW269">
        <v>0</v>
      </c>
    </row>
    <row r="270" spans="1:49" x14ac:dyDescent="0.2">
      <c r="A270">
        <v>1562954012</v>
      </c>
      <c r="B270" t="s">
        <v>714</v>
      </c>
      <c r="C270" t="s">
        <v>196</v>
      </c>
      <c r="D270" t="s">
        <v>75</v>
      </c>
      <c r="F270">
        <v>1630</v>
      </c>
      <c r="G270">
        <v>3.77</v>
      </c>
      <c r="H270">
        <v>52</v>
      </c>
      <c r="I270" t="b">
        <v>0</v>
      </c>
      <c r="K270" t="s">
        <v>715</v>
      </c>
      <c r="L270">
        <v>94.800796508789006</v>
      </c>
      <c r="N270">
        <v>1630</v>
      </c>
      <c r="O270">
        <v>1478</v>
      </c>
      <c r="P270">
        <v>3769.80004882812</v>
      </c>
      <c r="Q270">
        <v>4.6999998092651296</v>
      </c>
      <c r="S270">
        <v>10.670667648315399</v>
      </c>
      <c r="U270">
        <v>17</v>
      </c>
      <c r="V270">
        <v>37</v>
      </c>
      <c r="W270">
        <v>19.600000381469702</v>
      </c>
      <c r="X270">
        <v>-0.30240330100059498</v>
      </c>
      <c r="AC270">
        <v>170</v>
      </c>
      <c r="AD270">
        <v>156.54356384277301</v>
      </c>
      <c r="AG270">
        <v>441.45861816406199</v>
      </c>
      <c r="AJ270">
        <v>52</v>
      </c>
      <c r="AW270">
        <v>0</v>
      </c>
    </row>
    <row r="271" spans="1:49" x14ac:dyDescent="0.2">
      <c r="A271">
        <v>1562954051</v>
      </c>
      <c r="B271" t="s">
        <v>716</v>
      </c>
      <c r="C271" t="s">
        <v>717</v>
      </c>
      <c r="D271" t="s">
        <v>75</v>
      </c>
      <c r="E271" t="s">
        <v>718</v>
      </c>
      <c r="F271">
        <v>1756</v>
      </c>
      <c r="G271">
        <v>3.47</v>
      </c>
      <c r="H271">
        <v>42</v>
      </c>
      <c r="I271" t="b">
        <v>0</v>
      </c>
      <c r="K271" t="s">
        <v>719</v>
      </c>
      <c r="L271">
        <v>94.800796508789006</v>
      </c>
      <c r="N271">
        <v>1756</v>
      </c>
      <c r="O271">
        <v>1455</v>
      </c>
      <c r="P271">
        <v>3478.80004882812</v>
      </c>
      <c r="Q271">
        <v>5.4000000953674299</v>
      </c>
      <c r="S271">
        <v>20.057115554809499</v>
      </c>
      <c r="U271">
        <v>21</v>
      </c>
      <c r="V271">
        <v>37</v>
      </c>
      <c r="W271">
        <v>45</v>
      </c>
      <c r="X271">
        <v>-0.109233066439628</v>
      </c>
      <c r="AC271">
        <v>170</v>
      </c>
      <c r="AD271">
        <v>152.03688049316401</v>
      </c>
      <c r="AG271">
        <v>414.36541748046801</v>
      </c>
      <c r="AJ271">
        <v>42</v>
      </c>
      <c r="AW271">
        <v>0</v>
      </c>
    </row>
    <row r="272" spans="1:49" x14ac:dyDescent="0.2">
      <c r="A272">
        <v>1569789314</v>
      </c>
      <c r="B272" t="s">
        <v>720</v>
      </c>
      <c r="C272" t="s">
        <v>721</v>
      </c>
      <c r="D272" t="s">
        <v>75</v>
      </c>
      <c r="E272" t="s">
        <v>722</v>
      </c>
      <c r="F272">
        <v>596</v>
      </c>
      <c r="G272">
        <v>1.61</v>
      </c>
      <c r="H272">
        <v>32</v>
      </c>
      <c r="I272" t="b">
        <v>0</v>
      </c>
      <c r="K272" t="s">
        <v>723</v>
      </c>
      <c r="L272">
        <v>94.800796508789006</v>
      </c>
      <c r="N272">
        <v>596</v>
      </c>
      <c r="O272">
        <v>596</v>
      </c>
      <c r="P272">
        <v>1618.90002441406</v>
      </c>
      <c r="Q272">
        <v>5.5999999046325604</v>
      </c>
      <c r="S272">
        <v>7.7075843811035103</v>
      </c>
      <c r="U272">
        <v>16</v>
      </c>
      <c r="V272">
        <v>22</v>
      </c>
      <c r="W272">
        <v>5.9000000953674299</v>
      </c>
      <c r="X272">
        <v>0.302674651145935</v>
      </c>
      <c r="AC272">
        <v>177</v>
      </c>
      <c r="AD272">
        <v>165.4130859375</v>
      </c>
      <c r="AG272">
        <v>190.67750549316401</v>
      </c>
      <c r="AJ272">
        <v>32</v>
      </c>
      <c r="AW272">
        <v>0</v>
      </c>
    </row>
    <row r="273" spans="1:49" x14ac:dyDescent="0.2">
      <c r="A273">
        <v>1569789339</v>
      </c>
      <c r="B273" t="s">
        <v>724</v>
      </c>
      <c r="C273" t="s">
        <v>725</v>
      </c>
      <c r="D273" t="s">
        <v>75</v>
      </c>
      <c r="E273" t="s">
        <v>726</v>
      </c>
      <c r="F273">
        <v>1246</v>
      </c>
      <c r="G273">
        <v>3.21</v>
      </c>
      <c r="H273">
        <v>50</v>
      </c>
      <c r="I273" t="b">
        <v>0</v>
      </c>
      <c r="K273" t="s">
        <v>727</v>
      </c>
      <c r="L273">
        <v>94.800796508789006</v>
      </c>
      <c r="N273">
        <v>1246</v>
      </c>
      <c r="O273">
        <v>1237</v>
      </c>
      <c r="P273">
        <v>3213</v>
      </c>
      <c r="Q273">
        <v>6.3000001907348597</v>
      </c>
      <c r="S273">
        <v>8.9325351715087802</v>
      </c>
      <c r="U273">
        <v>16</v>
      </c>
      <c r="V273">
        <v>37</v>
      </c>
      <c r="W273">
        <v>7.1999998092651296</v>
      </c>
      <c r="X273">
        <v>-0.49797695875167802</v>
      </c>
      <c r="AC273">
        <v>173</v>
      </c>
      <c r="AD273">
        <v>158.65202331542901</v>
      </c>
      <c r="AG273">
        <v>374.75061035156199</v>
      </c>
      <c r="AJ273">
        <v>50</v>
      </c>
      <c r="AW273">
        <v>0</v>
      </c>
    </row>
    <row r="274" spans="1:49" x14ac:dyDescent="0.2">
      <c r="A274">
        <v>1578319639</v>
      </c>
      <c r="B274" t="s">
        <v>728</v>
      </c>
      <c r="C274" t="s">
        <v>729</v>
      </c>
      <c r="D274" t="s">
        <v>75</v>
      </c>
      <c r="E274" t="s">
        <v>730</v>
      </c>
      <c r="F274">
        <v>1343</v>
      </c>
      <c r="G274">
        <v>2.91</v>
      </c>
      <c r="H274">
        <v>42</v>
      </c>
      <c r="I274" t="b">
        <v>0</v>
      </c>
      <c r="K274" t="s">
        <v>731</v>
      </c>
      <c r="L274">
        <v>94.800796508789006</v>
      </c>
      <c r="N274">
        <v>1343</v>
      </c>
      <c r="O274">
        <v>1117</v>
      </c>
      <c r="P274">
        <v>2913</v>
      </c>
      <c r="Q274">
        <v>3.4000000953674299</v>
      </c>
      <c r="S274">
        <v>7</v>
      </c>
      <c r="U274">
        <v>23.399999618530199</v>
      </c>
      <c r="V274">
        <v>40.799999237060497</v>
      </c>
      <c r="W274">
        <v>50</v>
      </c>
      <c r="X274">
        <v>-0.24716787040233601</v>
      </c>
      <c r="AA274">
        <v>81</v>
      </c>
      <c r="AB274">
        <v>78.824432373046804</v>
      </c>
      <c r="AC274">
        <v>176</v>
      </c>
      <c r="AD274">
        <v>156.63294982910099</v>
      </c>
      <c r="AG274">
        <v>341.00640869140602</v>
      </c>
      <c r="AJ274">
        <v>42</v>
      </c>
      <c r="AW274">
        <v>0</v>
      </c>
    </row>
    <row r="275" spans="1:49" x14ac:dyDescent="0.2">
      <c r="A275">
        <v>1582313666</v>
      </c>
      <c r="B275" t="s">
        <v>732</v>
      </c>
      <c r="C275" t="s">
        <v>733</v>
      </c>
      <c r="D275" t="s">
        <v>75</v>
      </c>
      <c r="E275" t="s">
        <v>734</v>
      </c>
      <c r="F275">
        <v>2283</v>
      </c>
      <c r="G275">
        <v>4.83</v>
      </c>
      <c r="H275">
        <v>90</v>
      </c>
      <c r="I275" t="b">
        <v>0</v>
      </c>
      <c r="K275" t="s">
        <v>735</v>
      </c>
      <c r="L275">
        <v>94.800796508789006</v>
      </c>
      <c r="N275">
        <v>2283</v>
      </c>
      <c r="O275">
        <v>1861</v>
      </c>
      <c r="P275">
        <v>4835.2001953125</v>
      </c>
      <c r="Q275">
        <v>5.5999999046325604</v>
      </c>
      <c r="S275">
        <v>11</v>
      </c>
      <c r="U275">
        <v>33</v>
      </c>
      <c r="V275">
        <v>45.799999237060497</v>
      </c>
      <c r="W275">
        <v>8.8999996185302699</v>
      </c>
      <c r="X275">
        <v>4.1363336145877803E-2</v>
      </c>
      <c r="AA275">
        <v>82</v>
      </c>
      <c r="AB275">
        <v>78.858993530273395</v>
      </c>
      <c r="AC275">
        <v>182</v>
      </c>
      <c r="AD275">
        <v>164.07112121582</v>
      </c>
      <c r="AG275">
        <v>566.08038330078102</v>
      </c>
      <c r="AJ275">
        <v>90</v>
      </c>
      <c r="AW275">
        <v>0</v>
      </c>
    </row>
    <row r="276" spans="1:49" x14ac:dyDescent="0.2">
      <c r="A276">
        <v>1587424440</v>
      </c>
      <c r="B276" t="s">
        <v>736</v>
      </c>
      <c r="C276" t="s">
        <v>737</v>
      </c>
      <c r="D276" t="s">
        <v>75</v>
      </c>
      <c r="E276" t="s">
        <v>738</v>
      </c>
      <c r="F276">
        <v>1832</v>
      </c>
      <c r="G276">
        <v>4.1399999999999997</v>
      </c>
      <c r="H276">
        <v>39</v>
      </c>
      <c r="I276" t="b">
        <v>0</v>
      </c>
      <c r="K276" t="s">
        <v>739</v>
      </c>
      <c r="L276">
        <v>94.800796508789006</v>
      </c>
      <c r="N276">
        <v>1832</v>
      </c>
      <c r="O276">
        <v>1618</v>
      </c>
      <c r="P276">
        <v>4141.60009765625</v>
      </c>
      <c r="Q276">
        <v>5.4000000953674299</v>
      </c>
      <c r="S276">
        <v>4</v>
      </c>
      <c r="U276">
        <v>21.399999618530199</v>
      </c>
      <c r="V276">
        <v>43.799999237060497</v>
      </c>
      <c r="W276">
        <v>3.7999999523162802</v>
      </c>
      <c r="X276">
        <v>-0.41529843211174</v>
      </c>
      <c r="AA276">
        <v>80</v>
      </c>
      <c r="AB276">
        <v>78.490364074707003</v>
      </c>
      <c r="AC276">
        <v>167</v>
      </c>
      <c r="AD276">
        <v>148.14790344238199</v>
      </c>
      <c r="AG276">
        <v>480.03674316406199</v>
      </c>
      <c r="AJ276">
        <v>39</v>
      </c>
      <c r="AW276">
        <v>0</v>
      </c>
    </row>
    <row r="277" spans="1:49" x14ac:dyDescent="0.2">
      <c r="A277">
        <v>1589418572</v>
      </c>
      <c r="B277" t="s">
        <v>740</v>
      </c>
      <c r="C277" t="s">
        <v>741</v>
      </c>
      <c r="D277" t="s">
        <v>75</v>
      </c>
      <c r="E277" t="s">
        <v>742</v>
      </c>
      <c r="F277">
        <v>905</v>
      </c>
      <c r="G277">
        <v>2.2799999999999998</v>
      </c>
      <c r="H277">
        <v>27</v>
      </c>
      <c r="I277" t="b">
        <v>0</v>
      </c>
      <c r="K277" t="s">
        <v>743</v>
      </c>
      <c r="L277">
        <v>94.800796508789006</v>
      </c>
      <c r="N277">
        <v>905</v>
      </c>
      <c r="O277">
        <v>899</v>
      </c>
      <c r="P277">
        <v>2288.89990234375</v>
      </c>
      <c r="Q277">
        <v>3.4000000953674299</v>
      </c>
      <c r="S277">
        <v>8</v>
      </c>
      <c r="U277">
        <v>30.2000007629394</v>
      </c>
      <c r="V277">
        <v>39</v>
      </c>
      <c r="W277">
        <v>5.4000000953674299</v>
      </c>
      <c r="X277">
        <v>0.24465900659561099</v>
      </c>
      <c r="AA277">
        <v>82</v>
      </c>
      <c r="AB277">
        <v>78.531181335449205</v>
      </c>
      <c r="AC277">
        <v>165</v>
      </c>
      <c r="AD277">
        <v>152.60578918457</v>
      </c>
      <c r="AG277">
        <v>268.800537109375</v>
      </c>
      <c r="AJ277">
        <v>27</v>
      </c>
      <c r="AW277">
        <v>0</v>
      </c>
    </row>
    <row r="278" spans="1:49" x14ac:dyDescent="0.2">
      <c r="A278">
        <v>1599974948</v>
      </c>
      <c r="B278" t="s">
        <v>744</v>
      </c>
      <c r="C278" t="s">
        <v>745</v>
      </c>
      <c r="D278" t="s">
        <v>75</v>
      </c>
      <c r="E278" t="s">
        <v>746</v>
      </c>
      <c r="F278">
        <v>1902</v>
      </c>
      <c r="G278">
        <v>3.28</v>
      </c>
      <c r="H278">
        <v>43</v>
      </c>
      <c r="I278" t="b">
        <v>0</v>
      </c>
      <c r="K278" t="s">
        <v>747</v>
      </c>
      <c r="L278">
        <v>94.800796508789006</v>
      </c>
      <c r="N278">
        <v>1902</v>
      </c>
      <c r="O278">
        <v>1247</v>
      </c>
      <c r="P278">
        <v>3279.10009765625</v>
      </c>
      <c r="Q278">
        <v>4.0999999046325604</v>
      </c>
      <c r="S278">
        <v>2</v>
      </c>
      <c r="U278">
        <v>29.2000007629394</v>
      </c>
      <c r="V278">
        <v>43.799999237060497</v>
      </c>
      <c r="W278">
        <v>42.400001525878899</v>
      </c>
      <c r="X278">
        <v>-3.6595407873392098E-2</v>
      </c>
      <c r="AA278">
        <v>83</v>
      </c>
      <c r="AB278">
        <v>78.421218872070298</v>
      </c>
      <c r="AC278">
        <v>172</v>
      </c>
      <c r="AD278">
        <v>155.30256652832</v>
      </c>
      <c r="AG278">
        <v>387.24890136718699</v>
      </c>
      <c r="AJ278">
        <v>43</v>
      </c>
      <c r="AW278">
        <v>0</v>
      </c>
    </row>
    <row r="279" spans="1:49" x14ac:dyDescent="0.2">
      <c r="A279">
        <v>1606433503</v>
      </c>
      <c r="B279" t="s">
        <v>748</v>
      </c>
      <c r="C279" t="s">
        <v>196</v>
      </c>
      <c r="D279" t="s">
        <v>75</v>
      </c>
      <c r="F279">
        <v>2181</v>
      </c>
      <c r="G279">
        <v>4.83</v>
      </c>
      <c r="H279">
        <v>62</v>
      </c>
      <c r="I279" t="b">
        <v>0</v>
      </c>
      <c r="K279" t="s">
        <v>749</v>
      </c>
      <c r="L279">
        <v>94.800796508789006</v>
      </c>
      <c r="N279">
        <v>2181</v>
      </c>
      <c r="O279">
        <v>1877</v>
      </c>
      <c r="P279">
        <v>4832.2998046875</v>
      </c>
      <c r="Q279">
        <v>5.8000001907348597</v>
      </c>
      <c r="S279">
        <v>0</v>
      </c>
      <c r="U279">
        <v>131.39999389648401</v>
      </c>
      <c r="V279">
        <v>157</v>
      </c>
      <c r="W279">
        <v>3</v>
      </c>
      <c r="X279">
        <v>-0.52562963962554898</v>
      </c>
      <c r="AA279">
        <v>82</v>
      </c>
      <c r="AB279">
        <v>78.584495544433594</v>
      </c>
      <c r="AC279">
        <v>168</v>
      </c>
      <c r="AD279">
        <v>154.97013854980401</v>
      </c>
      <c r="AG279">
        <v>558.87030029296795</v>
      </c>
      <c r="AJ279">
        <v>62</v>
      </c>
      <c r="AW279">
        <v>0</v>
      </c>
    </row>
    <row r="280" spans="1:49" x14ac:dyDescent="0.2">
      <c r="A280">
        <v>1606434675</v>
      </c>
      <c r="B280" t="s">
        <v>750</v>
      </c>
      <c r="C280" t="s">
        <v>196</v>
      </c>
      <c r="D280" t="s">
        <v>75</v>
      </c>
      <c r="F280">
        <v>2648</v>
      </c>
      <c r="G280">
        <v>3.24</v>
      </c>
      <c r="H280">
        <v>38</v>
      </c>
      <c r="I280" t="b">
        <v>0</v>
      </c>
      <c r="K280" t="s">
        <v>751</v>
      </c>
      <c r="L280">
        <v>94.800796508789006</v>
      </c>
      <c r="N280">
        <v>2648</v>
      </c>
      <c r="O280">
        <v>1259</v>
      </c>
      <c r="P280">
        <v>3248.89990234375</v>
      </c>
      <c r="Q280">
        <v>3.5999999046325599</v>
      </c>
      <c r="S280">
        <v>0</v>
      </c>
      <c r="U280">
        <v>12.199999809265099</v>
      </c>
      <c r="V280">
        <v>16.399999618530199</v>
      </c>
      <c r="W280">
        <v>11.800000190734799</v>
      </c>
      <c r="X280">
        <v>-0.11080673336982701</v>
      </c>
      <c r="AA280">
        <v>81</v>
      </c>
      <c r="AB280">
        <v>78.860908508300696</v>
      </c>
      <c r="AC280">
        <v>170</v>
      </c>
      <c r="AD280">
        <v>152.65739440917901</v>
      </c>
      <c r="AG280">
        <v>378.39642333984301</v>
      </c>
      <c r="AJ280">
        <v>38</v>
      </c>
      <c r="AW280">
        <v>0</v>
      </c>
    </row>
    <row r="281" spans="1:49" x14ac:dyDescent="0.2">
      <c r="A281">
        <v>1616124964</v>
      </c>
      <c r="B281" t="s">
        <v>752</v>
      </c>
      <c r="C281" t="s">
        <v>753</v>
      </c>
      <c r="D281" t="s">
        <v>78</v>
      </c>
      <c r="F281">
        <v>889</v>
      </c>
      <c r="G281">
        <v>0</v>
      </c>
      <c r="H281">
        <v>1</v>
      </c>
      <c r="I281" t="b">
        <v>0</v>
      </c>
      <c r="K281" t="s">
        <v>754</v>
      </c>
      <c r="N281">
        <v>889</v>
      </c>
      <c r="O281">
        <v>889</v>
      </c>
      <c r="P281">
        <v>0</v>
      </c>
      <c r="Q281">
        <v>0</v>
      </c>
      <c r="S281">
        <v>0</v>
      </c>
      <c r="W281">
        <v>0</v>
      </c>
      <c r="X281">
        <v>0</v>
      </c>
      <c r="AA281">
        <v>62</v>
      </c>
      <c r="AB281">
        <v>56.198570251464801</v>
      </c>
      <c r="AC281">
        <v>91</v>
      </c>
      <c r="AD281">
        <v>78.052871704101506</v>
      </c>
      <c r="AJ281">
        <v>1</v>
      </c>
      <c r="AW281">
        <v>0</v>
      </c>
    </row>
    <row r="282" spans="1:49" x14ac:dyDescent="0.2">
      <c r="A282">
        <v>1616124989</v>
      </c>
      <c r="B282" t="s">
        <v>755</v>
      </c>
      <c r="C282" t="s">
        <v>499</v>
      </c>
      <c r="D282" t="s">
        <v>480</v>
      </c>
      <c r="F282">
        <v>341</v>
      </c>
      <c r="G282">
        <v>0</v>
      </c>
      <c r="H282">
        <v>1</v>
      </c>
      <c r="I282" t="b">
        <v>0</v>
      </c>
      <c r="K282" t="s">
        <v>756</v>
      </c>
      <c r="L282">
        <v>94.800796508789006</v>
      </c>
      <c r="N282">
        <v>341</v>
      </c>
      <c r="O282">
        <v>341</v>
      </c>
      <c r="P282">
        <v>0</v>
      </c>
      <c r="Q282">
        <v>0</v>
      </c>
      <c r="S282">
        <v>0</v>
      </c>
      <c r="W282">
        <v>0</v>
      </c>
      <c r="X282">
        <v>0</v>
      </c>
      <c r="AC282">
        <v>131</v>
      </c>
      <c r="AD282">
        <v>120.360702514648</v>
      </c>
      <c r="AF282">
        <v>0</v>
      </c>
      <c r="AJ282">
        <v>1</v>
      </c>
      <c r="AW282">
        <v>0</v>
      </c>
    </row>
    <row r="283" spans="1:49" x14ac:dyDescent="0.2">
      <c r="A283">
        <v>1644611983</v>
      </c>
      <c r="B283" t="s">
        <v>757</v>
      </c>
      <c r="C283" t="s">
        <v>212</v>
      </c>
      <c r="D283" t="s">
        <v>75</v>
      </c>
      <c r="F283">
        <v>736</v>
      </c>
      <c r="G283">
        <v>1.8</v>
      </c>
      <c r="H283">
        <v>27</v>
      </c>
      <c r="I283" t="b">
        <v>0</v>
      </c>
      <c r="K283" t="s">
        <v>758</v>
      </c>
      <c r="L283">
        <v>94.800796508789006</v>
      </c>
      <c r="N283">
        <v>736</v>
      </c>
      <c r="O283">
        <v>663</v>
      </c>
      <c r="P283">
        <v>1808.09997558593</v>
      </c>
      <c r="Q283">
        <v>5.5999999046325604</v>
      </c>
      <c r="S283">
        <v>6</v>
      </c>
      <c r="U283">
        <v>18</v>
      </c>
      <c r="V283">
        <v>31.799999237060501</v>
      </c>
      <c r="W283">
        <v>29.799999237060501</v>
      </c>
      <c r="X283">
        <v>0.619434773921966</v>
      </c>
      <c r="AA283">
        <v>81</v>
      </c>
      <c r="AB283">
        <v>79.007575988769503</v>
      </c>
      <c r="AC283">
        <v>178</v>
      </c>
      <c r="AD283">
        <v>159.51739501953099</v>
      </c>
      <c r="AG283">
        <v>213</v>
      </c>
      <c r="AJ283">
        <v>27</v>
      </c>
      <c r="AW283">
        <v>0</v>
      </c>
    </row>
    <row r="284" spans="1:49" x14ac:dyDescent="0.2">
      <c r="A284">
        <v>1670098032</v>
      </c>
      <c r="B284" t="s">
        <v>759</v>
      </c>
      <c r="C284" t="s">
        <v>760</v>
      </c>
      <c r="D284" t="s">
        <v>75</v>
      </c>
      <c r="E284" t="s">
        <v>761</v>
      </c>
      <c r="F284">
        <v>2776</v>
      </c>
      <c r="G284">
        <v>3.98</v>
      </c>
      <c r="H284">
        <v>44</v>
      </c>
      <c r="I284" t="b">
        <v>0</v>
      </c>
      <c r="K284" t="s">
        <v>762</v>
      </c>
      <c r="L284">
        <v>94.800796508789006</v>
      </c>
      <c r="N284">
        <v>2776</v>
      </c>
      <c r="O284">
        <v>1555</v>
      </c>
      <c r="P284">
        <v>3983.10009765625</v>
      </c>
      <c r="Q284">
        <v>4.8000001907348597</v>
      </c>
      <c r="S284">
        <v>9</v>
      </c>
      <c r="T284">
        <v>4</v>
      </c>
      <c r="U284">
        <v>51.599998474121001</v>
      </c>
      <c r="V284">
        <v>58.799999237060497</v>
      </c>
      <c r="W284">
        <v>31</v>
      </c>
      <c r="X284">
        <v>0.145615220069885</v>
      </c>
      <c r="AA284">
        <v>84</v>
      </c>
      <c r="AB284">
        <v>78.029014587402301</v>
      </c>
      <c r="AC284">
        <v>177</v>
      </c>
      <c r="AD284">
        <v>148.13006591796801</v>
      </c>
      <c r="AG284">
        <v>440</v>
      </c>
      <c r="AJ284">
        <v>44</v>
      </c>
      <c r="AW284">
        <v>0</v>
      </c>
    </row>
    <row r="285" spans="1:49" x14ac:dyDescent="0.2">
      <c r="A285">
        <v>1720493192</v>
      </c>
      <c r="B285" t="s">
        <v>763</v>
      </c>
      <c r="C285" t="s">
        <v>212</v>
      </c>
      <c r="D285" t="s">
        <v>75</v>
      </c>
      <c r="F285">
        <v>250</v>
      </c>
      <c r="G285">
        <v>0.57999999999999996</v>
      </c>
      <c r="H285">
        <v>4</v>
      </c>
      <c r="I285" t="b">
        <v>0</v>
      </c>
      <c r="K285" t="s">
        <v>764</v>
      </c>
      <c r="L285">
        <v>94.800796508789006</v>
      </c>
      <c r="N285">
        <v>250</v>
      </c>
      <c r="O285">
        <v>246</v>
      </c>
      <c r="P285">
        <v>584.5</v>
      </c>
      <c r="Q285">
        <v>2.9000000953674299</v>
      </c>
      <c r="S285">
        <v>4</v>
      </c>
      <c r="T285">
        <v>0</v>
      </c>
      <c r="U285">
        <v>27.799999237060501</v>
      </c>
      <c r="V285">
        <v>34.400001525878899</v>
      </c>
      <c r="W285">
        <v>17</v>
      </c>
      <c r="X285">
        <v>1.1291701793670601</v>
      </c>
      <c r="AA285">
        <v>79</v>
      </c>
      <c r="AB285">
        <v>77.114288330078097</v>
      </c>
      <c r="AC285">
        <v>152</v>
      </c>
      <c r="AD285">
        <v>138.16667175292901</v>
      </c>
      <c r="AG285">
        <v>62</v>
      </c>
      <c r="AJ285">
        <v>4</v>
      </c>
      <c r="AW285">
        <v>0</v>
      </c>
    </row>
    <row r="286" spans="1:49" x14ac:dyDescent="0.2">
      <c r="A286">
        <v>1720493993</v>
      </c>
      <c r="B286" t="s">
        <v>765</v>
      </c>
      <c r="C286" t="s">
        <v>212</v>
      </c>
      <c r="D286" t="s">
        <v>75</v>
      </c>
      <c r="F286">
        <v>1814</v>
      </c>
      <c r="G286">
        <v>3.04</v>
      </c>
      <c r="H286">
        <v>37</v>
      </c>
      <c r="I286" t="b">
        <v>0</v>
      </c>
      <c r="K286" t="s">
        <v>766</v>
      </c>
      <c r="L286">
        <v>94.800796508789006</v>
      </c>
      <c r="N286">
        <v>1814</v>
      </c>
      <c r="O286">
        <v>1325</v>
      </c>
      <c r="P286">
        <v>3040.5</v>
      </c>
      <c r="Q286">
        <v>3.5999999046325599</v>
      </c>
      <c r="S286">
        <v>20</v>
      </c>
      <c r="T286">
        <v>44</v>
      </c>
      <c r="U286">
        <v>-31.600000381469702</v>
      </c>
      <c r="V286">
        <v>25</v>
      </c>
      <c r="W286">
        <v>33.099998474121001</v>
      </c>
      <c r="X286">
        <v>-1.44055259227752</v>
      </c>
      <c r="AA286">
        <v>80</v>
      </c>
      <c r="AB286">
        <v>76.707351684570298</v>
      </c>
      <c r="AC286">
        <v>164</v>
      </c>
      <c r="AD286">
        <v>151.13217163085901</v>
      </c>
      <c r="AG286">
        <v>361</v>
      </c>
      <c r="AJ286">
        <v>37</v>
      </c>
      <c r="AW286">
        <v>0</v>
      </c>
    </row>
    <row r="287" spans="1:49" x14ac:dyDescent="0.2">
      <c r="A287">
        <v>1736334081</v>
      </c>
      <c r="B287" t="s">
        <v>767</v>
      </c>
      <c r="C287" t="s">
        <v>768</v>
      </c>
      <c r="D287" t="s">
        <v>480</v>
      </c>
      <c r="F287">
        <v>1735</v>
      </c>
      <c r="G287">
        <v>8.68</v>
      </c>
      <c r="H287">
        <v>5</v>
      </c>
      <c r="I287" t="b">
        <v>0</v>
      </c>
      <c r="K287" t="s">
        <v>769</v>
      </c>
      <c r="L287">
        <v>94.800796508789006</v>
      </c>
      <c r="N287">
        <v>1735</v>
      </c>
      <c r="O287">
        <v>1714</v>
      </c>
      <c r="P287">
        <v>8685.7001953125</v>
      </c>
      <c r="Q287">
        <v>10.399999618530201</v>
      </c>
      <c r="S287">
        <v>4</v>
      </c>
      <c r="T287">
        <v>45</v>
      </c>
      <c r="U287">
        <v>-124.199996948242</v>
      </c>
      <c r="V287">
        <v>-82.800003051757798</v>
      </c>
      <c r="W287">
        <v>3.9000000953674299</v>
      </c>
      <c r="X287">
        <v>-0.47664552927017201</v>
      </c>
      <c r="AC287">
        <v>127</v>
      </c>
      <c r="AD287">
        <v>108.485664367675</v>
      </c>
      <c r="AF287">
        <v>42.362785339355398</v>
      </c>
      <c r="AG287">
        <v>288</v>
      </c>
      <c r="AJ287">
        <v>5</v>
      </c>
      <c r="AW287">
        <v>0</v>
      </c>
    </row>
    <row r="288" spans="1:49" x14ac:dyDescent="0.2">
      <c r="A288">
        <v>1736542648</v>
      </c>
      <c r="B288" t="s">
        <v>770</v>
      </c>
      <c r="C288" t="s">
        <v>768</v>
      </c>
      <c r="D288" t="s">
        <v>480</v>
      </c>
      <c r="F288">
        <v>3306</v>
      </c>
      <c r="G288">
        <v>12.47</v>
      </c>
      <c r="H288">
        <v>10</v>
      </c>
      <c r="I288" t="b">
        <v>0</v>
      </c>
      <c r="K288" t="s">
        <v>771</v>
      </c>
      <c r="L288">
        <v>94.800796508789006</v>
      </c>
      <c r="N288">
        <v>3306</v>
      </c>
      <c r="O288">
        <v>3026</v>
      </c>
      <c r="P288">
        <v>12478.2001953125</v>
      </c>
      <c r="Q288">
        <v>9.3000001907348597</v>
      </c>
      <c r="S288">
        <v>23</v>
      </c>
      <c r="T288">
        <v>26</v>
      </c>
      <c r="U288">
        <v>-147.19999694824199</v>
      </c>
      <c r="V288">
        <v>-132.39999389648401</v>
      </c>
      <c r="W288">
        <v>13.199999809265099</v>
      </c>
      <c r="X288">
        <v>-9.6167717128991994E-3</v>
      </c>
      <c r="AC288">
        <v>136</v>
      </c>
      <c r="AD288">
        <v>111.44523620605401</v>
      </c>
      <c r="AF288">
        <v>45.518932342529297</v>
      </c>
      <c r="AG288">
        <v>545</v>
      </c>
      <c r="AJ288">
        <v>10</v>
      </c>
      <c r="AW288">
        <v>0</v>
      </c>
    </row>
    <row r="289" spans="1:49" x14ac:dyDescent="0.2">
      <c r="A289">
        <v>1742781607</v>
      </c>
      <c r="B289" t="s">
        <v>772</v>
      </c>
      <c r="C289" t="s">
        <v>773</v>
      </c>
      <c r="D289" t="s">
        <v>75</v>
      </c>
      <c r="E289" t="s">
        <v>774</v>
      </c>
      <c r="F289">
        <v>769</v>
      </c>
      <c r="G289">
        <v>1.91</v>
      </c>
      <c r="H289">
        <v>25</v>
      </c>
      <c r="I289" t="b">
        <v>0</v>
      </c>
      <c r="K289" t="s">
        <v>775</v>
      </c>
      <c r="L289">
        <v>94.800796508789006</v>
      </c>
      <c r="N289">
        <v>769</v>
      </c>
      <c r="O289">
        <v>769</v>
      </c>
      <c r="P289">
        <v>1910.69995117187</v>
      </c>
      <c r="Q289">
        <v>3.4000000953674299</v>
      </c>
      <c r="S289">
        <v>2</v>
      </c>
      <c r="T289">
        <v>2</v>
      </c>
      <c r="U289">
        <v>25.799999237060501</v>
      </c>
      <c r="V289">
        <v>29.799999237060501</v>
      </c>
      <c r="W289">
        <v>11.1000003814697</v>
      </c>
      <c r="X289">
        <v>3.14021036028862E-2</v>
      </c>
      <c r="AA289">
        <v>80</v>
      </c>
      <c r="AB289">
        <v>77.646675109863196</v>
      </c>
      <c r="AC289">
        <v>168</v>
      </c>
      <c r="AD289">
        <v>153.91525268554599</v>
      </c>
      <c r="AG289">
        <v>212</v>
      </c>
      <c r="AJ289">
        <v>25</v>
      </c>
      <c r="AW289">
        <v>0</v>
      </c>
    </row>
    <row r="290" spans="1:49" x14ac:dyDescent="0.2">
      <c r="A290">
        <v>1748452923</v>
      </c>
      <c r="B290" t="s">
        <v>776</v>
      </c>
      <c r="C290" t="s">
        <v>777</v>
      </c>
      <c r="D290" t="s">
        <v>75</v>
      </c>
      <c r="E290" t="s">
        <v>778</v>
      </c>
      <c r="F290">
        <v>1960</v>
      </c>
      <c r="G290">
        <v>4.96</v>
      </c>
      <c r="H290">
        <v>111</v>
      </c>
      <c r="I290" t="b">
        <v>0</v>
      </c>
      <c r="K290" t="s">
        <v>779</v>
      </c>
      <c r="L290">
        <v>94.800796508789006</v>
      </c>
      <c r="N290">
        <v>1960</v>
      </c>
      <c r="O290">
        <v>1960</v>
      </c>
      <c r="P290">
        <v>4961.7998046875</v>
      </c>
      <c r="Q290">
        <v>3.7999999523162802</v>
      </c>
      <c r="S290">
        <v>6</v>
      </c>
      <c r="T290">
        <v>21</v>
      </c>
      <c r="U290">
        <v>-13.399999618530201</v>
      </c>
      <c r="V290">
        <v>8.3999996185302699</v>
      </c>
      <c r="W290">
        <v>1.8999999761581401</v>
      </c>
      <c r="X290">
        <v>-0.33052521944045998</v>
      </c>
      <c r="AA290">
        <v>90</v>
      </c>
      <c r="AB290">
        <v>79.470405578613196</v>
      </c>
      <c r="AC290">
        <v>186</v>
      </c>
      <c r="AD290">
        <v>169.80050659179599</v>
      </c>
      <c r="AG290">
        <v>653</v>
      </c>
      <c r="AJ290">
        <v>111</v>
      </c>
      <c r="AW290">
        <v>0</v>
      </c>
    </row>
    <row r="291" spans="1:49" x14ac:dyDescent="0.2">
      <c r="A291">
        <v>1752525811</v>
      </c>
      <c r="B291" t="s">
        <v>780</v>
      </c>
      <c r="C291" t="s">
        <v>196</v>
      </c>
      <c r="D291" t="s">
        <v>75</v>
      </c>
      <c r="E291" t="s">
        <v>781</v>
      </c>
      <c r="F291">
        <v>748</v>
      </c>
      <c r="G291">
        <v>1.89</v>
      </c>
      <c r="H291">
        <v>10</v>
      </c>
      <c r="I291" t="b">
        <v>0</v>
      </c>
      <c r="K291" t="s">
        <v>782</v>
      </c>
      <c r="L291">
        <v>94.800796508789006</v>
      </c>
      <c r="N291">
        <v>748</v>
      </c>
      <c r="O291">
        <v>742</v>
      </c>
      <c r="P291">
        <v>1895</v>
      </c>
      <c r="Q291">
        <v>3.70000004768371</v>
      </c>
      <c r="S291">
        <v>2</v>
      </c>
      <c r="T291">
        <v>2</v>
      </c>
      <c r="U291">
        <v>24.799999237060501</v>
      </c>
      <c r="V291">
        <v>28.799999237060501</v>
      </c>
      <c r="W291">
        <v>6.1999998092651296</v>
      </c>
      <c r="X291">
        <v>-3.16622704267501E-2</v>
      </c>
      <c r="AA291">
        <v>79</v>
      </c>
      <c r="AB291">
        <v>77.364372253417898</v>
      </c>
      <c r="AC291">
        <v>170</v>
      </c>
      <c r="AD291">
        <v>140.56872558593699</v>
      </c>
      <c r="AG291">
        <v>193</v>
      </c>
      <c r="AJ291">
        <v>10</v>
      </c>
      <c r="AW291">
        <v>0</v>
      </c>
    </row>
    <row r="292" spans="1:49" x14ac:dyDescent="0.2">
      <c r="A292">
        <v>1756687796</v>
      </c>
      <c r="B292" t="s">
        <v>783</v>
      </c>
      <c r="C292" t="s">
        <v>692</v>
      </c>
      <c r="D292" t="s">
        <v>75</v>
      </c>
      <c r="E292" t="s">
        <v>784</v>
      </c>
      <c r="F292">
        <v>747</v>
      </c>
      <c r="G292">
        <v>1.88</v>
      </c>
      <c r="H292">
        <v>22</v>
      </c>
      <c r="I292" t="b">
        <v>0</v>
      </c>
      <c r="K292" t="s">
        <v>785</v>
      </c>
      <c r="L292">
        <v>94.800796508789006</v>
      </c>
      <c r="N292">
        <v>747</v>
      </c>
      <c r="O292">
        <v>739</v>
      </c>
      <c r="P292">
        <v>1884.09997558593</v>
      </c>
      <c r="Q292">
        <v>3.0999999046325599</v>
      </c>
      <c r="S292">
        <v>2</v>
      </c>
      <c r="T292">
        <v>4</v>
      </c>
      <c r="U292">
        <v>25.399999618530199</v>
      </c>
      <c r="V292">
        <v>30.600000381469702</v>
      </c>
      <c r="W292">
        <v>1.8999999761581401</v>
      </c>
      <c r="X292">
        <v>-0.14861206710338501</v>
      </c>
      <c r="AA292">
        <v>80</v>
      </c>
      <c r="AB292">
        <v>77.619758605957003</v>
      </c>
      <c r="AC292">
        <v>170</v>
      </c>
      <c r="AD292">
        <v>152.127197265625</v>
      </c>
      <c r="AG292">
        <v>201</v>
      </c>
      <c r="AJ292">
        <v>22</v>
      </c>
      <c r="AW292">
        <v>0</v>
      </c>
    </row>
    <row r="293" spans="1:49" x14ac:dyDescent="0.2">
      <c r="A293">
        <v>1759192278</v>
      </c>
      <c r="B293" t="s">
        <v>786</v>
      </c>
      <c r="C293" t="s">
        <v>737</v>
      </c>
      <c r="D293" t="s">
        <v>75</v>
      </c>
      <c r="E293" t="s">
        <v>787</v>
      </c>
      <c r="F293">
        <v>1969</v>
      </c>
      <c r="G293">
        <v>4.99</v>
      </c>
      <c r="H293">
        <v>89</v>
      </c>
      <c r="I293" t="b">
        <v>0</v>
      </c>
      <c r="K293" t="s">
        <v>788</v>
      </c>
      <c r="L293">
        <v>94.800796508789006</v>
      </c>
      <c r="N293">
        <v>1969</v>
      </c>
      <c r="O293">
        <v>1965</v>
      </c>
      <c r="P293">
        <v>4993.5</v>
      </c>
      <c r="Q293">
        <v>3.9000000953674299</v>
      </c>
      <c r="S293">
        <v>2</v>
      </c>
      <c r="T293">
        <v>37</v>
      </c>
      <c r="U293">
        <v>-10.800000190734799</v>
      </c>
      <c r="V293">
        <v>25.2000007629394</v>
      </c>
      <c r="W293">
        <v>6.0999999046325604</v>
      </c>
      <c r="X293">
        <v>-0.70892161130905096</v>
      </c>
      <c r="AA293">
        <v>82</v>
      </c>
      <c r="AB293">
        <v>78.924133300781193</v>
      </c>
      <c r="AC293">
        <v>176</v>
      </c>
      <c r="AD293">
        <v>161.27314758300699</v>
      </c>
      <c r="AG293">
        <v>567</v>
      </c>
      <c r="AJ293">
        <v>89</v>
      </c>
      <c r="AW293">
        <v>0</v>
      </c>
    </row>
    <row r="294" spans="1:49" x14ac:dyDescent="0.2">
      <c r="A294">
        <v>1767429552</v>
      </c>
      <c r="B294" t="s">
        <v>789</v>
      </c>
      <c r="C294" t="s">
        <v>212</v>
      </c>
      <c r="D294" t="s">
        <v>75</v>
      </c>
      <c r="F294">
        <v>2129</v>
      </c>
      <c r="G294">
        <v>2.73</v>
      </c>
      <c r="H294">
        <v>35</v>
      </c>
      <c r="I294" t="b">
        <v>0</v>
      </c>
      <c r="K294" t="s">
        <v>790</v>
      </c>
      <c r="L294">
        <v>94.800796508789006</v>
      </c>
      <c r="N294">
        <v>2129</v>
      </c>
      <c r="O294">
        <v>1155</v>
      </c>
      <c r="P294">
        <v>2736.39990234375</v>
      </c>
      <c r="Q294">
        <v>3.0999999046325599</v>
      </c>
      <c r="S294">
        <v>20</v>
      </c>
      <c r="T294">
        <v>21</v>
      </c>
      <c r="U294">
        <v>-31</v>
      </c>
      <c r="V294">
        <v>5.8000001907348597</v>
      </c>
      <c r="W294">
        <v>48.599998474121001</v>
      </c>
      <c r="X294">
        <v>1.3448326587677</v>
      </c>
      <c r="AA294">
        <v>115</v>
      </c>
      <c r="AB294">
        <v>77.255752563476506</v>
      </c>
      <c r="AC294">
        <v>170</v>
      </c>
      <c r="AD294">
        <v>152.05506896972599</v>
      </c>
      <c r="AG294">
        <v>304</v>
      </c>
      <c r="AJ294">
        <v>35</v>
      </c>
      <c r="AW294">
        <v>0</v>
      </c>
    </row>
    <row r="295" spans="1:49" x14ac:dyDescent="0.2">
      <c r="A295">
        <v>1773504264</v>
      </c>
      <c r="B295" t="s">
        <v>791</v>
      </c>
      <c r="C295" t="s">
        <v>792</v>
      </c>
      <c r="D295" t="s">
        <v>75</v>
      </c>
      <c r="E295" t="s">
        <v>793</v>
      </c>
      <c r="F295">
        <v>4350</v>
      </c>
      <c r="G295">
        <v>5.32</v>
      </c>
      <c r="H295">
        <v>56</v>
      </c>
      <c r="I295" t="b">
        <v>0</v>
      </c>
      <c r="K295" t="s">
        <v>794</v>
      </c>
      <c r="L295">
        <v>94.800796508789006</v>
      </c>
      <c r="N295">
        <v>4350</v>
      </c>
      <c r="O295">
        <v>2478</v>
      </c>
      <c r="P295">
        <v>5328.7001953125</v>
      </c>
      <c r="Q295">
        <v>3</v>
      </c>
      <c r="S295">
        <v>77</v>
      </c>
      <c r="T295">
        <v>132</v>
      </c>
      <c r="U295">
        <v>13.399999618530201</v>
      </c>
      <c r="V295">
        <v>63.200000762939403</v>
      </c>
      <c r="W295">
        <v>43.099998474121001</v>
      </c>
      <c r="X295">
        <v>-0.40535214543342502</v>
      </c>
      <c r="AA295">
        <v>124</v>
      </c>
      <c r="AB295">
        <v>78.640426635742102</v>
      </c>
      <c r="AC295">
        <v>169</v>
      </c>
      <c r="AD295">
        <v>147.03829956054599</v>
      </c>
      <c r="AG295">
        <v>611</v>
      </c>
      <c r="AJ295">
        <v>56</v>
      </c>
      <c r="AW295">
        <v>0</v>
      </c>
    </row>
    <row r="296" spans="1:49" x14ac:dyDescent="0.2">
      <c r="A296">
        <v>1773505671</v>
      </c>
      <c r="B296" t="s">
        <v>795</v>
      </c>
      <c r="C296" t="s">
        <v>796</v>
      </c>
      <c r="D296" t="s">
        <v>75</v>
      </c>
      <c r="E296" t="s">
        <v>797</v>
      </c>
      <c r="F296">
        <v>1780</v>
      </c>
      <c r="G296">
        <v>2.75</v>
      </c>
      <c r="H296">
        <v>33</v>
      </c>
      <c r="I296" t="b">
        <v>0</v>
      </c>
      <c r="K296" t="s">
        <v>798</v>
      </c>
      <c r="L296">
        <v>94.800796508789006</v>
      </c>
      <c r="N296">
        <v>1780</v>
      </c>
      <c r="O296">
        <v>1232</v>
      </c>
      <c r="P296">
        <v>2749.30004882812</v>
      </c>
      <c r="Q296">
        <v>3</v>
      </c>
      <c r="S296">
        <v>36</v>
      </c>
      <c r="T296">
        <v>33</v>
      </c>
      <c r="U296">
        <v>8.8000001907348597</v>
      </c>
      <c r="V296">
        <v>49</v>
      </c>
      <c r="W296">
        <v>33.099998474121001</v>
      </c>
      <c r="X296">
        <v>0.45102390646934498</v>
      </c>
      <c r="AA296">
        <v>84</v>
      </c>
      <c r="AB296">
        <v>79.267662048339801</v>
      </c>
      <c r="AC296">
        <v>170</v>
      </c>
      <c r="AD296">
        <v>149.93641662597599</v>
      </c>
      <c r="AG296">
        <v>305</v>
      </c>
      <c r="AJ296">
        <v>33</v>
      </c>
      <c r="AW296">
        <v>0</v>
      </c>
    </row>
    <row r="297" spans="1:49" x14ac:dyDescent="0.2">
      <c r="A297">
        <v>1779789593</v>
      </c>
      <c r="B297" t="s">
        <v>799</v>
      </c>
      <c r="C297" t="s">
        <v>800</v>
      </c>
      <c r="D297" t="s">
        <v>75</v>
      </c>
      <c r="E297" t="s">
        <v>801</v>
      </c>
      <c r="F297">
        <v>1875</v>
      </c>
      <c r="G297">
        <v>4.9400000000000004</v>
      </c>
      <c r="H297">
        <v>86</v>
      </c>
      <c r="I297" t="b">
        <v>0</v>
      </c>
      <c r="K297" t="s">
        <v>802</v>
      </c>
      <c r="L297">
        <v>94.800796508789006</v>
      </c>
      <c r="N297">
        <v>1875</v>
      </c>
      <c r="O297">
        <v>1875</v>
      </c>
      <c r="P297">
        <v>4947.7001953125</v>
      </c>
      <c r="Q297">
        <v>4.5</v>
      </c>
      <c r="S297">
        <v>8</v>
      </c>
      <c r="T297">
        <v>25</v>
      </c>
      <c r="U297">
        <v>-18</v>
      </c>
      <c r="V297">
        <v>8</v>
      </c>
      <c r="W297">
        <v>2.20000004768371</v>
      </c>
      <c r="X297">
        <v>-0.32338258624076799</v>
      </c>
      <c r="AA297">
        <v>87</v>
      </c>
      <c r="AB297">
        <v>81.421867370605398</v>
      </c>
      <c r="AC297">
        <v>182</v>
      </c>
      <c r="AD297">
        <v>162.81759643554599</v>
      </c>
      <c r="AG297">
        <v>522</v>
      </c>
      <c r="AJ297">
        <v>86</v>
      </c>
      <c r="AW297">
        <v>0</v>
      </c>
    </row>
    <row r="298" spans="1:49" x14ac:dyDescent="0.2">
      <c r="A298">
        <v>1787644087</v>
      </c>
      <c r="B298" t="s">
        <v>803</v>
      </c>
      <c r="C298" t="s">
        <v>660</v>
      </c>
      <c r="D298" t="s">
        <v>661</v>
      </c>
      <c r="F298">
        <v>1129</v>
      </c>
      <c r="G298">
        <v>288</v>
      </c>
      <c r="I298" t="b">
        <v>0</v>
      </c>
      <c r="K298" t="s">
        <v>804</v>
      </c>
      <c r="N298">
        <v>1129</v>
      </c>
      <c r="O298">
        <v>416</v>
      </c>
      <c r="P298">
        <v>288</v>
      </c>
      <c r="Q298">
        <v>0.89999997615814198</v>
      </c>
      <c r="S298">
        <v>0</v>
      </c>
      <c r="W298">
        <v>0</v>
      </c>
      <c r="X298">
        <v>0</v>
      </c>
      <c r="AA298">
        <v>35</v>
      </c>
      <c r="AB298">
        <v>29.1227493286132</v>
      </c>
      <c r="AG298">
        <v>89</v>
      </c>
      <c r="AW298">
        <v>0</v>
      </c>
    </row>
    <row r="299" spans="1:49" x14ac:dyDescent="0.2">
      <c r="A299">
        <v>1792674216</v>
      </c>
      <c r="B299" t="s">
        <v>805</v>
      </c>
      <c r="C299" t="s">
        <v>196</v>
      </c>
      <c r="D299" t="s">
        <v>75</v>
      </c>
      <c r="E299" t="s">
        <v>806</v>
      </c>
      <c r="F299">
        <v>2712</v>
      </c>
      <c r="G299">
        <v>6.29</v>
      </c>
      <c r="H299">
        <v>101</v>
      </c>
      <c r="I299" t="b">
        <v>0</v>
      </c>
      <c r="K299" t="s">
        <v>807</v>
      </c>
      <c r="L299">
        <v>94.800796508789006</v>
      </c>
      <c r="N299">
        <v>2712</v>
      </c>
      <c r="O299">
        <v>2545</v>
      </c>
      <c r="P299">
        <v>6293.7998046875</v>
      </c>
      <c r="Q299">
        <v>4.0999999046325604</v>
      </c>
      <c r="S299">
        <v>12</v>
      </c>
      <c r="T299">
        <v>58</v>
      </c>
      <c r="U299">
        <v>-6.8000001907348597</v>
      </c>
      <c r="V299">
        <v>32</v>
      </c>
      <c r="W299">
        <v>40</v>
      </c>
      <c r="X299">
        <v>-0.43534907698631198</v>
      </c>
      <c r="AA299">
        <v>82</v>
      </c>
      <c r="AB299">
        <v>79.5047607421875</v>
      </c>
      <c r="AC299">
        <v>181</v>
      </c>
      <c r="AD299">
        <v>159.238525390625</v>
      </c>
      <c r="AG299">
        <v>676</v>
      </c>
      <c r="AJ299">
        <v>101</v>
      </c>
      <c r="AW299">
        <v>0</v>
      </c>
    </row>
    <row r="300" spans="1:49" x14ac:dyDescent="0.2">
      <c r="A300">
        <v>1795480318</v>
      </c>
      <c r="B300" t="s">
        <v>808</v>
      </c>
      <c r="C300" t="s">
        <v>809</v>
      </c>
      <c r="D300" t="s">
        <v>75</v>
      </c>
      <c r="E300" t="s">
        <v>810</v>
      </c>
      <c r="F300">
        <v>2308</v>
      </c>
      <c r="G300">
        <v>5.61</v>
      </c>
      <c r="H300">
        <v>65</v>
      </c>
      <c r="I300" t="b">
        <v>0</v>
      </c>
      <c r="K300" t="s">
        <v>811</v>
      </c>
      <c r="L300">
        <v>94.800796508789006</v>
      </c>
      <c r="N300">
        <v>2308</v>
      </c>
      <c r="O300">
        <v>2200</v>
      </c>
      <c r="P300">
        <v>5609</v>
      </c>
      <c r="Q300">
        <v>3.5999999046325599</v>
      </c>
      <c r="S300">
        <v>28</v>
      </c>
      <c r="T300">
        <v>38</v>
      </c>
      <c r="U300">
        <v>20.2000007629394</v>
      </c>
      <c r="V300">
        <v>70.199996948242102</v>
      </c>
      <c r="W300">
        <v>13.899999618530201</v>
      </c>
      <c r="X300">
        <v>-0.39935818314552302</v>
      </c>
      <c r="AA300">
        <v>92</v>
      </c>
      <c r="AB300">
        <v>81.233230590820298</v>
      </c>
      <c r="AC300">
        <v>165</v>
      </c>
      <c r="AD300">
        <v>151.56454467773401</v>
      </c>
      <c r="AG300">
        <v>578</v>
      </c>
      <c r="AJ300">
        <v>65</v>
      </c>
      <c r="AW300">
        <v>0</v>
      </c>
    </row>
    <row r="301" spans="1:49" x14ac:dyDescent="0.2">
      <c r="A301">
        <v>1803786201</v>
      </c>
      <c r="B301" t="s">
        <v>812</v>
      </c>
      <c r="C301" t="s">
        <v>813</v>
      </c>
      <c r="D301" t="s">
        <v>75</v>
      </c>
      <c r="E301" t="s">
        <v>814</v>
      </c>
      <c r="F301">
        <v>1223</v>
      </c>
      <c r="G301">
        <v>3.24</v>
      </c>
      <c r="H301">
        <v>46</v>
      </c>
      <c r="I301" t="b">
        <v>0</v>
      </c>
      <c r="K301" t="s">
        <v>815</v>
      </c>
      <c r="L301">
        <v>94.800796508789006</v>
      </c>
      <c r="N301">
        <v>1223</v>
      </c>
      <c r="O301">
        <v>1223</v>
      </c>
      <c r="P301">
        <v>3246.39990234375</v>
      </c>
      <c r="Q301">
        <v>4.5</v>
      </c>
      <c r="S301">
        <v>0</v>
      </c>
      <c r="T301">
        <v>14</v>
      </c>
      <c r="U301">
        <v>15.6000003814697</v>
      </c>
      <c r="V301">
        <v>31.2000007629394</v>
      </c>
      <c r="W301">
        <v>6.5</v>
      </c>
      <c r="X301">
        <v>-0.46205025911331099</v>
      </c>
      <c r="AA301">
        <v>82</v>
      </c>
      <c r="AB301">
        <v>79.548728942871094</v>
      </c>
      <c r="AC301">
        <v>169</v>
      </c>
      <c r="AD301">
        <v>157.31561279296801</v>
      </c>
      <c r="AG301">
        <v>333</v>
      </c>
      <c r="AJ301">
        <v>46</v>
      </c>
      <c r="AW301">
        <v>0</v>
      </c>
    </row>
    <row r="302" spans="1:49" x14ac:dyDescent="0.2">
      <c r="A302">
        <v>1806110755</v>
      </c>
      <c r="B302" t="s">
        <v>816</v>
      </c>
      <c r="C302" t="s">
        <v>737</v>
      </c>
      <c r="D302" t="s">
        <v>75</v>
      </c>
      <c r="E302" t="s">
        <v>817</v>
      </c>
      <c r="F302">
        <v>1861</v>
      </c>
      <c r="G302">
        <v>4.83</v>
      </c>
      <c r="H302">
        <v>70</v>
      </c>
      <c r="I302" t="b">
        <v>0</v>
      </c>
      <c r="K302" t="s">
        <v>818</v>
      </c>
      <c r="L302">
        <v>94.800796508789006</v>
      </c>
      <c r="N302">
        <v>1861</v>
      </c>
      <c r="O302">
        <v>1855</v>
      </c>
      <c r="P302">
        <v>4830.5</v>
      </c>
      <c r="Q302">
        <v>3.70000004768371</v>
      </c>
      <c r="S302">
        <v>7</v>
      </c>
      <c r="T302">
        <v>13</v>
      </c>
      <c r="U302">
        <v>-14</v>
      </c>
      <c r="V302">
        <v>-3.4000000953674299</v>
      </c>
      <c r="W302">
        <v>18.299999237060501</v>
      </c>
      <c r="X302">
        <v>-0.13663181662559501</v>
      </c>
      <c r="AA302">
        <v>83</v>
      </c>
      <c r="AB302">
        <v>80.075675964355398</v>
      </c>
      <c r="AC302">
        <v>180</v>
      </c>
      <c r="AD302">
        <v>157.38026428222599</v>
      </c>
      <c r="AG302">
        <v>505</v>
      </c>
      <c r="AJ302">
        <v>70</v>
      </c>
      <c r="AW302">
        <v>0</v>
      </c>
    </row>
    <row r="303" spans="1:49" x14ac:dyDescent="0.2">
      <c r="A303">
        <v>1811130611</v>
      </c>
      <c r="B303" t="s">
        <v>819</v>
      </c>
      <c r="C303" t="s">
        <v>820</v>
      </c>
      <c r="D303" t="s">
        <v>75</v>
      </c>
      <c r="E303" t="s">
        <v>821</v>
      </c>
      <c r="F303">
        <v>1789</v>
      </c>
      <c r="G303">
        <v>4.97</v>
      </c>
      <c r="H303">
        <v>93</v>
      </c>
      <c r="I303" t="b">
        <v>0</v>
      </c>
      <c r="K303" t="s">
        <v>822</v>
      </c>
      <c r="L303">
        <v>94.800796508789006</v>
      </c>
      <c r="N303">
        <v>1789</v>
      </c>
      <c r="O303">
        <v>1789</v>
      </c>
      <c r="P303">
        <v>4978.5</v>
      </c>
      <c r="Q303">
        <v>5.4000000953674299</v>
      </c>
      <c r="S303">
        <v>2</v>
      </c>
      <c r="T303">
        <v>32</v>
      </c>
      <c r="U303">
        <v>-26.2000007629394</v>
      </c>
      <c r="V303">
        <v>7.1999998092651296</v>
      </c>
      <c r="W303">
        <v>4.4000000953674299</v>
      </c>
      <c r="X303">
        <v>-0.57848751544952304</v>
      </c>
      <c r="AA303">
        <v>85</v>
      </c>
      <c r="AB303">
        <v>81.7174072265625</v>
      </c>
      <c r="AC303">
        <v>184</v>
      </c>
      <c r="AD303">
        <v>166.10072326660099</v>
      </c>
      <c r="AG303">
        <v>514</v>
      </c>
      <c r="AJ303">
        <v>93</v>
      </c>
      <c r="AW303">
        <v>0</v>
      </c>
    </row>
    <row r="304" spans="1:49" x14ac:dyDescent="0.2">
      <c r="A304">
        <v>1819247190</v>
      </c>
      <c r="B304" t="s">
        <v>823</v>
      </c>
      <c r="C304" t="s">
        <v>824</v>
      </c>
      <c r="D304" t="s">
        <v>75</v>
      </c>
      <c r="E304" t="s">
        <v>825</v>
      </c>
      <c r="F304">
        <v>1879</v>
      </c>
      <c r="G304">
        <v>3.67</v>
      </c>
      <c r="H304">
        <v>43</v>
      </c>
      <c r="I304" t="b">
        <v>0</v>
      </c>
      <c r="K304" t="s">
        <v>826</v>
      </c>
      <c r="L304">
        <v>94.800796508789006</v>
      </c>
      <c r="N304">
        <v>1879</v>
      </c>
      <c r="O304">
        <v>1392</v>
      </c>
      <c r="P304">
        <v>3671.5</v>
      </c>
      <c r="Q304">
        <v>6.9000000953674299</v>
      </c>
      <c r="S304">
        <v>0</v>
      </c>
      <c r="T304">
        <v>20</v>
      </c>
      <c r="U304">
        <v>9.3999996185302699</v>
      </c>
      <c r="V304">
        <v>40.400001525878899</v>
      </c>
      <c r="W304">
        <v>24.299999237060501</v>
      </c>
      <c r="X304">
        <v>-0.75718373060226396</v>
      </c>
      <c r="AA304">
        <v>83</v>
      </c>
      <c r="AB304">
        <v>79.764442443847599</v>
      </c>
      <c r="AC304">
        <v>172</v>
      </c>
      <c r="AD304">
        <v>153.35272216796801</v>
      </c>
      <c r="AG304">
        <v>356</v>
      </c>
      <c r="AJ304">
        <v>43</v>
      </c>
      <c r="AW304">
        <v>0</v>
      </c>
    </row>
    <row r="305" spans="1:52" x14ac:dyDescent="0.2">
      <c r="A305">
        <v>1827782514</v>
      </c>
      <c r="B305" t="s">
        <v>827</v>
      </c>
      <c r="C305" t="s">
        <v>828</v>
      </c>
      <c r="D305" t="s">
        <v>75</v>
      </c>
      <c r="E305" t="s">
        <v>829</v>
      </c>
      <c r="F305">
        <v>1038</v>
      </c>
      <c r="G305">
        <v>2.82</v>
      </c>
      <c r="H305">
        <v>37</v>
      </c>
      <c r="I305" t="b">
        <v>0</v>
      </c>
      <c r="K305" t="s">
        <v>830</v>
      </c>
      <c r="L305">
        <v>94.800796508789006</v>
      </c>
      <c r="N305">
        <v>1038</v>
      </c>
      <c r="O305">
        <v>1038</v>
      </c>
      <c r="P305">
        <v>2824.10009765625</v>
      </c>
      <c r="Q305">
        <v>3.5</v>
      </c>
      <c r="S305">
        <v>0</v>
      </c>
      <c r="T305">
        <v>17</v>
      </c>
      <c r="U305">
        <v>13.6000003814697</v>
      </c>
      <c r="V305">
        <v>31.600000381469702</v>
      </c>
      <c r="W305">
        <v>8.5</v>
      </c>
      <c r="X305">
        <v>-0.58779788017272905</v>
      </c>
      <c r="AA305">
        <v>84</v>
      </c>
      <c r="AB305">
        <v>79.400390625</v>
      </c>
      <c r="AC305">
        <v>177</v>
      </c>
      <c r="AD305">
        <v>155.68208312988199</v>
      </c>
      <c r="AG305">
        <v>278</v>
      </c>
      <c r="AJ305">
        <v>37</v>
      </c>
      <c r="AW305">
        <v>0</v>
      </c>
    </row>
    <row r="306" spans="1:52" x14ac:dyDescent="0.2">
      <c r="A306">
        <v>1827782903</v>
      </c>
      <c r="B306" t="s">
        <v>831</v>
      </c>
      <c r="C306" t="s">
        <v>832</v>
      </c>
      <c r="D306" t="s">
        <v>75</v>
      </c>
      <c r="E306" t="s">
        <v>833</v>
      </c>
      <c r="F306">
        <v>317</v>
      </c>
      <c r="G306">
        <v>0.86</v>
      </c>
      <c r="H306">
        <v>16</v>
      </c>
      <c r="I306" t="b">
        <v>0</v>
      </c>
      <c r="K306" t="s">
        <v>834</v>
      </c>
      <c r="L306">
        <v>94.800796508789006</v>
      </c>
      <c r="N306">
        <v>317</v>
      </c>
      <c r="O306">
        <v>314</v>
      </c>
      <c r="P306">
        <v>865.5</v>
      </c>
      <c r="Q306">
        <v>3.20000004768371</v>
      </c>
      <c r="S306">
        <v>4</v>
      </c>
      <c r="T306">
        <v>0</v>
      </c>
      <c r="U306">
        <v>13.199999809265099</v>
      </c>
      <c r="V306">
        <v>18.399999618530199</v>
      </c>
      <c r="W306">
        <v>2</v>
      </c>
      <c r="X306">
        <v>0.50837665796279896</v>
      </c>
      <c r="AA306">
        <v>83</v>
      </c>
      <c r="AB306">
        <v>81.015922546386705</v>
      </c>
      <c r="AC306">
        <v>172</v>
      </c>
      <c r="AD306">
        <v>166.66879272460901</v>
      </c>
      <c r="AG306">
        <v>93</v>
      </c>
      <c r="AJ306">
        <v>16</v>
      </c>
      <c r="AW306">
        <v>0</v>
      </c>
    </row>
    <row r="307" spans="1:52" x14ac:dyDescent="0.2">
      <c r="A307">
        <v>1830429180</v>
      </c>
      <c r="B307" t="s">
        <v>835</v>
      </c>
      <c r="C307" t="s">
        <v>836</v>
      </c>
      <c r="D307" t="s">
        <v>75</v>
      </c>
      <c r="E307" t="s">
        <v>837</v>
      </c>
      <c r="F307">
        <v>2048</v>
      </c>
      <c r="G307">
        <v>4.95</v>
      </c>
      <c r="H307">
        <v>59</v>
      </c>
      <c r="I307" t="b">
        <v>0</v>
      </c>
      <c r="K307" t="s">
        <v>838</v>
      </c>
      <c r="L307">
        <v>94.800796508789006</v>
      </c>
      <c r="N307">
        <v>2048</v>
      </c>
      <c r="O307">
        <v>1952</v>
      </c>
      <c r="P307">
        <v>4949.60009765625</v>
      </c>
      <c r="Q307">
        <v>4.6999998092651296</v>
      </c>
      <c r="S307">
        <v>15</v>
      </c>
      <c r="T307">
        <v>22</v>
      </c>
      <c r="U307">
        <v>12.800000190734799</v>
      </c>
      <c r="V307">
        <v>36</v>
      </c>
      <c r="W307">
        <v>42.099998474121001</v>
      </c>
      <c r="X307">
        <v>-8.0814614892005907E-2</v>
      </c>
      <c r="AA307">
        <v>94</v>
      </c>
      <c r="AB307">
        <v>79.7779541015625</v>
      </c>
      <c r="AC307">
        <v>181</v>
      </c>
      <c r="AD307">
        <v>152.22479248046801</v>
      </c>
      <c r="AG307">
        <v>503</v>
      </c>
      <c r="AJ307">
        <v>59</v>
      </c>
      <c r="AW307">
        <v>0</v>
      </c>
    </row>
    <row r="308" spans="1:52" x14ac:dyDescent="0.2">
      <c r="A308">
        <v>1834915961</v>
      </c>
      <c r="B308" t="s">
        <v>839</v>
      </c>
      <c r="C308" t="s">
        <v>840</v>
      </c>
      <c r="D308" t="s">
        <v>75</v>
      </c>
      <c r="E308" t="s">
        <v>841</v>
      </c>
      <c r="F308">
        <v>1766</v>
      </c>
      <c r="G308">
        <v>4.26</v>
      </c>
      <c r="H308">
        <v>47</v>
      </c>
      <c r="I308" t="b">
        <v>0</v>
      </c>
      <c r="K308" t="s">
        <v>842</v>
      </c>
      <c r="L308">
        <v>94.800796508789006</v>
      </c>
      <c r="N308">
        <v>1766</v>
      </c>
      <c r="O308">
        <v>1587</v>
      </c>
      <c r="P308">
        <v>4268.2998046875</v>
      </c>
      <c r="Q308">
        <v>3.7999999523162802</v>
      </c>
      <c r="S308">
        <v>7</v>
      </c>
      <c r="T308">
        <v>11</v>
      </c>
      <c r="U308">
        <v>-18.600000381469702</v>
      </c>
      <c r="V308">
        <v>-6.1999998092651296</v>
      </c>
      <c r="W308">
        <v>13.800000190734799</v>
      </c>
      <c r="X308">
        <v>-0.13588547706604001</v>
      </c>
      <c r="AA308">
        <v>118</v>
      </c>
      <c r="AB308">
        <v>79.493377685546804</v>
      </c>
      <c r="AC308">
        <v>168</v>
      </c>
      <c r="AD308">
        <v>152.19093322753901</v>
      </c>
      <c r="AG308">
        <v>412</v>
      </c>
      <c r="AJ308">
        <v>47</v>
      </c>
      <c r="AW308">
        <v>0</v>
      </c>
    </row>
    <row r="309" spans="1:52" x14ac:dyDescent="0.2">
      <c r="A309">
        <v>1843408358</v>
      </c>
      <c r="B309" t="s">
        <v>843</v>
      </c>
      <c r="C309" t="s">
        <v>212</v>
      </c>
      <c r="D309" t="s">
        <v>75</v>
      </c>
      <c r="E309" t="s">
        <v>844</v>
      </c>
      <c r="F309">
        <v>1913</v>
      </c>
      <c r="G309">
        <v>4.9000000000000004</v>
      </c>
      <c r="H309">
        <v>81</v>
      </c>
      <c r="I309" t="b">
        <v>0</v>
      </c>
      <c r="K309" t="s">
        <v>845</v>
      </c>
      <c r="L309">
        <v>94.800796508789006</v>
      </c>
      <c r="N309">
        <v>1913</v>
      </c>
      <c r="O309">
        <v>1853</v>
      </c>
      <c r="P309">
        <v>4902.89990234375</v>
      </c>
      <c r="Q309">
        <v>4</v>
      </c>
      <c r="S309">
        <v>15</v>
      </c>
      <c r="T309">
        <v>21</v>
      </c>
      <c r="U309">
        <v>15</v>
      </c>
      <c r="V309">
        <v>33.799999237060497</v>
      </c>
      <c r="W309">
        <v>12.300000190734799</v>
      </c>
      <c r="X309">
        <v>-5.3029838949441903E-2</v>
      </c>
      <c r="AA309">
        <v>117</v>
      </c>
      <c r="AB309">
        <v>80.019012451171804</v>
      </c>
      <c r="AC309">
        <v>180</v>
      </c>
      <c r="AD309">
        <v>161.69972229003901</v>
      </c>
      <c r="AG309">
        <v>515</v>
      </c>
      <c r="AJ309">
        <v>81</v>
      </c>
      <c r="AW309">
        <v>0</v>
      </c>
    </row>
    <row r="310" spans="1:52" x14ac:dyDescent="0.2">
      <c r="A310">
        <v>1848296849</v>
      </c>
      <c r="B310" t="s">
        <v>846</v>
      </c>
      <c r="C310" t="s">
        <v>196</v>
      </c>
      <c r="D310" t="s">
        <v>75</v>
      </c>
      <c r="F310">
        <v>1875</v>
      </c>
      <c r="G310">
        <v>5.0599999999999996</v>
      </c>
      <c r="H310">
        <v>78</v>
      </c>
      <c r="I310" t="b">
        <v>0</v>
      </c>
      <c r="K310" t="s">
        <v>847</v>
      </c>
      <c r="L310">
        <v>94.800796508789006</v>
      </c>
      <c r="N310">
        <v>1875</v>
      </c>
      <c r="O310">
        <v>1870</v>
      </c>
      <c r="P310">
        <v>5065.39990234375</v>
      </c>
      <c r="Q310">
        <v>4.0999999046325604</v>
      </c>
      <c r="S310">
        <v>14</v>
      </c>
      <c r="T310">
        <v>13</v>
      </c>
      <c r="U310">
        <v>2.5999999046325599</v>
      </c>
      <c r="V310">
        <v>13.399999618530201</v>
      </c>
      <c r="W310">
        <v>7.5999999046325604</v>
      </c>
      <c r="X310">
        <v>1.5793422237038598E-2</v>
      </c>
      <c r="AA310">
        <v>86</v>
      </c>
      <c r="AB310">
        <v>80.927650451660099</v>
      </c>
      <c r="AC310">
        <v>183</v>
      </c>
      <c r="AD310">
        <v>159.61703491210901</v>
      </c>
      <c r="AG310">
        <v>520</v>
      </c>
      <c r="AJ310">
        <v>78</v>
      </c>
      <c r="AW310">
        <v>0</v>
      </c>
    </row>
    <row r="311" spans="1:52" x14ac:dyDescent="0.2">
      <c r="A311">
        <v>1857638066</v>
      </c>
      <c r="B311" t="s">
        <v>848</v>
      </c>
      <c r="C311" t="s">
        <v>849</v>
      </c>
      <c r="D311" t="s">
        <v>75</v>
      </c>
      <c r="E311" t="s">
        <v>850</v>
      </c>
      <c r="F311">
        <v>2033</v>
      </c>
      <c r="G311">
        <v>4.9800000000000004</v>
      </c>
      <c r="H311">
        <v>47</v>
      </c>
      <c r="I311" t="b">
        <v>0</v>
      </c>
      <c r="K311" t="s">
        <v>851</v>
      </c>
      <c r="L311">
        <v>94.800796508789006</v>
      </c>
      <c r="N311">
        <v>2033</v>
      </c>
      <c r="O311">
        <v>2018</v>
      </c>
      <c r="P311">
        <v>4984.60009765625</v>
      </c>
      <c r="Q311">
        <v>5.4000000953674299</v>
      </c>
      <c r="S311">
        <v>19</v>
      </c>
      <c r="T311">
        <v>27</v>
      </c>
      <c r="U311">
        <v>3.5999999046325599</v>
      </c>
      <c r="V311">
        <v>30.799999237060501</v>
      </c>
      <c r="W311">
        <v>38</v>
      </c>
      <c r="X311">
        <v>-0.14043253660201999</v>
      </c>
      <c r="AA311">
        <v>115</v>
      </c>
      <c r="AB311">
        <v>79.415412902832003</v>
      </c>
      <c r="AC311">
        <v>178</v>
      </c>
      <c r="AD311">
        <v>147.81034851074199</v>
      </c>
      <c r="AG311">
        <v>497</v>
      </c>
      <c r="AJ311">
        <v>47</v>
      </c>
      <c r="AW311">
        <v>0</v>
      </c>
    </row>
    <row r="312" spans="1:52" x14ac:dyDescent="0.2">
      <c r="A312">
        <v>1863321855</v>
      </c>
      <c r="B312" t="s">
        <v>852</v>
      </c>
      <c r="C312" t="s">
        <v>853</v>
      </c>
      <c r="D312" t="s">
        <v>75</v>
      </c>
      <c r="F312">
        <v>883</v>
      </c>
      <c r="G312">
        <v>1.85</v>
      </c>
      <c r="H312">
        <v>15</v>
      </c>
      <c r="I312" t="b">
        <v>0</v>
      </c>
      <c r="K312" t="s">
        <v>854</v>
      </c>
      <c r="L312">
        <v>94.800796508789006</v>
      </c>
      <c r="N312">
        <v>883</v>
      </c>
      <c r="O312">
        <v>632</v>
      </c>
      <c r="P312">
        <v>1856.40002441406</v>
      </c>
      <c r="Q312">
        <v>5.6999998092651296</v>
      </c>
      <c r="S312">
        <v>0</v>
      </c>
      <c r="T312">
        <v>2</v>
      </c>
      <c r="U312">
        <v>0.60000002384185702</v>
      </c>
      <c r="V312">
        <v>5</v>
      </c>
      <c r="W312">
        <v>9.1000003814697195</v>
      </c>
      <c r="X312">
        <v>-0.17237664759158999</v>
      </c>
      <c r="AA312">
        <v>94</v>
      </c>
      <c r="AB312">
        <v>81.616394042968693</v>
      </c>
      <c r="AC312">
        <v>166</v>
      </c>
      <c r="AD312">
        <v>148.40829467773401</v>
      </c>
      <c r="AG312">
        <v>165</v>
      </c>
      <c r="AJ312">
        <v>15</v>
      </c>
      <c r="AW312">
        <v>0</v>
      </c>
    </row>
    <row r="313" spans="1:52" x14ac:dyDescent="0.2">
      <c r="A313">
        <v>1863322145</v>
      </c>
      <c r="B313" t="s">
        <v>855</v>
      </c>
      <c r="C313" t="s">
        <v>856</v>
      </c>
      <c r="D313" t="s">
        <v>75</v>
      </c>
      <c r="E313" t="s">
        <v>857</v>
      </c>
      <c r="F313">
        <v>589</v>
      </c>
      <c r="G313">
        <v>1.62</v>
      </c>
      <c r="H313">
        <v>16</v>
      </c>
      <c r="I313" t="b">
        <v>0</v>
      </c>
      <c r="K313" t="s">
        <v>858</v>
      </c>
      <c r="L313">
        <v>94.800796508789006</v>
      </c>
      <c r="N313">
        <v>589</v>
      </c>
      <c r="O313">
        <v>585</v>
      </c>
      <c r="P313">
        <v>1620.19995117187</v>
      </c>
      <c r="Q313">
        <v>4</v>
      </c>
      <c r="S313">
        <v>0</v>
      </c>
      <c r="T313">
        <v>0</v>
      </c>
      <c r="U313">
        <v>10.399999618530201</v>
      </c>
      <c r="V313">
        <v>12.6000003814697</v>
      </c>
      <c r="W313">
        <v>5.5</v>
      </c>
      <c r="X313">
        <v>-0.13578569889068601</v>
      </c>
      <c r="AA313">
        <v>89</v>
      </c>
      <c r="AB313">
        <v>81.059829711914006</v>
      </c>
      <c r="AC313">
        <v>172</v>
      </c>
      <c r="AD313">
        <v>150.45051574707</v>
      </c>
      <c r="AG313">
        <v>149</v>
      </c>
      <c r="AJ313">
        <v>16</v>
      </c>
      <c r="AW313">
        <v>0</v>
      </c>
    </row>
    <row r="314" spans="1:52" x14ac:dyDescent="0.2">
      <c r="A314">
        <v>1863322462</v>
      </c>
      <c r="B314" t="s">
        <v>859</v>
      </c>
      <c r="C314" t="s">
        <v>860</v>
      </c>
      <c r="D314" t="s">
        <v>75</v>
      </c>
      <c r="E314" t="s">
        <v>857</v>
      </c>
      <c r="F314">
        <v>624</v>
      </c>
      <c r="G314">
        <v>1.59</v>
      </c>
      <c r="H314">
        <v>5</v>
      </c>
      <c r="I314" t="b">
        <v>0</v>
      </c>
      <c r="K314" t="s">
        <v>861</v>
      </c>
      <c r="L314">
        <v>94.800796508789006</v>
      </c>
      <c r="N314">
        <v>624</v>
      </c>
      <c r="O314">
        <v>606</v>
      </c>
      <c r="P314">
        <v>1593</v>
      </c>
      <c r="Q314">
        <v>3</v>
      </c>
      <c r="S314">
        <v>0</v>
      </c>
      <c r="T314">
        <v>0</v>
      </c>
      <c r="U314">
        <v>-0.40000000596046398</v>
      </c>
      <c r="V314">
        <v>1.3999999761581401</v>
      </c>
      <c r="W314">
        <v>8.3000001907348597</v>
      </c>
      <c r="X314">
        <v>-6.2774635851383195E-2</v>
      </c>
      <c r="AA314">
        <v>84</v>
      </c>
      <c r="AB314">
        <v>81.458473205566406</v>
      </c>
      <c r="AC314">
        <v>145</v>
      </c>
      <c r="AD314">
        <v>133.59338378906199</v>
      </c>
      <c r="AG314">
        <v>149</v>
      </c>
      <c r="AJ314">
        <v>5</v>
      </c>
      <c r="AW314">
        <v>0</v>
      </c>
    </row>
    <row r="315" spans="1:52" x14ac:dyDescent="0.2">
      <c r="A315">
        <v>1863322895</v>
      </c>
      <c r="B315" t="s">
        <v>862</v>
      </c>
      <c r="C315" t="s">
        <v>863</v>
      </c>
      <c r="D315" t="s">
        <v>75</v>
      </c>
      <c r="E315" t="s">
        <v>864</v>
      </c>
      <c r="F315">
        <v>837</v>
      </c>
      <c r="G315">
        <v>1.92</v>
      </c>
      <c r="H315">
        <v>16</v>
      </c>
      <c r="I315" t="b">
        <v>0</v>
      </c>
      <c r="K315" t="s">
        <v>865</v>
      </c>
      <c r="L315">
        <v>94.800796508789006</v>
      </c>
      <c r="N315">
        <v>837</v>
      </c>
      <c r="O315">
        <v>674</v>
      </c>
      <c r="P315">
        <v>1924.80004882812</v>
      </c>
      <c r="Q315">
        <v>3.70000004768371</v>
      </c>
      <c r="S315">
        <v>0</v>
      </c>
      <c r="T315">
        <v>2</v>
      </c>
      <c r="U315">
        <v>6.1999998092651296</v>
      </c>
      <c r="V315">
        <v>8.3999996185302699</v>
      </c>
      <c r="W315">
        <v>2.0999999046325599</v>
      </c>
      <c r="X315">
        <v>-8.3125516772270203E-2</v>
      </c>
      <c r="AA315">
        <v>90</v>
      </c>
      <c r="AB315">
        <v>82.219551086425696</v>
      </c>
      <c r="AC315">
        <v>184</v>
      </c>
      <c r="AD315">
        <v>146.683502197265</v>
      </c>
      <c r="AG315">
        <v>177</v>
      </c>
      <c r="AJ315">
        <v>16</v>
      </c>
      <c r="AW315">
        <v>0</v>
      </c>
    </row>
    <row r="316" spans="1:52" x14ac:dyDescent="0.2">
      <c r="A316">
        <v>1869491140</v>
      </c>
      <c r="B316" t="s">
        <v>866</v>
      </c>
      <c r="C316" t="s">
        <v>867</v>
      </c>
      <c r="D316" t="s">
        <v>75</v>
      </c>
      <c r="E316" t="s">
        <v>868</v>
      </c>
      <c r="F316">
        <v>2059</v>
      </c>
      <c r="G316">
        <v>4.76</v>
      </c>
      <c r="H316">
        <v>75</v>
      </c>
      <c r="I316" t="b">
        <v>0</v>
      </c>
      <c r="K316" t="s">
        <v>869</v>
      </c>
      <c r="L316">
        <v>94.800796508789006</v>
      </c>
      <c r="N316">
        <v>2059</v>
      </c>
      <c r="O316">
        <v>1873</v>
      </c>
      <c r="P316">
        <v>4761.7001953125</v>
      </c>
      <c r="Q316">
        <v>4.6999998092651296</v>
      </c>
      <c r="S316">
        <v>41</v>
      </c>
      <c r="T316">
        <v>46</v>
      </c>
      <c r="U316">
        <v>25</v>
      </c>
      <c r="V316">
        <v>67.800003051757798</v>
      </c>
      <c r="W316">
        <v>21.600000381469702</v>
      </c>
      <c r="X316">
        <v>-7.9803429543972002E-2</v>
      </c>
      <c r="AA316">
        <v>83</v>
      </c>
      <c r="AB316">
        <v>79.263809204101506</v>
      </c>
      <c r="AC316">
        <v>174</v>
      </c>
      <c r="AD316">
        <v>159.163818359375</v>
      </c>
      <c r="AG316">
        <v>506</v>
      </c>
      <c r="AJ316">
        <v>75</v>
      </c>
      <c r="AW316">
        <v>0</v>
      </c>
    </row>
    <row r="317" spans="1:52" x14ac:dyDescent="0.2">
      <c r="A317">
        <v>1875071495</v>
      </c>
      <c r="B317" t="s">
        <v>870</v>
      </c>
      <c r="C317" t="s">
        <v>871</v>
      </c>
      <c r="D317" t="s">
        <v>75</v>
      </c>
      <c r="E317" t="s">
        <v>872</v>
      </c>
      <c r="F317">
        <v>2884</v>
      </c>
      <c r="G317">
        <v>7.46</v>
      </c>
      <c r="H317">
        <v>142</v>
      </c>
      <c r="I317" t="b">
        <v>0</v>
      </c>
      <c r="K317" t="s">
        <v>873</v>
      </c>
      <c r="L317">
        <v>94.800796508789006</v>
      </c>
      <c r="N317">
        <v>2884</v>
      </c>
      <c r="O317">
        <v>2884</v>
      </c>
      <c r="P317">
        <v>7462.10009765625</v>
      </c>
      <c r="Q317">
        <v>4.5999999046325604</v>
      </c>
      <c r="S317">
        <v>11</v>
      </c>
      <c r="T317">
        <v>42</v>
      </c>
      <c r="U317">
        <v>-10.199999809265099</v>
      </c>
      <c r="V317">
        <v>30.399999618530199</v>
      </c>
      <c r="W317">
        <v>16.100000381469702</v>
      </c>
      <c r="X317">
        <v>-0.367188870906829</v>
      </c>
      <c r="AA317">
        <v>86</v>
      </c>
      <c r="AB317">
        <v>81.058006286621094</v>
      </c>
      <c r="AC317">
        <v>179</v>
      </c>
      <c r="AD317">
        <v>163.93719482421801</v>
      </c>
      <c r="AG317">
        <v>795</v>
      </c>
      <c r="AJ317">
        <v>142</v>
      </c>
      <c r="AW317">
        <v>0</v>
      </c>
      <c r="AZ317">
        <v>7463.10009765625</v>
      </c>
    </row>
    <row r="318" spans="1:52" x14ac:dyDescent="0.2">
      <c r="A318">
        <v>1880001639</v>
      </c>
      <c r="B318" t="s">
        <v>874</v>
      </c>
      <c r="C318" t="s">
        <v>875</v>
      </c>
      <c r="D318" t="s">
        <v>75</v>
      </c>
      <c r="E318" t="s">
        <v>876</v>
      </c>
      <c r="F318">
        <v>2820</v>
      </c>
      <c r="G318">
        <v>7.35</v>
      </c>
      <c r="H318">
        <v>123</v>
      </c>
      <c r="I318" t="b">
        <v>0</v>
      </c>
      <c r="K318" t="s">
        <v>877</v>
      </c>
      <c r="L318">
        <v>94.800796508789006</v>
      </c>
      <c r="N318">
        <v>2820</v>
      </c>
      <c r="O318">
        <v>2820</v>
      </c>
      <c r="P318">
        <v>7355.60009765625</v>
      </c>
      <c r="Q318">
        <v>5.1999998092651296</v>
      </c>
      <c r="S318">
        <v>8</v>
      </c>
      <c r="T318">
        <v>23</v>
      </c>
      <c r="U318">
        <v>-44</v>
      </c>
      <c r="V318">
        <v>-20</v>
      </c>
      <c r="W318">
        <v>4.6999998092651296</v>
      </c>
      <c r="X318">
        <v>-0.22567839920520699</v>
      </c>
      <c r="AA318">
        <v>85</v>
      </c>
      <c r="AB318">
        <v>80.768096923828097</v>
      </c>
      <c r="AC318">
        <v>177</v>
      </c>
      <c r="AD318">
        <v>161.48474121093699</v>
      </c>
      <c r="AG318">
        <v>753</v>
      </c>
      <c r="AJ318">
        <v>123</v>
      </c>
      <c r="AW318">
        <v>0</v>
      </c>
    </row>
    <row r="319" spans="1:52" x14ac:dyDescent="0.2">
      <c r="A319">
        <v>1889466415</v>
      </c>
      <c r="B319" t="s">
        <v>878</v>
      </c>
      <c r="C319" t="s">
        <v>879</v>
      </c>
      <c r="D319" t="s">
        <v>75</v>
      </c>
      <c r="E319" t="s">
        <v>857</v>
      </c>
      <c r="F319">
        <v>4226</v>
      </c>
      <c r="G319">
        <v>9.65</v>
      </c>
      <c r="H319">
        <v>117</v>
      </c>
      <c r="I319" t="b">
        <v>0</v>
      </c>
      <c r="K319" t="s">
        <v>880</v>
      </c>
      <c r="L319">
        <v>94.800796508789006</v>
      </c>
      <c r="N319">
        <v>4226</v>
      </c>
      <c r="O319">
        <v>3828</v>
      </c>
      <c r="P319">
        <v>9650.7001953125</v>
      </c>
      <c r="Q319">
        <v>4.5999999046325604</v>
      </c>
      <c r="S319">
        <v>61</v>
      </c>
      <c r="T319">
        <v>125</v>
      </c>
      <c r="U319">
        <v>-19.399999618530199</v>
      </c>
      <c r="V319">
        <v>62.599998474121001</v>
      </c>
      <c r="W319">
        <v>38.200000762939403</v>
      </c>
      <c r="X319">
        <v>-0.39582622051239003</v>
      </c>
      <c r="AA319">
        <v>87</v>
      </c>
      <c r="AB319">
        <v>81.606819152832003</v>
      </c>
      <c r="AC319">
        <v>176</v>
      </c>
      <c r="AD319">
        <v>153.11575317382801</v>
      </c>
      <c r="AG319">
        <v>977</v>
      </c>
      <c r="AJ319">
        <v>117</v>
      </c>
      <c r="AW319">
        <v>0</v>
      </c>
    </row>
    <row r="320" spans="1:52" x14ac:dyDescent="0.2">
      <c r="A320">
        <v>1896849573</v>
      </c>
      <c r="B320" t="s">
        <v>881</v>
      </c>
      <c r="C320" t="s">
        <v>882</v>
      </c>
      <c r="D320" t="s">
        <v>75</v>
      </c>
      <c r="E320" t="s">
        <v>883</v>
      </c>
      <c r="F320">
        <v>1398</v>
      </c>
      <c r="G320">
        <v>3.75</v>
      </c>
      <c r="H320">
        <v>58</v>
      </c>
      <c r="I320" t="b">
        <v>0</v>
      </c>
      <c r="K320" t="s">
        <v>884</v>
      </c>
      <c r="L320">
        <v>94.800796508789006</v>
      </c>
      <c r="N320">
        <v>1398</v>
      </c>
      <c r="O320">
        <v>1398</v>
      </c>
      <c r="P320">
        <v>3753.5</v>
      </c>
      <c r="Q320">
        <v>4.3000001907348597</v>
      </c>
      <c r="S320">
        <v>6</v>
      </c>
      <c r="T320">
        <v>6</v>
      </c>
      <c r="U320">
        <v>22.600000381469702</v>
      </c>
      <c r="V320">
        <v>29.799999237060501</v>
      </c>
      <c r="W320">
        <v>6.5</v>
      </c>
      <c r="X320">
        <v>-6.9268681108951499E-2</v>
      </c>
      <c r="AA320">
        <v>83</v>
      </c>
      <c r="AB320">
        <v>79.992103576660099</v>
      </c>
      <c r="AC320">
        <v>175</v>
      </c>
      <c r="AD320">
        <v>159.67143249511699</v>
      </c>
      <c r="AG320">
        <v>388</v>
      </c>
      <c r="AJ320">
        <v>58</v>
      </c>
      <c r="AW320">
        <v>0</v>
      </c>
    </row>
    <row r="321" spans="1:49" x14ac:dyDescent="0.2">
      <c r="A321">
        <v>1904544000</v>
      </c>
      <c r="B321" t="s">
        <v>885</v>
      </c>
      <c r="C321" t="s">
        <v>212</v>
      </c>
      <c r="D321" t="s">
        <v>75</v>
      </c>
      <c r="F321">
        <v>1358</v>
      </c>
      <c r="G321">
        <v>3.7</v>
      </c>
      <c r="H321">
        <v>59</v>
      </c>
      <c r="I321" t="b">
        <v>0</v>
      </c>
      <c r="K321" t="s">
        <v>886</v>
      </c>
      <c r="L321">
        <v>94.800796508789006</v>
      </c>
      <c r="N321">
        <v>1358</v>
      </c>
      <c r="O321">
        <v>1338</v>
      </c>
      <c r="P321">
        <v>3701</v>
      </c>
      <c r="Q321">
        <v>4</v>
      </c>
      <c r="S321">
        <v>0</v>
      </c>
      <c r="T321">
        <v>23</v>
      </c>
      <c r="U321">
        <v>5.1999998092651296</v>
      </c>
      <c r="V321">
        <v>29</v>
      </c>
      <c r="W321">
        <v>3.70000004768371</v>
      </c>
      <c r="X321">
        <v>-0.63766551017761197</v>
      </c>
      <c r="AA321">
        <v>84</v>
      </c>
      <c r="AB321">
        <v>81.582023620605398</v>
      </c>
      <c r="AC321">
        <v>175</v>
      </c>
      <c r="AD321">
        <v>161.81376647949199</v>
      </c>
      <c r="AG321">
        <v>376</v>
      </c>
      <c r="AJ321">
        <v>59</v>
      </c>
      <c r="AW321">
        <v>0</v>
      </c>
    </row>
    <row r="322" spans="1:49" x14ac:dyDescent="0.2">
      <c r="A322">
        <v>1912428708</v>
      </c>
      <c r="B322" t="s">
        <v>887</v>
      </c>
      <c r="C322" t="s">
        <v>888</v>
      </c>
      <c r="D322" t="s">
        <v>75</v>
      </c>
      <c r="E322" t="s">
        <v>889</v>
      </c>
      <c r="F322">
        <v>2135</v>
      </c>
      <c r="G322">
        <v>4.83</v>
      </c>
      <c r="H322">
        <v>68</v>
      </c>
      <c r="I322" t="b">
        <v>0</v>
      </c>
      <c r="K322" t="s">
        <v>890</v>
      </c>
      <c r="L322">
        <v>94.800796508789006</v>
      </c>
      <c r="N322">
        <v>2135</v>
      </c>
      <c r="O322">
        <v>1810</v>
      </c>
      <c r="P322">
        <v>4836.10009765625</v>
      </c>
      <c r="Q322">
        <v>6.0999999046325604</v>
      </c>
      <c r="S322">
        <v>2</v>
      </c>
      <c r="T322">
        <v>25</v>
      </c>
      <c r="U322">
        <v>4.8000001907348597</v>
      </c>
      <c r="V322">
        <v>29.600000381469702</v>
      </c>
      <c r="W322">
        <v>11.6000003814697</v>
      </c>
      <c r="X322">
        <v>-0.39701411128044101</v>
      </c>
      <c r="AA322">
        <v>83</v>
      </c>
      <c r="AB322">
        <v>80.475639343261705</v>
      </c>
      <c r="AC322">
        <v>171</v>
      </c>
      <c r="AD322">
        <v>157.76425170898401</v>
      </c>
      <c r="AG322">
        <v>473</v>
      </c>
      <c r="AJ322">
        <v>68</v>
      </c>
      <c r="AW322">
        <v>0</v>
      </c>
    </row>
    <row r="323" spans="1:49" x14ac:dyDescent="0.2">
      <c r="A323">
        <v>1928066580</v>
      </c>
      <c r="B323" t="s">
        <v>891</v>
      </c>
      <c r="C323" t="s">
        <v>225</v>
      </c>
      <c r="D323" t="s">
        <v>75</v>
      </c>
      <c r="E323" t="s">
        <v>892</v>
      </c>
      <c r="F323">
        <v>1481</v>
      </c>
      <c r="G323">
        <v>1.89</v>
      </c>
      <c r="H323">
        <v>11</v>
      </c>
      <c r="I323" t="b">
        <v>0</v>
      </c>
      <c r="K323" t="s">
        <v>893</v>
      </c>
      <c r="L323">
        <v>94.800796508789006</v>
      </c>
      <c r="N323">
        <v>1481</v>
      </c>
      <c r="O323">
        <v>635</v>
      </c>
      <c r="P323">
        <v>1896.30004882812</v>
      </c>
      <c r="Q323">
        <v>4.1999998092651296</v>
      </c>
      <c r="S323">
        <v>2</v>
      </c>
      <c r="T323">
        <v>2</v>
      </c>
      <c r="U323">
        <v>16</v>
      </c>
      <c r="V323">
        <v>25</v>
      </c>
      <c r="W323">
        <v>3.4000000953674299</v>
      </c>
      <c r="X323">
        <v>-0.35859304666519098</v>
      </c>
      <c r="AA323">
        <v>86</v>
      </c>
      <c r="AB323">
        <v>82.387046813964801</v>
      </c>
      <c r="AC323">
        <v>166</v>
      </c>
      <c r="AD323">
        <v>141.77409362792901</v>
      </c>
      <c r="AG323">
        <v>155</v>
      </c>
      <c r="AJ323">
        <v>11</v>
      </c>
      <c r="AW323">
        <v>0</v>
      </c>
    </row>
    <row r="324" spans="1:49" x14ac:dyDescent="0.2">
      <c r="A324">
        <v>1936132520</v>
      </c>
      <c r="B324" t="s">
        <v>894</v>
      </c>
      <c r="C324" t="s">
        <v>895</v>
      </c>
      <c r="D324" t="s">
        <v>75</v>
      </c>
      <c r="E324" t="s">
        <v>896</v>
      </c>
      <c r="F324">
        <v>1409</v>
      </c>
      <c r="G324">
        <v>3.73</v>
      </c>
      <c r="H324">
        <v>57</v>
      </c>
      <c r="I324" t="b">
        <v>0</v>
      </c>
      <c r="K324" t="s">
        <v>897</v>
      </c>
      <c r="L324">
        <v>94.800796508789006</v>
      </c>
      <c r="N324">
        <v>1409</v>
      </c>
      <c r="O324">
        <v>1402</v>
      </c>
      <c r="P324">
        <v>3733.39990234375</v>
      </c>
      <c r="Q324">
        <v>4.3000001907348597</v>
      </c>
      <c r="S324">
        <v>0</v>
      </c>
      <c r="T324">
        <v>32</v>
      </c>
      <c r="U324">
        <v>-15.199999809265099</v>
      </c>
      <c r="V324">
        <v>26.2000007629394</v>
      </c>
      <c r="W324">
        <v>32.299999237060497</v>
      </c>
      <c r="X324">
        <v>-1.06605243682861</v>
      </c>
      <c r="AA324">
        <v>85</v>
      </c>
      <c r="AB324">
        <v>81.117691040039006</v>
      </c>
      <c r="AC324">
        <v>180</v>
      </c>
      <c r="AD324">
        <v>159.47575378417901</v>
      </c>
      <c r="AG324">
        <v>382</v>
      </c>
      <c r="AJ324">
        <v>57</v>
      </c>
      <c r="AW324">
        <v>0</v>
      </c>
    </row>
    <row r="325" spans="1:49" x14ac:dyDescent="0.2">
      <c r="A325">
        <v>1941713711</v>
      </c>
      <c r="B325" t="s">
        <v>898</v>
      </c>
      <c r="C325" t="s">
        <v>212</v>
      </c>
      <c r="D325" t="s">
        <v>75</v>
      </c>
      <c r="E325" t="s">
        <v>857</v>
      </c>
      <c r="F325">
        <v>693</v>
      </c>
      <c r="G325">
        <v>1.91</v>
      </c>
      <c r="H325">
        <v>28</v>
      </c>
      <c r="I325" t="b">
        <v>0</v>
      </c>
      <c r="K325" t="s">
        <v>899</v>
      </c>
      <c r="L325">
        <v>94.800796508789006</v>
      </c>
      <c r="N325">
        <v>693</v>
      </c>
      <c r="O325">
        <v>689</v>
      </c>
      <c r="P325">
        <v>1914.59997558593</v>
      </c>
      <c r="Q325">
        <v>3.9000000953674299</v>
      </c>
      <c r="S325">
        <v>0</v>
      </c>
      <c r="T325">
        <v>4</v>
      </c>
      <c r="U325">
        <v>18.600000381469702</v>
      </c>
      <c r="V325">
        <v>25</v>
      </c>
      <c r="W325">
        <v>5.0999999046325604</v>
      </c>
      <c r="X325">
        <v>-0.26115116477012601</v>
      </c>
      <c r="AA325">
        <v>84</v>
      </c>
      <c r="AB325">
        <v>81.165458679199205</v>
      </c>
      <c r="AC325">
        <v>176</v>
      </c>
      <c r="AD325">
        <v>158.81304931640599</v>
      </c>
      <c r="AG325">
        <v>189</v>
      </c>
      <c r="AJ325">
        <v>28</v>
      </c>
      <c r="AW325">
        <v>0</v>
      </c>
    </row>
    <row r="326" spans="1:49" x14ac:dyDescent="0.2">
      <c r="A326">
        <v>1946067230</v>
      </c>
      <c r="B326" t="s">
        <v>900</v>
      </c>
      <c r="C326" t="s">
        <v>901</v>
      </c>
      <c r="D326" t="s">
        <v>75</v>
      </c>
      <c r="E326" t="s">
        <v>902</v>
      </c>
      <c r="F326">
        <v>1671</v>
      </c>
      <c r="G326">
        <v>4.38</v>
      </c>
      <c r="H326">
        <v>76</v>
      </c>
      <c r="I326" t="b">
        <v>0</v>
      </c>
      <c r="K326" t="s">
        <v>903</v>
      </c>
      <c r="L326">
        <v>94.800796508789006</v>
      </c>
      <c r="N326">
        <v>1671</v>
      </c>
      <c r="O326">
        <v>1655</v>
      </c>
      <c r="P326">
        <v>4388</v>
      </c>
      <c r="Q326">
        <v>6.0999999046325604</v>
      </c>
      <c r="S326">
        <v>16</v>
      </c>
      <c r="T326">
        <v>20</v>
      </c>
      <c r="U326">
        <v>3.20000004768371</v>
      </c>
      <c r="V326">
        <v>25</v>
      </c>
      <c r="W326">
        <v>11.6000003814697</v>
      </c>
      <c r="X326">
        <v>-0.100273475050926</v>
      </c>
      <c r="AA326">
        <v>83</v>
      </c>
      <c r="AB326">
        <v>80.484519958496094</v>
      </c>
      <c r="AC326">
        <v>180</v>
      </c>
      <c r="AD326">
        <v>162.83383178710901</v>
      </c>
      <c r="AG326">
        <v>458</v>
      </c>
      <c r="AJ326">
        <v>76</v>
      </c>
      <c r="AW326">
        <v>0</v>
      </c>
    </row>
    <row r="327" spans="1:49" x14ac:dyDescent="0.2">
      <c r="A327">
        <v>1956316487</v>
      </c>
      <c r="B327" t="s">
        <v>904</v>
      </c>
      <c r="C327" t="s">
        <v>905</v>
      </c>
      <c r="D327" t="s">
        <v>75</v>
      </c>
      <c r="E327" t="s">
        <v>857</v>
      </c>
      <c r="F327">
        <v>1602</v>
      </c>
      <c r="G327">
        <v>3.74</v>
      </c>
      <c r="H327">
        <v>51</v>
      </c>
      <c r="I327" t="b">
        <v>0</v>
      </c>
      <c r="K327" t="s">
        <v>906</v>
      </c>
      <c r="L327">
        <v>94.800796508789006</v>
      </c>
      <c r="N327">
        <v>1602</v>
      </c>
      <c r="O327">
        <v>1481</v>
      </c>
      <c r="P327">
        <v>3746.30004882812</v>
      </c>
      <c r="Q327">
        <v>3.5999999046325599</v>
      </c>
      <c r="S327">
        <v>2</v>
      </c>
      <c r="T327">
        <v>28</v>
      </c>
      <c r="U327">
        <v>62.400001525878899</v>
      </c>
      <c r="V327">
        <v>96.599998474121094</v>
      </c>
      <c r="W327">
        <v>12.300000190734799</v>
      </c>
      <c r="X327">
        <v>-0.87019193172454801</v>
      </c>
      <c r="AA327">
        <v>87</v>
      </c>
      <c r="AB327">
        <v>83.728874206542898</v>
      </c>
      <c r="AC327">
        <v>170</v>
      </c>
      <c r="AD327">
        <v>156.60162353515599</v>
      </c>
      <c r="AG327">
        <v>369</v>
      </c>
      <c r="AJ327">
        <v>51</v>
      </c>
      <c r="AW327">
        <v>0</v>
      </c>
    </row>
    <row r="328" spans="1:49" x14ac:dyDescent="0.2">
      <c r="A328">
        <v>1959106120</v>
      </c>
      <c r="B328" t="s">
        <v>907</v>
      </c>
      <c r="C328" t="s">
        <v>908</v>
      </c>
      <c r="D328" t="s">
        <v>75</v>
      </c>
      <c r="E328" t="s">
        <v>909</v>
      </c>
      <c r="F328">
        <v>1465</v>
      </c>
      <c r="G328">
        <v>3.59</v>
      </c>
      <c r="H328">
        <v>30</v>
      </c>
      <c r="I328" t="b">
        <v>0</v>
      </c>
      <c r="K328" t="s">
        <v>910</v>
      </c>
      <c r="L328">
        <v>94.800796508789006</v>
      </c>
      <c r="N328">
        <v>1465</v>
      </c>
      <c r="O328">
        <v>1315</v>
      </c>
      <c r="P328">
        <v>3597.80004882812</v>
      </c>
      <c r="Q328">
        <v>4.0999999046325604</v>
      </c>
      <c r="S328">
        <v>13</v>
      </c>
      <c r="T328">
        <v>31</v>
      </c>
      <c r="U328">
        <v>-6</v>
      </c>
      <c r="V328">
        <v>24.799999237060501</v>
      </c>
      <c r="W328">
        <v>5.5</v>
      </c>
      <c r="X328">
        <v>-0.54477739334106401</v>
      </c>
      <c r="AA328">
        <v>85</v>
      </c>
      <c r="AB328">
        <v>81.859756469726506</v>
      </c>
      <c r="AC328">
        <v>173</v>
      </c>
      <c r="AD328">
        <v>146.50532531738199</v>
      </c>
      <c r="AG328">
        <v>328</v>
      </c>
      <c r="AJ328">
        <v>30</v>
      </c>
      <c r="AW328">
        <v>0</v>
      </c>
    </row>
    <row r="329" spans="1:49" x14ac:dyDescent="0.2">
      <c r="A329">
        <v>1963125727</v>
      </c>
      <c r="B329" t="s">
        <v>911</v>
      </c>
      <c r="C329" t="s">
        <v>196</v>
      </c>
      <c r="D329" t="s">
        <v>75</v>
      </c>
      <c r="F329">
        <v>1411</v>
      </c>
      <c r="G329">
        <v>3.74</v>
      </c>
      <c r="H329">
        <v>60</v>
      </c>
      <c r="I329" t="b">
        <v>0</v>
      </c>
      <c r="K329" t="s">
        <v>912</v>
      </c>
      <c r="L329">
        <v>94.800796508789006</v>
      </c>
      <c r="N329">
        <v>1411</v>
      </c>
      <c r="O329">
        <v>1404</v>
      </c>
      <c r="P329">
        <v>3740.10009765625</v>
      </c>
      <c r="Q329">
        <v>3.5999999046325599</v>
      </c>
      <c r="S329">
        <v>0</v>
      </c>
      <c r="T329">
        <v>34</v>
      </c>
      <c r="U329">
        <v>-8.8000001907348597</v>
      </c>
      <c r="V329">
        <v>25.799999237060501</v>
      </c>
      <c r="W329">
        <v>7</v>
      </c>
      <c r="X329">
        <v>-0.89302426576614302</v>
      </c>
      <c r="AA329">
        <v>85</v>
      </c>
      <c r="AB329">
        <v>82.318115234375</v>
      </c>
      <c r="AC329">
        <v>180</v>
      </c>
      <c r="AD329">
        <v>159.96221923828099</v>
      </c>
      <c r="AG329">
        <v>383</v>
      </c>
      <c r="AJ329">
        <v>60</v>
      </c>
      <c r="AW329">
        <v>0</v>
      </c>
    </row>
    <row r="330" spans="1:49" x14ac:dyDescent="0.2">
      <c r="A330">
        <v>1969105045</v>
      </c>
      <c r="B330" t="s">
        <v>913</v>
      </c>
      <c r="C330" t="s">
        <v>820</v>
      </c>
      <c r="D330" t="s">
        <v>75</v>
      </c>
      <c r="E330" t="s">
        <v>914</v>
      </c>
      <c r="F330">
        <v>1768</v>
      </c>
      <c r="G330">
        <v>4.93</v>
      </c>
      <c r="H330">
        <v>100</v>
      </c>
      <c r="I330" t="b">
        <v>0</v>
      </c>
      <c r="K330" t="s">
        <v>915</v>
      </c>
      <c r="L330">
        <v>94.800796508789006</v>
      </c>
      <c r="N330">
        <v>1768</v>
      </c>
      <c r="O330">
        <v>1768</v>
      </c>
      <c r="P330">
        <v>4929.5</v>
      </c>
      <c r="Q330">
        <v>4.0999999046325604</v>
      </c>
      <c r="S330">
        <v>0</v>
      </c>
      <c r="T330">
        <v>23</v>
      </c>
      <c r="U330">
        <v>-18.2000007629394</v>
      </c>
      <c r="V330">
        <v>7</v>
      </c>
      <c r="W330">
        <v>2.20000004768371</v>
      </c>
      <c r="X330">
        <v>-0.51120805740356401</v>
      </c>
      <c r="AA330">
        <v>87</v>
      </c>
      <c r="AB330">
        <v>83.087104797363196</v>
      </c>
      <c r="AC330">
        <v>186</v>
      </c>
      <c r="AD330">
        <v>169.60350036621</v>
      </c>
      <c r="AG330">
        <v>520</v>
      </c>
      <c r="AJ330">
        <v>100</v>
      </c>
      <c r="AW330">
        <v>0</v>
      </c>
    </row>
    <row r="331" spans="1:49" x14ac:dyDescent="0.2">
      <c r="A331">
        <v>1984652978</v>
      </c>
      <c r="B331" t="s">
        <v>916</v>
      </c>
      <c r="C331" t="s">
        <v>212</v>
      </c>
      <c r="D331" t="s">
        <v>75</v>
      </c>
      <c r="F331">
        <v>1678</v>
      </c>
      <c r="G331">
        <v>3.91</v>
      </c>
      <c r="H331">
        <v>56</v>
      </c>
      <c r="I331" t="b">
        <v>0</v>
      </c>
      <c r="K331" t="s">
        <v>917</v>
      </c>
      <c r="L331">
        <v>94.800796508789006</v>
      </c>
      <c r="N331">
        <v>1678</v>
      </c>
      <c r="O331">
        <v>1466</v>
      </c>
      <c r="P331">
        <v>3909</v>
      </c>
      <c r="Q331">
        <v>4.6999998092651296</v>
      </c>
      <c r="S331">
        <v>2</v>
      </c>
      <c r="T331">
        <v>25</v>
      </c>
      <c r="U331">
        <v>-16.600000381469702</v>
      </c>
      <c r="V331">
        <v>25.2000007629394</v>
      </c>
      <c r="W331">
        <v>47.5</v>
      </c>
      <c r="X331">
        <v>-1.04374516010284</v>
      </c>
      <c r="AA331">
        <v>85</v>
      </c>
      <c r="AB331">
        <v>81.162086486816406</v>
      </c>
      <c r="AC331">
        <v>175</v>
      </c>
      <c r="AD331">
        <v>157.47508239746</v>
      </c>
      <c r="AG331">
        <v>388</v>
      </c>
      <c r="AJ331">
        <v>56</v>
      </c>
      <c r="AW331">
        <v>0</v>
      </c>
    </row>
    <row r="332" spans="1:49" x14ac:dyDescent="0.2">
      <c r="A332">
        <v>1994455281</v>
      </c>
      <c r="B332" t="s">
        <v>918</v>
      </c>
      <c r="C332" t="s">
        <v>733</v>
      </c>
      <c r="D332" t="s">
        <v>75</v>
      </c>
      <c r="E332" t="s">
        <v>919</v>
      </c>
      <c r="F332">
        <v>1538</v>
      </c>
      <c r="G332">
        <v>4</v>
      </c>
      <c r="H332">
        <v>55</v>
      </c>
      <c r="I332" t="b">
        <v>0</v>
      </c>
      <c r="K332" t="s">
        <v>920</v>
      </c>
      <c r="L332">
        <v>94.800796508789006</v>
      </c>
      <c r="N332">
        <v>1538</v>
      </c>
      <c r="O332">
        <v>1447</v>
      </c>
      <c r="P332">
        <v>4004.89990234375</v>
      </c>
      <c r="Q332">
        <v>4</v>
      </c>
      <c r="S332">
        <v>7</v>
      </c>
      <c r="T332">
        <v>25</v>
      </c>
      <c r="U332">
        <v>-1.3999999761581401</v>
      </c>
      <c r="V332">
        <v>26.2000007629394</v>
      </c>
      <c r="W332">
        <v>17.899999618530199</v>
      </c>
      <c r="X332">
        <v>-0.60425978899001997</v>
      </c>
      <c r="AA332">
        <v>84</v>
      </c>
      <c r="AB332">
        <v>81.374397277832003</v>
      </c>
      <c r="AC332">
        <v>179</v>
      </c>
      <c r="AD332">
        <v>157.71595764160099</v>
      </c>
      <c r="AG332">
        <v>388</v>
      </c>
      <c r="AJ332">
        <v>55</v>
      </c>
      <c r="AW332">
        <v>0</v>
      </c>
    </row>
    <row r="333" spans="1:49" x14ac:dyDescent="0.2">
      <c r="A333">
        <v>2008326091</v>
      </c>
      <c r="B333" t="s">
        <v>921</v>
      </c>
      <c r="C333" t="s">
        <v>922</v>
      </c>
      <c r="D333" t="s">
        <v>75</v>
      </c>
      <c r="E333" t="s">
        <v>844</v>
      </c>
      <c r="F333">
        <v>707</v>
      </c>
      <c r="G333">
        <v>1.98</v>
      </c>
      <c r="H333">
        <v>29</v>
      </c>
      <c r="I333" t="b">
        <v>0</v>
      </c>
      <c r="K333" t="s">
        <v>923</v>
      </c>
      <c r="L333">
        <v>94.800796508789006</v>
      </c>
      <c r="N333">
        <v>707</v>
      </c>
      <c r="O333">
        <v>707</v>
      </c>
      <c r="P333">
        <v>1979.30004882812</v>
      </c>
      <c r="Q333">
        <v>4.4000000953674299</v>
      </c>
      <c r="S333">
        <v>4.625</v>
      </c>
      <c r="U333">
        <v>31.399999618530199</v>
      </c>
      <c r="V333">
        <v>36.099998474121001</v>
      </c>
      <c r="W333">
        <v>3.2999999523162802</v>
      </c>
      <c r="X333">
        <v>0</v>
      </c>
      <c r="AC333">
        <v>169</v>
      </c>
      <c r="AD333">
        <v>160.72831726074199</v>
      </c>
      <c r="AG333">
        <v>236</v>
      </c>
      <c r="AJ333">
        <v>29</v>
      </c>
      <c r="AW333">
        <v>0</v>
      </c>
    </row>
    <row r="334" spans="1:49" x14ac:dyDescent="0.2">
      <c r="A334">
        <v>2030942975</v>
      </c>
      <c r="B334" t="s">
        <v>924</v>
      </c>
      <c r="C334" t="s">
        <v>925</v>
      </c>
      <c r="D334" t="s">
        <v>75</v>
      </c>
      <c r="E334" t="s">
        <v>926</v>
      </c>
      <c r="F334">
        <v>1320</v>
      </c>
      <c r="G334">
        <v>3.21</v>
      </c>
      <c r="I334" t="b">
        <v>0</v>
      </c>
      <c r="L334">
        <v>94.800796508789006</v>
      </c>
      <c r="N334">
        <v>1320</v>
      </c>
      <c r="O334">
        <v>1320</v>
      </c>
      <c r="P334">
        <v>3218.68798828125</v>
      </c>
      <c r="X334">
        <v>0</v>
      </c>
      <c r="AG334">
        <v>374.91229248046801</v>
      </c>
      <c r="AW334">
        <v>0</v>
      </c>
    </row>
    <row r="335" spans="1:49" x14ac:dyDescent="0.2">
      <c r="A335">
        <v>2033463078</v>
      </c>
      <c r="B335" t="s">
        <v>927</v>
      </c>
      <c r="C335" t="s">
        <v>928</v>
      </c>
      <c r="D335" t="s">
        <v>75</v>
      </c>
      <c r="E335" t="s">
        <v>929</v>
      </c>
      <c r="F335">
        <v>1575</v>
      </c>
      <c r="G335">
        <v>3.44</v>
      </c>
      <c r="I335" t="b">
        <v>0</v>
      </c>
      <c r="K335" t="s">
        <v>930</v>
      </c>
      <c r="L335">
        <v>94.800796508789006</v>
      </c>
      <c r="N335">
        <v>1575</v>
      </c>
      <c r="O335">
        <v>1402</v>
      </c>
      <c r="P335">
        <v>3446.5</v>
      </c>
      <c r="Q335">
        <v>3.9000000953674299</v>
      </c>
      <c r="S335">
        <v>40.303333282470703</v>
      </c>
      <c r="U335">
        <v>1.20000004768371</v>
      </c>
      <c r="V335">
        <v>25.5</v>
      </c>
      <c r="W335">
        <v>27.899999618530199</v>
      </c>
      <c r="X335">
        <v>-5.5128391832113197E-2</v>
      </c>
      <c r="AG335">
        <v>422.70535278320301</v>
      </c>
      <c r="AW335">
        <v>0</v>
      </c>
    </row>
    <row r="336" spans="1:49" x14ac:dyDescent="0.2">
      <c r="A336">
        <v>2036465426</v>
      </c>
      <c r="B336" t="s">
        <v>931</v>
      </c>
      <c r="C336" t="s">
        <v>932</v>
      </c>
      <c r="D336" t="s">
        <v>75</v>
      </c>
      <c r="F336">
        <v>4632</v>
      </c>
      <c r="G336">
        <v>6.23</v>
      </c>
      <c r="H336">
        <v>36</v>
      </c>
      <c r="I336" t="b">
        <v>0</v>
      </c>
      <c r="K336" t="s">
        <v>933</v>
      </c>
      <c r="L336">
        <v>94.800796508789006</v>
      </c>
      <c r="N336">
        <v>4632</v>
      </c>
      <c r="O336">
        <v>2396</v>
      </c>
      <c r="P336">
        <v>6237.7998046875</v>
      </c>
      <c r="Q336">
        <v>7.9000000953674299</v>
      </c>
      <c r="S336">
        <v>159.23750305175699</v>
      </c>
      <c r="U336">
        <v>13.399999618530201</v>
      </c>
      <c r="V336">
        <v>86.5</v>
      </c>
      <c r="W336">
        <v>27.2000007629394</v>
      </c>
      <c r="X336">
        <v>1.6031293198466301E-3</v>
      </c>
      <c r="AA336">
        <v>93</v>
      </c>
      <c r="AB336">
        <v>79.926406860351506</v>
      </c>
      <c r="AC336">
        <v>173</v>
      </c>
      <c r="AD336">
        <v>137.39067077636699</v>
      </c>
      <c r="AG336">
        <v>1178</v>
      </c>
      <c r="AJ336">
        <v>36</v>
      </c>
      <c r="AW336">
        <v>0</v>
      </c>
    </row>
    <row r="337" spans="1:49" x14ac:dyDescent="0.2">
      <c r="A337">
        <v>2040514640</v>
      </c>
      <c r="B337" t="s">
        <v>934</v>
      </c>
      <c r="C337" t="s">
        <v>935</v>
      </c>
      <c r="D337" t="s">
        <v>75</v>
      </c>
      <c r="F337">
        <v>2244</v>
      </c>
      <c r="G337">
        <v>4.95</v>
      </c>
      <c r="I337" t="b">
        <v>0</v>
      </c>
      <c r="K337" t="s">
        <v>936</v>
      </c>
      <c r="L337">
        <v>94.800796508789006</v>
      </c>
      <c r="N337">
        <v>2244</v>
      </c>
      <c r="O337">
        <v>1745</v>
      </c>
      <c r="P337">
        <v>4956.89990234375</v>
      </c>
      <c r="Q337">
        <v>5.0999999046325604</v>
      </c>
      <c r="S337">
        <v>13.7200002670288</v>
      </c>
      <c r="U337">
        <v>22.399999618530199</v>
      </c>
      <c r="V337">
        <v>38.299999237060497</v>
      </c>
      <c r="W337">
        <v>2.9000000953674299</v>
      </c>
      <c r="X337">
        <v>-0.227965056896209</v>
      </c>
      <c r="AG337">
        <v>43.452663421630803</v>
      </c>
      <c r="AW337">
        <v>0</v>
      </c>
    </row>
    <row r="338" spans="1:49" x14ac:dyDescent="0.2">
      <c r="A338">
        <v>2047868116</v>
      </c>
      <c r="B338" t="s">
        <v>937</v>
      </c>
      <c r="C338" t="s">
        <v>938</v>
      </c>
      <c r="D338" t="s">
        <v>75</v>
      </c>
      <c r="E338" t="s">
        <v>939</v>
      </c>
      <c r="F338">
        <v>1903</v>
      </c>
      <c r="G338">
        <v>4.96</v>
      </c>
      <c r="H338">
        <v>67</v>
      </c>
      <c r="I338" t="b">
        <v>0</v>
      </c>
      <c r="K338" t="s">
        <v>940</v>
      </c>
      <c r="L338">
        <v>94.800796508789006</v>
      </c>
      <c r="N338">
        <v>1903</v>
      </c>
      <c r="O338">
        <v>1876</v>
      </c>
      <c r="P338">
        <v>4961</v>
      </c>
      <c r="Q338">
        <v>7.4000000953674299</v>
      </c>
      <c r="S338">
        <v>16.188253402709901</v>
      </c>
      <c r="U338">
        <v>11.899999618530201</v>
      </c>
      <c r="V338">
        <v>17.399999618530199</v>
      </c>
      <c r="W338">
        <v>6.3000001907348597</v>
      </c>
      <c r="X338">
        <v>6.0471678152680397E-3</v>
      </c>
      <c r="AC338">
        <v>173</v>
      </c>
      <c r="AD338">
        <v>153.78535461425699</v>
      </c>
      <c r="AG338">
        <v>598</v>
      </c>
      <c r="AJ338">
        <v>67</v>
      </c>
      <c r="AW338">
        <v>0</v>
      </c>
    </row>
    <row r="339" spans="1:49" x14ac:dyDescent="0.2">
      <c r="A339">
        <v>2060108278</v>
      </c>
      <c r="B339" t="s">
        <v>941</v>
      </c>
      <c r="C339" t="s">
        <v>212</v>
      </c>
      <c r="D339" t="s">
        <v>75</v>
      </c>
      <c r="F339">
        <v>771</v>
      </c>
      <c r="G339">
        <v>1.87</v>
      </c>
      <c r="H339">
        <v>18</v>
      </c>
      <c r="I339" t="b">
        <v>0</v>
      </c>
      <c r="K339" t="s">
        <v>942</v>
      </c>
      <c r="L339">
        <v>94.800796508789006</v>
      </c>
      <c r="N339">
        <v>771</v>
      </c>
      <c r="O339">
        <v>691</v>
      </c>
      <c r="P339">
        <v>1875</v>
      </c>
      <c r="Q339">
        <v>3.70000004768371</v>
      </c>
      <c r="S339">
        <v>2</v>
      </c>
      <c r="T339">
        <v>2</v>
      </c>
      <c r="U339">
        <v>36.200000762939403</v>
      </c>
      <c r="V339">
        <v>40.400001525878899</v>
      </c>
      <c r="W339">
        <v>3.4000000953674299</v>
      </c>
      <c r="X339">
        <v>-3.20000015199184E-2</v>
      </c>
      <c r="AA339">
        <v>85</v>
      </c>
      <c r="AB339">
        <v>82.551017761230398</v>
      </c>
      <c r="AC339">
        <v>169</v>
      </c>
      <c r="AD339">
        <v>148.554275512695</v>
      </c>
      <c r="AG339">
        <v>174</v>
      </c>
      <c r="AJ339">
        <v>18</v>
      </c>
      <c r="AW339">
        <v>0</v>
      </c>
    </row>
    <row r="340" spans="1:49" x14ac:dyDescent="0.2">
      <c r="A340">
        <v>2060137078</v>
      </c>
      <c r="B340" t="s">
        <v>943</v>
      </c>
      <c r="C340" t="s">
        <v>944</v>
      </c>
      <c r="D340" t="s">
        <v>78</v>
      </c>
      <c r="E340" t="s">
        <v>945</v>
      </c>
      <c r="F340">
        <v>170</v>
      </c>
      <c r="G340">
        <v>0</v>
      </c>
      <c r="H340">
        <v>0</v>
      </c>
      <c r="I340" t="b">
        <v>0</v>
      </c>
      <c r="K340" t="s">
        <v>946</v>
      </c>
      <c r="L340">
        <v>94.800796508789006</v>
      </c>
      <c r="N340">
        <v>170</v>
      </c>
      <c r="O340">
        <v>170</v>
      </c>
      <c r="P340">
        <v>0</v>
      </c>
      <c r="Q340">
        <v>0</v>
      </c>
      <c r="S340">
        <v>0</v>
      </c>
      <c r="T340">
        <v>0</v>
      </c>
      <c r="U340">
        <v>38.799999237060497</v>
      </c>
      <c r="V340">
        <v>38.799999237060497</v>
      </c>
      <c r="W340">
        <v>0</v>
      </c>
      <c r="X340">
        <v>0</v>
      </c>
      <c r="AC340">
        <v>114</v>
      </c>
      <c r="AD340">
        <v>101.57646942138599</v>
      </c>
      <c r="AG340">
        <v>23</v>
      </c>
      <c r="AJ340">
        <v>0</v>
      </c>
      <c r="AW340">
        <v>0</v>
      </c>
    </row>
    <row r="341" spans="1:49" x14ac:dyDescent="0.2">
      <c r="A341">
        <v>2062575691</v>
      </c>
      <c r="B341" t="s">
        <v>947</v>
      </c>
      <c r="C341" t="s">
        <v>948</v>
      </c>
      <c r="D341" t="s">
        <v>75</v>
      </c>
      <c r="F341">
        <v>1779</v>
      </c>
      <c r="G341">
        <v>4.07</v>
      </c>
      <c r="H341">
        <v>42</v>
      </c>
      <c r="I341" t="b">
        <v>0</v>
      </c>
      <c r="K341" t="s">
        <v>949</v>
      </c>
      <c r="L341">
        <v>94.800796508789006</v>
      </c>
      <c r="N341">
        <v>1779</v>
      </c>
      <c r="O341">
        <v>1622</v>
      </c>
      <c r="P341">
        <v>4075.89990234375</v>
      </c>
      <c r="Q341">
        <v>3.4000000953674299</v>
      </c>
      <c r="S341">
        <v>13</v>
      </c>
      <c r="T341">
        <v>15</v>
      </c>
      <c r="U341">
        <v>18.799999237060501</v>
      </c>
      <c r="V341">
        <v>61.200000762939403</v>
      </c>
      <c r="W341">
        <v>9.1000003814697195</v>
      </c>
      <c r="X341">
        <v>-0.94212323427200295</v>
      </c>
      <c r="AA341">
        <v>85</v>
      </c>
      <c r="AB341">
        <v>82.455451965332003</v>
      </c>
      <c r="AC341">
        <v>167</v>
      </c>
      <c r="AD341">
        <v>149.00433349609301</v>
      </c>
      <c r="AG341">
        <v>403</v>
      </c>
      <c r="AJ341">
        <v>42</v>
      </c>
      <c r="AW341">
        <v>0</v>
      </c>
    </row>
    <row r="342" spans="1:49" x14ac:dyDescent="0.2">
      <c r="A342">
        <v>2062610874</v>
      </c>
      <c r="B342" t="s">
        <v>950</v>
      </c>
      <c r="C342" t="s">
        <v>951</v>
      </c>
      <c r="D342" t="s">
        <v>75</v>
      </c>
      <c r="F342">
        <v>844</v>
      </c>
      <c r="G342">
        <v>1.88</v>
      </c>
      <c r="H342">
        <v>26</v>
      </c>
      <c r="I342" t="b">
        <v>0</v>
      </c>
      <c r="K342" t="s">
        <v>952</v>
      </c>
      <c r="L342">
        <v>94.800796508789006</v>
      </c>
      <c r="N342">
        <v>844</v>
      </c>
      <c r="O342">
        <v>758</v>
      </c>
      <c r="P342">
        <v>1880.30004882812</v>
      </c>
      <c r="Q342">
        <v>3.0999999046325599</v>
      </c>
      <c r="S342">
        <v>28</v>
      </c>
      <c r="T342">
        <v>27</v>
      </c>
      <c r="U342">
        <v>4.4000000953674299</v>
      </c>
      <c r="V342">
        <v>34.799999237060497</v>
      </c>
      <c r="W342">
        <v>18.5</v>
      </c>
      <c r="X342">
        <v>2.1273201331496201E-2</v>
      </c>
      <c r="AA342">
        <v>117</v>
      </c>
      <c r="AB342">
        <v>81.354057312011705</v>
      </c>
      <c r="AC342">
        <v>174</v>
      </c>
      <c r="AD342">
        <v>156.256912231445</v>
      </c>
      <c r="AG342">
        <v>198</v>
      </c>
      <c r="AJ342">
        <v>26</v>
      </c>
      <c r="AW342">
        <v>0</v>
      </c>
    </row>
    <row r="343" spans="1:49" x14ac:dyDescent="0.2">
      <c r="A343">
        <v>2074070801</v>
      </c>
      <c r="B343" t="s">
        <v>953</v>
      </c>
      <c r="C343" t="s">
        <v>212</v>
      </c>
      <c r="D343" t="s">
        <v>75</v>
      </c>
      <c r="F343">
        <v>1116</v>
      </c>
      <c r="G343">
        <v>3.08</v>
      </c>
      <c r="H343">
        <v>42</v>
      </c>
      <c r="I343" t="b">
        <v>0</v>
      </c>
      <c r="K343" t="s">
        <v>954</v>
      </c>
      <c r="L343">
        <v>94.800796508789006</v>
      </c>
      <c r="N343">
        <v>1116</v>
      </c>
      <c r="O343">
        <v>1116</v>
      </c>
      <c r="P343">
        <v>3085.80004882812</v>
      </c>
      <c r="Q343">
        <v>4.9000000953674299</v>
      </c>
      <c r="S343">
        <v>11</v>
      </c>
      <c r="T343">
        <v>15</v>
      </c>
      <c r="U343">
        <v>33.799999237060497</v>
      </c>
      <c r="V343">
        <v>49.599998474121001</v>
      </c>
      <c r="W343">
        <v>6.5</v>
      </c>
      <c r="X343">
        <v>-9.7219519317150102E-2</v>
      </c>
      <c r="AA343">
        <v>84</v>
      </c>
      <c r="AB343">
        <v>81.916969299316406</v>
      </c>
      <c r="AC343">
        <v>178</v>
      </c>
      <c r="AD343">
        <v>157.7646484375</v>
      </c>
      <c r="AG343">
        <v>295</v>
      </c>
      <c r="AJ343">
        <v>42</v>
      </c>
      <c r="AW343">
        <v>0</v>
      </c>
    </row>
    <row r="344" spans="1:49" x14ac:dyDescent="0.2">
      <c r="A344">
        <v>2074071044</v>
      </c>
      <c r="B344" t="s">
        <v>955</v>
      </c>
      <c r="C344" t="s">
        <v>212</v>
      </c>
      <c r="D344" t="s">
        <v>75</v>
      </c>
      <c r="F344">
        <v>730</v>
      </c>
      <c r="G344">
        <v>1.47</v>
      </c>
      <c r="H344">
        <v>10</v>
      </c>
      <c r="I344" t="b">
        <v>0</v>
      </c>
      <c r="K344" t="s">
        <v>956</v>
      </c>
      <c r="L344">
        <v>94.800796508789006</v>
      </c>
      <c r="N344">
        <v>730</v>
      </c>
      <c r="O344">
        <v>552</v>
      </c>
      <c r="P344">
        <v>1472.30004882812</v>
      </c>
      <c r="Q344">
        <v>5.8000001907348597</v>
      </c>
      <c r="S344">
        <v>0</v>
      </c>
      <c r="T344">
        <v>4</v>
      </c>
      <c r="U344">
        <v>12.399999618530201</v>
      </c>
      <c r="V344">
        <v>20.799999237060501</v>
      </c>
      <c r="W344">
        <v>7.9000000953674299</v>
      </c>
      <c r="X344">
        <v>-0.50261497497558505</v>
      </c>
      <c r="AA344">
        <v>84</v>
      </c>
      <c r="AB344">
        <v>82.390823364257798</v>
      </c>
      <c r="AC344">
        <v>153</v>
      </c>
      <c r="AD344">
        <v>140.83122253417901</v>
      </c>
      <c r="AG344">
        <v>122</v>
      </c>
      <c r="AJ344">
        <v>10</v>
      </c>
      <c r="AW344">
        <v>0</v>
      </c>
    </row>
    <row r="345" spans="1:49" x14ac:dyDescent="0.2">
      <c r="A345">
        <v>2076276681</v>
      </c>
      <c r="B345" t="s">
        <v>957</v>
      </c>
      <c r="C345" t="s">
        <v>958</v>
      </c>
      <c r="D345" t="s">
        <v>75</v>
      </c>
      <c r="F345">
        <v>546</v>
      </c>
      <c r="G345">
        <v>1.48</v>
      </c>
      <c r="H345">
        <v>4</v>
      </c>
      <c r="I345" t="b">
        <v>0</v>
      </c>
      <c r="K345" t="s">
        <v>959</v>
      </c>
      <c r="L345">
        <v>94.800796508789006</v>
      </c>
      <c r="N345">
        <v>546</v>
      </c>
      <c r="O345">
        <v>546</v>
      </c>
      <c r="P345">
        <v>1486.5</v>
      </c>
      <c r="Q345">
        <v>4.0999999046325604</v>
      </c>
      <c r="S345">
        <v>0</v>
      </c>
      <c r="T345">
        <v>0</v>
      </c>
      <c r="U345">
        <v>43.200000762939403</v>
      </c>
      <c r="V345">
        <v>46.400001525878899</v>
      </c>
      <c r="W345">
        <v>11.1000003814697</v>
      </c>
      <c r="X345">
        <v>2.6908846572041501E-2</v>
      </c>
      <c r="AA345">
        <v>87</v>
      </c>
      <c r="AB345">
        <v>83.244033813476506</v>
      </c>
      <c r="AC345">
        <v>147</v>
      </c>
      <c r="AD345">
        <v>129.33944702148401</v>
      </c>
      <c r="AG345">
        <v>124</v>
      </c>
      <c r="AJ345">
        <v>4</v>
      </c>
      <c r="AW345">
        <v>0</v>
      </c>
    </row>
    <row r="346" spans="1:49" x14ac:dyDescent="0.2">
      <c r="A346">
        <v>2078816435</v>
      </c>
      <c r="B346" t="s">
        <v>960</v>
      </c>
      <c r="C346" t="s">
        <v>961</v>
      </c>
      <c r="D346" t="s">
        <v>75</v>
      </c>
      <c r="E346" t="s">
        <v>962</v>
      </c>
      <c r="F346">
        <v>1602</v>
      </c>
      <c r="G346">
        <v>3.86</v>
      </c>
      <c r="H346">
        <v>53</v>
      </c>
      <c r="I346" t="b">
        <v>0</v>
      </c>
      <c r="K346" t="s">
        <v>963</v>
      </c>
      <c r="L346">
        <v>94.800796508789006</v>
      </c>
      <c r="N346">
        <v>1602</v>
      </c>
      <c r="O346">
        <v>1602</v>
      </c>
      <c r="P346">
        <v>3865.39990234375</v>
      </c>
      <c r="Q346">
        <v>4.3000001907348597</v>
      </c>
      <c r="S346">
        <v>4</v>
      </c>
      <c r="T346">
        <v>6</v>
      </c>
      <c r="U346">
        <v>34.400001525878899</v>
      </c>
      <c r="V346">
        <v>45.200000762939403</v>
      </c>
      <c r="W346">
        <v>7</v>
      </c>
      <c r="X346">
        <v>-0.14487504959106401</v>
      </c>
      <c r="AA346">
        <v>86</v>
      </c>
      <c r="AB346">
        <v>80.532958984375</v>
      </c>
      <c r="AC346">
        <v>171</v>
      </c>
      <c r="AD346">
        <v>153.95625305175699</v>
      </c>
      <c r="AG346">
        <v>376</v>
      </c>
      <c r="AJ346">
        <v>53</v>
      </c>
      <c r="AW346">
        <v>0</v>
      </c>
    </row>
    <row r="347" spans="1:49" x14ac:dyDescent="0.2">
      <c r="A347">
        <v>2085074314</v>
      </c>
      <c r="B347" t="s">
        <v>964</v>
      </c>
      <c r="C347" t="s">
        <v>965</v>
      </c>
      <c r="D347" t="s">
        <v>75</v>
      </c>
      <c r="E347" t="s">
        <v>966</v>
      </c>
      <c r="F347">
        <v>1565</v>
      </c>
      <c r="G347">
        <v>3.96</v>
      </c>
      <c r="H347">
        <v>36</v>
      </c>
      <c r="I347" t="b">
        <v>0</v>
      </c>
      <c r="K347" t="s">
        <v>967</v>
      </c>
      <c r="L347">
        <v>94.800796508789006</v>
      </c>
      <c r="N347">
        <v>1565</v>
      </c>
      <c r="O347">
        <v>1565</v>
      </c>
      <c r="P347">
        <v>3964.39990234375</v>
      </c>
      <c r="Q347">
        <v>4.0999999046325604</v>
      </c>
      <c r="S347">
        <v>6</v>
      </c>
      <c r="T347">
        <v>10</v>
      </c>
      <c r="U347">
        <v>32.400001525878899</v>
      </c>
      <c r="V347">
        <v>39.200000762939403</v>
      </c>
      <c r="W347">
        <v>4.8000001907348597</v>
      </c>
      <c r="X347">
        <v>-8.0718390643596594E-2</v>
      </c>
      <c r="AA347">
        <v>87</v>
      </c>
      <c r="AB347">
        <v>80.670753479003906</v>
      </c>
      <c r="AC347">
        <v>183</v>
      </c>
      <c r="AD347">
        <v>146.80781555175699</v>
      </c>
      <c r="AG347">
        <v>379</v>
      </c>
      <c r="AJ347">
        <v>36</v>
      </c>
      <c r="AW347">
        <v>0</v>
      </c>
    </row>
    <row r="348" spans="1:49" x14ac:dyDescent="0.2">
      <c r="A348">
        <v>2103718925</v>
      </c>
      <c r="B348" t="s">
        <v>968</v>
      </c>
      <c r="C348" t="s">
        <v>193</v>
      </c>
      <c r="D348" t="s">
        <v>75</v>
      </c>
      <c r="F348">
        <v>1847</v>
      </c>
      <c r="G348">
        <v>4.9400000000000004</v>
      </c>
      <c r="H348">
        <v>104</v>
      </c>
      <c r="I348" t="b">
        <v>0</v>
      </c>
      <c r="K348" t="s">
        <v>969</v>
      </c>
      <c r="L348">
        <v>94.800796508789006</v>
      </c>
      <c r="N348">
        <v>1847</v>
      </c>
      <c r="O348">
        <v>1847</v>
      </c>
      <c r="P348">
        <v>4944.7998046875</v>
      </c>
      <c r="Q348">
        <v>4.3000001907348597</v>
      </c>
      <c r="S348">
        <v>6</v>
      </c>
      <c r="T348">
        <v>4</v>
      </c>
      <c r="U348">
        <v>22.399999618530199</v>
      </c>
      <c r="V348">
        <v>30.799999237060501</v>
      </c>
      <c r="W348">
        <v>2.70000004768371</v>
      </c>
      <c r="X348">
        <v>7.6848410069942405E-2</v>
      </c>
      <c r="AA348">
        <v>87</v>
      </c>
      <c r="AB348">
        <v>82.838119506835895</v>
      </c>
      <c r="AC348">
        <v>183</v>
      </c>
      <c r="AD348">
        <v>168.24472045898401</v>
      </c>
      <c r="AG348">
        <v>514</v>
      </c>
      <c r="AJ348">
        <v>104</v>
      </c>
      <c r="AW348">
        <v>0</v>
      </c>
    </row>
    <row r="349" spans="1:49" x14ac:dyDescent="0.2">
      <c r="A349">
        <v>2109511807</v>
      </c>
      <c r="B349" t="s">
        <v>970</v>
      </c>
      <c r="C349" t="s">
        <v>196</v>
      </c>
      <c r="D349" t="s">
        <v>75</v>
      </c>
      <c r="F349">
        <v>1599</v>
      </c>
      <c r="G349">
        <v>3.94</v>
      </c>
      <c r="H349">
        <v>45</v>
      </c>
      <c r="I349" t="b">
        <v>0</v>
      </c>
      <c r="K349" t="s">
        <v>971</v>
      </c>
      <c r="L349">
        <v>94.800796508789006</v>
      </c>
      <c r="N349">
        <v>1599</v>
      </c>
      <c r="O349">
        <v>1592</v>
      </c>
      <c r="P349">
        <v>3939.5</v>
      </c>
      <c r="Q349">
        <v>3.5999999046325599</v>
      </c>
      <c r="S349">
        <v>19</v>
      </c>
      <c r="T349">
        <v>16</v>
      </c>
      <c r="U349">
        <v>22.600000381469702</v>
      </c>
      <c r="V349">
        <v>42.200000762939403</v>
      </c>
      <c r="W349">
        <v>9.1999998092651296</v>
      </c>
      <c r="X349">
        <v>8.1228584051132202E-2</v>
      </c>
      <c r="AA349">
        <v>125</v>
      </c>
      <c r="AB349">
        <v>80.566390991210895</v>
      </c>
      <c r="AC349">
        <v>171</v>
      </c>
      <c r="AD349">
        <v>150.60678100585901</v>
      </c>
      <c r="AG349">
        <v>388</v>
      </c>
      <c r="AJ349">
        <v>45</v>
      </c>
      <c r="AW349">
        <v>0</v>
      </c>
    </row>
    <row r="350" spans="1:49" x14ac:dyDescent="0.2">
      <c r="A350">
        <v>2126635087</v>
      </c>
      <c r="B350" t="s">
        <v>972</v>
      </c>
      <c r="C350" t="s">
        <v>196</v>
      </c>
      <c r="D350" t="s">
        <v>75</v>
      </c>
      <c r="F350">
        <v>1600</v>
      </c>
      <c r="G350">
        <v>4.03</v>
      </c>
      <c r="H350">
        <v>42</v>
      </c>
      <c r="I350" t="b">
        <v>0</v>
      </c>
      <c r="K350" t="s">
        <v>973</v>
      </c>
      <c r="L350">
        <v>94.800796508789006</v>
      </c>
      <c r="N350">
        <v>1600</v>
      </c>
      <c r="O350">
        <v>1573</v>
      </c>
      <c r="P350">
        <v>4037.10009765625</v>
      </c>
      <c r="Q350">
        <v>4.3000001907348597</v>
      </c>
      <c r="S350">
        <v>18</v>
      </c>
      <c r="T350">
        <v>13</v>
      </c>
      <c r="U350">
        <v>23.600000381469702</v>
      </c>
      <c r="V350">
        <v>41.400001525878899</v>
      </c>
      <c r="W350">
        <v>11.800000190734799</v>
      </c>
      <c r="X350">
        <v>6.4402662217616993E-2</v>
      </c>
      <c r="AA350">
        <v>87</v>
      </c>
      <c r="AB350">
        <v>80.574546813964801</v>
      </c>
      <c r="AC350">
        <v>162</v>
      </c>
      <c r="AD350">
        <v>149.41841125488199</v>
      </c>
      <c r="AG350">
        <v>382</v>
      </c>
      <c r="AJ350">
        <v>42</v>
      </c>
      <c r="AW350">
        <v>0</v>
      </c>
    </row>
    <row r="351" spans="1:49" x14ac:dyDescent="0.2">
      <c r="A351">
        <v>2158608205</v>
      </c>
      <c r="B351" t="s">
        <v>974</v>
      </c>
      <c r="C351" t="s">
        <v>196</v>
      </c>
      <c r="D351" t="s">
        <v>75</v>
      </c>
      <c r="F351">
        <v>2279</v>
      </c>
      <c r="G351">
        <v>4.0999999999999996</v>
      </c>
      <c r="H351">
        <v>35</v>
      </c>
      <c r="I351" t="b">
        <v>0</v>
      </c>
      <c r="K351" t="s">
        <v>975</v>
      </c>
      <c r="L351">
        <v>94.800796508789006</v>
      </c>
      <c r="N351">
        <v>2279</v>
      </c>
      <c r="O351">
        <v>1731</v>
      </c>
      <c r="P351">
        <v>4103.7001953125</v>
      </c>
      <c r="Q351">
        <v>3.20000004768371</v>
      </c>
      <c r="S351">
        <v>44</v>
      </c>
      <c r="T351">
        <v>47</v>
      </c>
      <c r="U351">
        <v>-10.800000190734799</v>
      </c>
      <c r="V351">
        <v>21</v>
      </c>
      <c r="W351">
        <v>20.299999237060501</v>
      </c>
      <c r="X351">
        <v>-0.13158856332301999</v>
      </c>
      <c r="AA351">
        <v>87</v>
      </c>
      <c r="AB351">
        <v>81.509986877441406</v>
      </c>
      <c r="AC351">
        <v>182</v>
      </c>
      <c r="AD351">
        <v>145.285385131835</v>
      </c>
      <c r="AG351">
        <v>408</v>
      </c>
      <c r="AJ351">
        <v>35</v>
      </c>
      <c r="AW351">
        <v>0</v>
      </c>
    </row>
    <row r="352" spans="1:49" x14ac:dyDescent="0.2">
      <c r="A352">
        <v>2158609359</v>
      </c>
      <c r="B352" t="s">
        <v>976</v>
      </c>
      <c r="C352" t="s">
        <v>196</v>
      </c>
      <c r="D352" t="s">
        <v>75</v>
      </c>
      <c r="F352">
        <v>1752</v>
      </c>
      <c r="G352">
        <v>3.96</v>
      </c>
      <c r="H352">
        <v>85</v>
      </c>
      <c r="I352" t="b">
        <v>0</v>
      </c>
      <c r="K352" t="s">
        <v>977</v>
      </c>
      <c r="L352">
        <v>94.800796508789006</v>
      </c>
      <c r="N352">
        <v>1752</v>
      </c>
      <c r="O352">
        <v>1649</v>
      </c>
      <c r="P352">
        <v>3961.19995117187</v>
      </c>
      <c r="Q352">
        <v>3.5</v>
      </c>
      <c r="S352">
        <v>29</v>
      </c>
      <c r="T352">
        <v>39</v>
      </c>
      <c r="U352">
        <v>4.4000000953674299</v>
      </c>
      <c r="V352">
        <v>35.799999237060497</v>
      </c>
      <c r="W352">
        <v>19.100000381469702</v>
      </c>
      <c r="X352">
        <v>0</v>
      </c>
      <c r="AA352">
        <v>86</v>
      </c>
      <c r="AB352">
        <v>81.295608520507798</v>
      </c>
      <c r="AC352">
        <v>179</v>
      </c>
      <c r="AD352">
        <v>165.70109558105401</v>
      </c>
      <c r="AG352">
        <v>431</v>
      </c>
      <c r="AJ352">
        <v>85</v>
      </c>
      <c r="AW352">
        <v>0</v>
      </c>
    </row>
    <row r="353" spans="1:49" x14ac:dyDescent="0.2">
      <c r="A353">
        <v>2160907155</v>
      </c>
      <c r="B353" t="s">
        <v>978</v>
      </c>
      <c r="C353" t="s">
        <v>681</v>
      </c>
      <c r="D353" t="s">
        <v>979</v>
      </c>
      <c r="F353">
        <v>1808</v>
      </c>
      <c r="G353">
        <v>0</v>
      </c>
      <c r="H353">
        <v>4</v>
      </c>
      <c r="I353" t="b">
        <v>0</v>
      </c>
      <c r="K353" t="s">
        <v>980</v>
      </c>
      <c r="N353">
        <v>1808</v>
      </c>
      <c r="O353">
        <v>1808</v>
      </c>
      <c r="P353">
        <v>0</v>
      </c>
      <c r="Q353">
        <v>0</v>
      </c>
      <c r="S353">
        <v>0</v>
      </c>
      <c r="W353">
        <v>0</v>
      </c>
      <c r="X353">
        <v>0</v>
      </c>
      <c r="AA353">
        <v>33</v>
      </c>
      <c r="AB353">
        <v>27.2636699676513</v>
      </c>
      <c r="AC353">
        <v>121</v>
      </c>
      <c r="AD353">
        <v>96.103981018066406</v>
      </c>
      <c r="AG353">
        <v>176</v>
      </c>
      <c r="AJ353">
        <v>4</v>
      </c>
      <c r="AW353">
        <v>0</v>
      </c>
    </row>
    <row r="354" spans="1:49" x14ac:dyDescent="0.2">
      <c r="A354">
        <v>2164904004</v>
      </c>
      <c r="B354" t="s">
        <v>981</v>
      </c>
      <c r="C354" t="s">
        <v>212</v>
      </c>
      <c r="D354" t="s">
        <v>75</v>
      </c>
      <c r="F354">
        <v>1386</v>
      </c>
      <c r="G354">
        <v>3.22</v>
      </c>
      <c r="H354">
        <v>39</v>
      </c>
      <c r="I354" t="b">
        <v>0</v>
      </c>
      <c r="K354" t="s">
        <v>982</v>
      </c>
      <c r="L354">
        <v>94.800796508789006</v>
      </c>
      <c r="N354">
        <v>1386</v>
      </c>
      <c r="O354">
        <v>1218</v>
      </c>
      <c r="P354">
        <v>3225.60009765625</v>
      </c>
      <c r="Q354">
        <v>4.5</v>
      </c>
      <c r="S354">
        <v>4</v>
      </c>
      <c r="T354">
        <v>17</v>
      </c>
      <c r="U354">
        <v>22</v>
      </c>
      <c r="V354">
        <v>42.799999237060497</v>
      </c>
      <c r="W354">
        <v>5.6999998092651296</v>
      </c>
      <c r="X354">
        <v>-0.37822419404983498</v>
      </c>
      <c r="AA354">
        <v>84</v>
      </c>
      <c r="AB354">
        <v>81.409622192382798</v>
      </c>
      <c r="AC354">
        <v>169</v>
      </c>
      <c r="AD354">
        <v>152.90954589843699</v>
      </c>
      <c r="AG354">
        <v>307</v>
      </c>
      <c r="AJ354">
        <v>39</v>
      </c>
      <c r="AW354">
        <v>0</v>
      </c>
    </row>
    <row r="355" spans="1:49" x14ac:dyDescent="0.2">
      <c r="A355">
        <v>2168562853</v>
      </c>
      <c r="B355" t="s">
        <v>983</v>
      </c>
      <c r="C355" t="s">
        <v>193</v>
      </c>
      <c r="D355" t="s">
        <v>75</v>
      </c>
      <c r="F355">
        <v>1800</v>
      </c>
      <c r="G355">
        <v>4.97</v>
      </c>
      <c r="H355">
        <v>96</v>
      </c>
      <c r="I355" t="b">
        <v>0</v>
      </c>
      <c r="K355" t="s">
        <v>984</v>
      </c>
      <c r="L355">
        <v>94.800796508789006</v>
      </c>
      <c r="N355">
        <v>1800</v>
      </c>
      <c r="O355">
        <v>1800</v>
      </c>
      <c r="P355">
        <v>4971.10009765625</v>
      </c>
      <c r="Q355">
        <v>6.8000001907348597</v>
      </c>
      <c r="S355">
        <v>2</v>
      </c>
      <c r="T355">
        <v>6</v>
      </c>
      <c r="U355">
        <v>18.799999237060501</v>
      </c>
      <c r="V355">
        <v>27</v>
      </c>
      <c r="W355">
        <v>6.6999998092651296</v>
      </c>
      <c r="X355">
        <v>-4.0232542902231203E-2</v>
      </c>
      <c r="AA355">
        <v>97</v>
      </c>
      <c r="AB355">
        <v>82.265556335449205</v>
      </c>
      <c r="AC355">
        <v>192</v>
      </c>
      <c r="AD355">
        <v>168.64999389648401</v>
      </c>
      <c r="AG355">
        <v>510</v>
      </c>
      <c r="AJ355">
        <v>96</v>
      </c>
      <c r="AW355">
        <v>0</v>
      </c>
    </row>
    <row r="356" spans="1:49" x14ac:dyDescent="0.2">
      <c r="A356">
        <v>2172270367</v>
      </c>
      <c r="B356" t="s">
        <v>985</v>
      </c>
      <c r="C356" t="s">
        <v>753</v>
      </c>
      <c r="D356" t="s">
        <v>979</v>
      </c>
      <c r="F356">
        <v>1470</v>
      </c>
      <c r="G356">
        <v>0</v>
      </c>
      <c r="H356">
        <v>2</v>
      </c>
      <c r="I356" t="b">
        <v>0</v>
      </c>
      <c r="K356" t="s">
        <v>986</v>
      </c>
      <c r="N356">
        <v>1470</v>
      </c>
      <c r="O356">
        <v>1470</v>
      </c>
      <c r="P356">
        <v>0</v>
      </c>
      <c r="Q356">
        <v>0</v>
      </c>
      <c r="S356">
        <v>0</v>
      </c>
      <c r="W356">
        <v>0</v>
      </c>
      <c r="X356">
        <v>0</v>
      </c>
      <c r="AA356">
        <v>26</v>
      </c>
      <c r="AB356">
        <v>21.880884170532202</v>
      </c>
      <c r="AC356">
        <v>108</v>
      </c>
      <c r="AD356">
        <v>72.92041015625</v>
      </c>
      <c r="AG356">
        <v>55</v>
      </c>
      <c r="AJ356">
        <v>2</v>
      </c>
      <c r="AW356">
        <v>0</v>
      </c>
    </row>
    <row r="357" spans="1:49" x14ac:dyDescent="0.2">
      <c r="A357">
        <v>2175170148</v>
      </c>
      <c r="B357" t="s">
        <v>987</v>
      </c>
      <c r="C357" t="s">
        <v>196</v>
      </c>
      <c r="D357" t="s">
        <v>75</v>
      </c>
      <c r="F357">
        <v>3233</v>
      </c>
      <c r="G357">
        <v>7.53</v>
      </c>
      <c r="H357">
        <v>102</v>
      </c>
      <c r="I357" t="b">
        <v>0</v>
      </c>
      <c r="K357" t="s">
        <v>988</v>
      </c>
      <c r="L357">
        <v>94.800796508789006</v>
      </c>
      <c r="N357">
        <v>3233</v>
      </c>
      <c r="O357">
        <v>3007</v>
      </c>
      <c r="P357">
        <v>7533.89990234375</v>
      </c>
      <c r="Q357">
        <v>3.9000000953674299</v>
      </c>
      <c r="S357">
        <v>66</v>
      </c>
      <c r="T357">
        <v>65</v>
      </c>
      <c r="U357">
        <v>3.7999999523162802</v>
      </c>
      <c r="V357">
        <v>47.799999237060497</v>
      </c>
      <c r="W357">
        <v>10.899999618530201</v>
      </c>
      <c r="X357">
        <v>-3.1856011599302202E-2</v>
      </c>
      <c r="AA357">
        <v>89</v>
      </c>
      <c r="AB357">
        <v>81.767997741699205</v>
      </c>
      <c r="AC357">
        <v>176</v>
      </c>
      <c r="AD357">
        <v>155.24325561523401</v>
      </c>
      <c r="AG357">
        <v>757</v>
      </c>
      <c r="AJ357">
        <v>102</v>
      </c>
      <c r="AW357">
        <v>0</v>
      </c>
    </row>
    <row r="358" spans="1:49" x14ac:dyDescent="0.2">
      <c r="A358">
        <v>2177500358</v>
      </c>
      <c r="B358" t="s">
        <v>989</v>
      </c>
      <c r="C358" t="s">
        <v>681</v>
      </c>
      <c r="D358" t="s">
        <v>979</v>
      </c>
      <c r="F358">
        <v>1317</v>
      </c>
      <c r="G358">
        <v>0</v>
      </c>
      <c r="H358">
        <v>2</v>
      </c>
      <c r="I358" t="b">
        <v>0</v>
      </c>
      <c r="K358" t="s">
        <v>990</v>
      </c>
      <c r="N358">
        <v>1317</v>
      </c>
      <c r="O358">
        <v>1317</v>
      </c>
      <c r="P358">
        <v>0</v>
      </c>
      <c r="Q358">
        <v>0</v>
      </c>
      <c r="S358">
        <v>0</v>
      </c>
      <c r="W358">
        <v>0</v>
      </c>
      <c r="X358">
        <v>0</v>
      </c>
      <c r="AA358">
        <v>26</v>
      </c>
      <c r="AB358">
        <v>20.609792709350501</v>
      </c>
      <c r="AC358">
        <v>118</v>
      </c>
      <c r="AD358">
        <v>76.397872924804602</v>
      </c>
      <c r="AG358">
        <v>97</v>
      </c>
      <c r="AJ358">
        <v>2</v>
      </c>
      <c r="AW358">
        <v>0</v>
      </c>
    </row>
    <row r="359" spans="1:49" x14ac:dyDescent="0.2">
      <c r="A359">
        <v>2185213737</v>
      </c>
      <c r="B359" t="s">
        <v>991</v>
      </c>
      <c r="C359" t="s">
        <v>193</v>
      </c>
      <c r="D359" t="s">
        <v>75</v>
      </c>
      <c r="F359">
        <v>1796</v>
      </c>
      <c r="G359">
        <v>4.96</v>
      </c>
      <c r="H359">
        <v>98</v>
      </c>
      <c r="I359" t="b">
        <v>0</v>
      </c>
      <c r="K359" t="s">
        <v>992</v>
      </c>
      <c r="L359">
        <v>94.800796508789006</v>
      </c>
      <c r="N359">
        <v>1796</v>
      </c>
      <c r="O359">
        <v>1796</v>
      </c>
      <c r="P359">
        <v>4966.60009765625</v>
      </c>
      <c r="Q359">
        <v>5.0999999046325604</v>
      </c>
      <c r="S359">
        <v>4</v>
      </c>
      <c r="T359">
        <v>8</v>
      </c>
      <c r="U359">
        <v>8.3999996185302699</v>
      </c>
      <c r="V359">
        <v>17.600000381469702</v>
      </c>
      <c r="W359">
        <v>2.5</v>
      </c>
      <c r="X359">
        <v>-8.0537997186183902E-2</v>
      </c>
      <c r="AA359">
        <v>92</v>
      </c>
      <c r="AB359">
        <v>83.501113891601506</v>
      </c>
      <c r="AC359">
        <v>189</v>
      </c>
      <c r="AD359">
        <v>168.390869140625</v>
      </c>
      <c r="AG359">
        <v>508</v>
      </c>
      <c r="AJ359">
        <v>98</v>
      </c>
      <c r="AW359">
        <v>0</v>
      </c>
    </row>
    <row r="360" spans="1:49" x14ac:dyDescent="0.2">
      <c r="A360">
        <v>2191162273</v>
      </c>
      <c r="B360" t="s">
        <v>993</v>
      </c>
      <c r="C360" t="s">
        <v>196</v>
      </c>
      <c r="D360" t="s">
        <v>75</v>
      </c>
      <c r="F360">
        <v>2048</v>
      </c>
      <c r="G360">
        <v>5.07</v>
      </c>
      <c r="H360">
        <v>54</v>
      </c>
      <c r="I360" t="b">
        <v>0</v>
      </c>
      <c r="K360" t="s">
        <v>994</v>
      </c>
      <c r="L360">
        <v>94.800796508789006</v>
      </c>
      <c r="N360">
        <v>2048</v>
      </c>
      <c r="O360">
        <v>2048</v>
      </c>
      <c r="P360">
        <v>5070.60009765625</v>
      </c>
      <c r="Q360">
        <v>3.70000004768371</v>
      </c>
      <c r="S360">
        <v>16</v>
      </c>
      <c r="T360">
        <v>18</v>
      </c>
      <c r="U360">
        <v>9.1999998092651296</v>
      </c>
      <c r="V360">
        <v>18.600000381469702</v>
      </c>
      <c r="W360">
        <v>23.100000381469702</v>
      </c>
      <c r="X360">
        <v>4.3387372046708998E-2</v>
      </c>
      <c r="AA360">
        <v>85</v>
      </c>
      <c r="AB360">
        <v>82.412460327148395</v>
      </c>
      <c r="AC360">
        <v>168</v>
      </c>
      <c r="AD360">
        <v>149.84295654296801</v>
      </c>
      <c r="AG360">
        <v>505</v>
      </c>
      <c r="AJ360">
        <v>54</v>
      </c>
      <c r="AW360">
        <v>0</v>
      </c>
    </row>
    <row r="361" spans="1:49" x14ac:dyDescent="0.2">
      <c r="A361">
        <v>2204862467</v>
      </c>
      <c r="B361" t="s">
        <v>995</v>
      </c>
      <c r="C361" t="s">
        <v>996</v>
      </c>
      <c r="D361" t="s">
        <v>75</v>
      </c>
      <c r="F361">
        <v>2025</v>
      </c>
      <c r="G361">
        <v>4.8899999999999997</v>
      </c>
      <c r="H361">
        <v>49</v>
      </c>
      <c r="I361" t="b">
        <v>0</v>
      </c>
      <c r="K361" t="s">
        <v>997</v>
      </c>
      <c r="L361">
        <v>94.800796508789006</v>
      </c>
      <c r="N361">
        <v>2025</v>
      </c>
      <c r="O361">
        <v>1932</v>
      </c>
      <c r="P361">
        <v>4892.7998046875</v>
      </c>
      <c r="Q361">
        <v>4.4000000953674299</v>
      </c>
      <c r="S361">
        <v>30.399999618530199</v>
      </c>
      <c r="T361">
        <v>28</v>
      </c>
      <c r="U361">
        <v>13.800000190734799</v>
      </c>
      <c r="V361">
        <v>39</v>
      </c>
      <c r="W361">
        <v>22.899999618530199</v>
      </c>
      <c r="X361">
        <v>-0.20029431581497101</v>
      </c>
      <c r="AC361">
        <v>175</v>
      </c>
      <c r="AD361">
        <v>148.64215087890599</v>
      </c>
      <c r="AG361">
        <v>484</v>
      </c>
      <c r="AJ361">
        <v>49</v>
      </c>
      <c r="AW361">
        <v>0</v>
      </c>
    </row>
    <row r="362" spans="1:49" x14ac:dyDescent="0.2">
      <c r="A362">
        <v>2215205063</v>
      </c>
      <c r="B362" t="s">
        <v>998</v>
      </c>
      <c r="C362" t="s">
        <v>499</v>
      </c>
      <c r="D362" t="s">
        <v>480</v>
      </c>
      <c r="F362">
        <v>1130</v>
      </c>
      <c r="G362">
        <v>0</v>
      </c>
      <c r="H362">
        <v>8</v>
      </c>
      <c r="I362" t="b">
        <v>0</v>
      </c>
      <c r="K362" t="s">
        <v>999</v>
      </c>
      <c r="L362">
        <v>94.800796508789006</v>
      </c>
      <c r="N362">
        <v>1130</v>
      </c>
      <c r="O362">
        <v>1130</v>
      </c>
      <c r="P362">
        <v>0</v>
      </c>
      <c r="Q362">
        <v>0</v>
      </c>
      <c r="S362">
        <v>0</v>
      </c>
      <c r="W362">
        <v>0</v>
      </c>
      <c r="X362">
        <v>0</v>
      </c>
      <c r="AC362">
        <v>152</v>
      </c>
      <c r="AD362">
        <v>123.806198120117</v>
      </c>
      <c r="AF362">
        <v>0</v>
      </c>
      <c r="AG362">
        <v>222</v>
      </c>
      <c r="AJ362">
        <v>8</v>
      </c>
      <c r="AW362">
        <v>0</v>
      </c>
    </row>
    <row r="363" spans="1:49" x14ac:dyDescent="0.2">
      <c r="A363">
        <v>2215206063</v>
      </c>
      <c r="B363" t="s">
        <v>1000</v>
      </c>
      <c r="C363" t="s">
        <v>753</v>
      </c>
      <c r="D363" t="s">
        <v>979</v>
      </c>
      <c r="F363">
        <v>1397</v>
      </c>
      <c r="G363">
        <v>0</v>
      </c>
      <c r="H363">
        <v>4</v>
      </c>
      <c r="I363" t="b">
        <v>0</v>
      </c>
      <c r="K363" t="s">
        <v>1001</v>
      </c>
      <c r="N363">
        <v>1397</v>
      </c>
      <c r="O363">
        <v>1397</v>
      </c>
      <c r="P363">
        <v>0</v>
      </c>
      <c r="Q363">
        <v>0</v>
      </c>
      <c r="S363">
        <v>0</v>
      </c>
      <c r="W363">
        <v>0</v>
      </c>
      <c r="X363">
        <v>0</v>
      </c>
      <c r="AA363">
        <v>31</v>
      </c>
      <c r="AB363">
        <v>26.418128967285099</v>
      </c>
      <c r="AC363">
        <v>120</v>
      </c>
      <c r="AD363">
        <v>108.879028320312</v>
      </c>
      <c r="AG363">
        <v>211</v>
      </c>
      <c r="AJ363">
        <v>4</v>
      </c>
      <c r="AW363">
        <v>0</v>
      </c>
    </row>
    <row r="364" spans="1:49" x14ac:dyDescent="0.2">
      <c r="A364">
        <v>2222749060</v>
      </c>
      <c r="B364" t="s">
        <v>1002</v>
      </c>
      <c r="C364" t="s">
        <v>499</v>
      </c>
      <c r="D364" t="s">
        <v>480</v>
      </c>
      <c r="F364">
        <v>726</v>
      </c>
      <c r="G364">
        <v>0</v>
      </c>
      <c r="H364">
        <v>3</v>
      </c>
      <c r="I364" t="b">
        <v>0</v>
      </c>
      <c r="K364" t="s">
        <v>1003</v>
      </c>
      <c r="L364">
        <v>94.800796508789006</v>
      </c>
      <c r="N364">
        <v>726</v>
      </c>
      <c r="O364">
        <v>726</v>
      </c>
      <c r="P364">
        <v>0</v>
      </c>
      <c r="Q364">
        <v>0</v>
      </c>
      <c r="S364">
        <v>0</v>
      </c>
      <c r="W364">
        <v>0</v>
      </c>
      <c r="X364">
        <v>0</v>
      </c>
      <c r="AC364">
        <v>147</v>
      </c>
      <c r="AD364">
        <v>117.46005249023401</v>
      </c>
      <c r="AF364">
        <v>0</v>
      </c>
      <c r="AG364">
        <v>129</v>
      </c>
      <c r="AJ364">
        <v>3</v>
      </c>
      <c r="AW364">
        <v>0</v>
      </c>
    </row>
    <row r="365" spans="1:49" x14ac:dyDescent="0.2">
      <c r="A365">
        <v>2237133365</v>
      </c>
      <c r="B365" t="s">
        <v>1004</v>
      </c>
      <c r="C365" t="s">
        <v>1005</v>
      </c>
      <c r="D365" t="s">
        <v>78</v>
      </c>
      <c r="F365">
        <v>4972</v>
      </c>
      <c r="G365">
        <v>3.45</v>
      </c>
      <c r="H365">
        <v>11</v>
      </c>
      <c r="I365" t="b">
        <v>0</v>
      </c>
      <c r="K365" t="s">
        <v>1006</v>
      </c>
      <c r="N365">
        <v>4972</v>
      </c>
      <c r="O365">
        <v>4812</v>
      </c>
      <c r="P365">
        <v>3456.5</v>
      </c>
      <c r="Q365">
        <v>2.5999999046325599</v>
      </c>
      <c r="S365">
        <v>6</v>
      </c>
      <c r="T365">
        <v>0</v>
      </c>
      <c r="U365">
        <v>-0.60000002384185702</v>
      </c>
      <c r="V365">
        <v>40.200000762939403</v>
      </c>
      <c r="W365">
        <v>36.400001525878899</v>
      </c>
      <c r="X365">
        <v>1.10516417026519</v>
      </c>
      <c r="AA365">
        <v>109</v>
      </c>
      <c r="AB365">
        <v>56.475887298583899</v>
      </c>
      <c r="AC365">
        <v>108</v>
      </c>
      <c r="AD365">
        <v>94.661315917968693</v>
      </c>
      <c r="AG365">
        <v>450</v>
      </c>
      <c r="AJ365">
        <v>11</v>
      </c>
      <c r="AW365">
        <v>0</v>
      </c>
    </row>
    <row r="366" spans="1:49" x14ac:dyDescent="0.2">
      <c r="A366">
        <v>2239055104</v>
      </c>
      <c r="B366" t="s">
        <v>1007</v>
      </c>
      <c r="C366" t="s">
        <v>513</v>
      </c>
      <c r="D366" t="s">
        <v>480</v>
      </c>
      <c r="F366">
        <v>4583</v>
      </c>
      <c r="G366">
        <v>25.01</v>
      </c>
      <c r="H366">
        <v>42</v>
      </c>
      <c r="I366" t="b">
        <v>0</v>
      </c>
      <c r="K366" t="s">
        <v>1008</v>
      </c>
      <c r="L366">
        <v>94.800796508789006</v>
      </c>
      <c r="N366">
        <v>4583</v>
      </c>
      <c r="O366">
        <v>4399</v>
      </c>
      <c r="P366">
        <v>25010.599609375</v>
      </c>
      <c r="Q366">
        <v>11.300000190734799</v>
      </c>
      <c r="S366">
        <v>19</v>
      </c>
      <c r="T366">
        <v>47</v>
      </c>
      <c r="U366">
        <v>0.80000001192092896</v>
      </c>
      <c r="V366">
        <v>36.799999237060497</v>
      </c>
      <c r="W366">
        <v>44.400001525878899</v>
      </c>
      <c r="X366">
        <v>-8.6363382637500694E-2</v>
      </c>
      <c r="AC366">
        <v>161</v>
      </c>
      <c r="AD366">
        <v>128.01866149902301</v>
      </c>
      <c r="AF366">
        <v>64.576461791992102</v>
      </c>
      <c r="AG366">
        <v>851</v>
      </c>
      <c r="AJ366">
        <v>42</v>
      </c>
      <c r="AW366">
        <v>0</v>
      </c>
    </row>
    <row r="367" spans="1:49" x14ac:dyDescent="0.2">
      <c r="A367">
        <v>2240219174</v>
      </c>
      <c r="B367" t="s">
        <v>1009</v>
      </c>
      <c r="C367" t="s">
        <v>499</v>
      </c>
      <c r="D367" t="s">
        <v>480</v>
      </c>
      <c r="F367">
        <v>6024</v>
      </c>
      <c r="G367">
        <v>24.53</v>
      </c>
      <c r="H367">
        <v>31</v>
      </c>
      <c r="I367" t="b">
        <v>0</v>
      </c>
      <c r="K367" t="s">
        <v>1010</v>
      </c>
      <c r="L367">
        <v>94.800796508789006</v>
      </c>
      <c r="N367">
        <v>6024</v>
      </c>
      <c r="O367">
        <v>5341</v>
      </c>
      <c r="P367">
        <v>24531.599609375</v>
      </c>
      <c r="Q367">
        <v>9.5</v>
      </c>
      <c r="S367">
        <v>49</v>
      </c>
      <c r="T367">
        <v>32</v>
      </c>
      <c r="U367">
        <v>-4.5999999046325604</v>
      </c>
      <c r="V367">
        <v>22.600000381469702</v>
      </c>
      <c r="W367">
        <v>22.2000007629394</v>
      </c>
      <c r="X367">
        <v>8.0712221562862396E-2</v>
      </c>
      <c r="AC367">
        <v>151</v>
      </c>
      <c r="AD367">
        <v>123.307327270507</v>
      </c>
      <c r="AF367">
        <v>52.977088928222599</v>
      </c>
      <c r="AG367">
        <v>883</v>
      </c>
      <c r="AJ367">
        <v>31</v>
      </c>
      <c r="AW367">
        <v>0</v>
      </c>
    </row>
    <row r="368" spans="1:49" x14ac:dyDescent="0.2">
      <c r="A368">
        <v>2243815188</v>
      </c>
      <c r="B368" t="s">
        <v>1011</v>
      </c>
      <c r="C368" t="s">
        <v>513</v>
      </c>
      <c r="D368" t="s">
        <v>480</v>
      </c>
      <c r="F368">
        <v>4395</v>
      </c>
      <c r="G368">
        <v>24.69</v>
      </c>
      <c r="H368">
        <v>26</v>
      </c>
      <c r="I368" t="b">
        <v>0</v>
      </c>
      <c r="K368" t="s">
        <v>1012</v>
      </c>
      <c r="L368">
        <v>94.800796508789006</v>
      </c>
      <c r="N368">
        <v>4395</v>
      </c>
      <c r="O368">
        <v>4318</v>
      </c>
      <c r="P368">
        <v>24690.5</v>
      </c>
      <c r="Q368">
        <v>11.5</v>
      </c>
      <c r="S368">
        <v>20</v>
      </c>
      <c r="T368">
        <v>48</v>
      </c>
      <c r="U368">
        <v>-4</v>
      </c>
      <c r="V368">
        <v>36</v>
      </c>
      <c r="W368">
        <v>9.3999996185302699</v>
      </c>
      <c r="X368">
        <v>-0.13203458487987499</v>
      </c>
      <c r="AC368">
        <v>151</v>
      </c>
      <c r="AD368">
        <v>121.60227203369099</v>
      </c>
      <c r="AF368">
        <v>61.4456787109375</v>
      </c>
      <c r="AG368">
        <v>739</v>
      </c>
      <c r="AJ368">
        <v>26</v>
      </c>
      <c r="AW368">
        <v>0</v>
      </c>
    </row>
    <row r="369" spans="1:49" x14ac:dyDescent="0.2">
      <c r="A369">
        <v>2244950166</v>
      </c>
      <c r="B369" t="s">
        <v>1013</v>
      </c>
      <c r="C369" t="s">
        <v>499</v>
      </c>
      <c r="D369" t="s">
        <v>480</v>
      </c>
      <c r="F369">
        <v>4770</v>
      </c>
      <c r="G369">
        <v>23.81</v>
      </c>
      <c r="H369">
        <v>19</v>
      </c>
      <c r="I369" t="b">
        <v>0</v>
      </c>
      <c r="K369" t="s">
        <v>1014</v>
      </c>
      <c r="L369">
        <v>94.800796508789006</v>
      </c>
      <c r="N369">
        <v>4770</v>
      </c>
      <c r="O369">
        <v>4579</v>
      </c>
      <c r="P369">
        <v>23809.80078125</v>
      </c>
      <c r="Q369">
        <v>10.1000003814697</v>
      </c>
      <c r="S369">
        <v>33</v>
      </c>
      <c r="T369">
        <v>32</v>
      </c>
      <c r="U369">
        <v>-5.5999999046325604</v>
      </c>
      <c r="V369">
        <v>8.3999996185302699</v>
      </c>
      <c r="W369">
        <v>34.799999237060497</v>
      </c>
      <c r="X369">
        <v>1.7639795318245801E-2</v>
      </c>
      <c r="AC369">
        <v>154</v>
      </c>
      <c r="AD369">
        <v>116.65631866455</v>
      </c>
      <c r="AF369">
        <v>61.397682189941399</v>
      </c>
      <c r="AG369">
        <v>688</v>
      </c>
      <c r="AJ369">
        <v>19</v>
      </c>
      <c r="AW369">
        <v>0</v>
      </c>
    </row>
    <row r="370" spans="1:49" x14ac:dyDescent="0.2">
      <c r="A370">
        <v>2254095533</v>
      </c>
      <c r="B370" t="s">
        <v>1015</v>
      </c>
      <c r="C370" t="s">
        <v>513</v>
      </c>
      <c r="D370" t="s">
        <v>480</v>
      </c>
      <c r="F370">
        <v>1239</v>
      </c>
      <c r="G370">
        <v>2.67</v>
      </c>
      <c r="H370">
        <v>2</v>
      </c>
      <c r="I370" t="b">
        <v>0</v>
      </c>
      <c r="K370" t="s">
        <v>1016</v>
      </c>
      <c r="L370">
        <v>94.800796508789006</v>
      </c>
      <c r="N370">
        <v>1239</v>
      </c>
      <c r="O370">
        <v>1055</v>
      </c>
      <c r="P370">
        <v>2672.5</v>
      </c>
      <c r="Q370">
        <v>5</v>
      </c>
      <c r="S370">
        <v>9</v>
      </c>
      <c r="T370">
        <v>16</v>
      </c>
      <c r="U370">
        <v>18.399999618530199</v>
      </c>
      <c r="V370">
        <v>36</v>
      </c>
      <c r="W370">
        <v>24</v>
      </c>
      <c r="X370">
        <v>0.142188966274261</v>
      </c>
      <c r="AC370">
        <v>125</v>
      </c>
      <c r="AD370">
        <v>98.831153869628906</v>
      </c>
      <c r="AF370">
        <v>35.750755310058501</v>
      </c>
      <c r="AG370">
        <v>136</v>
      </c>
      <c r="AJ370">
        <v>2</v>
      </c>
      <c r="AW370">
        <v>0</v>
      </c>
    </row>
    <row r="371" spans="1:49" x14ac:dyDescent="0.2">
      <c r="A371">
        <v>2272296849</v>
      </c>
      <c r="B371" t="s">
        <v>1017</v>
      </c>
      <c r="C371" t="s">
        <v>499</v>
      </c>
      <c r="D371" t="s">
        <v>480</v>
      </c>
      <c r="F371">
        <v>1063</v>
      </c>
      <c r="G371">
        <v>5.63</v>
      </c>
      <c r="H371">
        <v>12</v>
      </c>
      <c r="I371" t="b">
        <v>0</v>
      </c>
      <c r="K371" t="s">
        <v>1018</v>
      </c>
      <c r="L371">
        <v>94.800796508789006</v>
      </c>
      <c r="N371">
        <v>1063</v>
      </c>
      <c r="O371">
        <v>1044</v>
      </c>
      <c r="P371">
        <v>5637.7998046875</v>
      </c>
      <c r="Q371">
        <v>15.6000003814697</v>
      </c>
      <c r="S371">
        <v>42</v>
      </c>
      <c r="T371">
        <v>165</v>
      </c>
      <c r="U371">
        <v>21.399999618530199</v>
      </c>
      <c r="V371">
        <v>158.39999389648401</v>
      </c>
      <c r="W371">
        <v>19.299999237060501</v>
      </c>
      <c r="X371">
        <v>-2.1284897327422998</v>
      </c>
      <c r="AC371">
        <v>168</v>
      </c>
      <c r="AD371">
        <v>131.52935791015599</v>
      </c>
      <c r="AF371">
        <v>72.248313903808594</v>
      </c>
      <c r="AG371">
        <v>219</v>
      </c>
      <c r="AJ371">
        <v>12</v>
      </c>
      <c r="AW371">
        <v>0</v>
      </c>
    </row>
    <row r="372" spans="1:49" x14ac:dyDescent="0.2">
      <c r="A372">
        <v>2273958174</v>
      </c>
      <c r="B372" t="s">
        <v>1019</v>
      </c>
      <c r="C372" t="s">
        <v>513</v>
      </c>
      <c r="D372" t="s">
        <v>480</v>
      </c>
      <c r="F372">
        <v>4532</v>
      </c>
      <c r="G372">
        <v>24.48</v>
      </c>
      <c r="H372">
        <v>26</v>
      </c>
      <c r="I372" t="b">
        <v>0</v>
      </c>
      <c r="K372" t="s">
        <v>1020</v>
      </c>
      <c r="L372">
        <v>94.800796508789006</v>
      </c>
      <c r="N372">
        <v>4532</v>
      </c>
      <c r="O372">
        <v>4469</v>
      </c>
      <c r="P372">
        <v>24479.19921875</v>
      </c>
      <c r="Q372">
        <v>11</v>
      </c>
      <c r="S372">
        <v>20</v>
      </c>
      <c r="T372">
        <v>51</v>
      </c>
      <c r="U372">
        <v>5.1999998092651296</v>
      </c>
      <c r="V372">
        <v>40.400001525878899</v>
      </c>
      <c r="W372">
        <v>12.1000003814697</v>
      </c>
      <c r="X372">
        <v>-0.11274877935647901</v>
      </c>
      <c r="AC372">
        <v>157</v>
      </c>
      <c r="AD372">
        <v>122.983177185058</v>
      </c>
      <c r="AF372">
        <v>54.739345550537102</v>
      </c>
      <c r="AG372">
        <v>764</v>
      </c>
      <c r="AJ372">
        <v>26</v>
      </c>
      <c r="AW372">
        <v>0</v>
      </c>
    </row>
    <row r="373" spans="1:49" x14ac:dyDescent="0.2">
      <c r="A373">
        <v>2275118323</v>
      </c>
      <c r="B373" t="s">
        <v>1021</v>
      </c>
      <c r="C373" t="s">
        <v>499</v>
      </c>
      <c r="D373" t="s">
        <v>480</v>
      </c>
      <c r="F373">
        <v>4502</v>
      </c>
      <c r="G373">
        <v>24.84</v>
      </c>
      <c r="H373">
        <v>56</v>
      </c>
      <c r="I373" t="b">
        <v>0</v>
      </c>
      <c r="K373" t="s">
        <v>1022</v>
      </c>
      <c r="L373">
        <v>94.800796508789006</v>
      </c>
      <c r="N373">
        <v>4502</v>
      </c>
      <c r="O373">
        <v>3991</v>
      </c>
      <c r="P373">
        <v>24847</v>
      </c>
      <c r="Q373">
        <v>10.5</v>
      </c>
      <c r="S373">
        <v>34</v>
      </c>
      <c r="T373">
        <v>22</v>
      </c>
      <c r="U373">
        <v>1.79999995231628</v>
      </c>
      <c r="V373">
        <v>24.600000381469702</v>
      </c>
      <c r="W373">
        <v>12</v>
      </c>
      <c r="X373">
        <v>3.9441380649805E-2</v>
      </c>
      <c r="AC373">
        <v>166</v>
      </c>
      <c r="AD373">
        <v>136.74510192871</v>
      </c>
      <c r="AF373">
        <v>83.925842285156193</v>
      </c>
      <c r="AG373">
        <v>863</v>
      </c>
      <c r="AJ373">
        <v>56</v>
      </c>
      <c r="AW373">
        <v>0</v>
      </c>
    </row>
    <row r="374" spans="1:49" x14ac:dyDescent="0.2">
      <c r="A374">
        <v>2278783494</v>
      </c>
      <c r="B374" t="s">
        <v>1023</v>
      </c>
      <c r="C374" t="s">
        <v>513</v>
      </c>
      <c r="D374" t="s">
        <v>480</v>
      </c>
      <c r="F374">
        <v>4625</v>
      </c>
      <c r="G374">
        <v>24.37</v>
      </c>
      <c r="H374">
        <v>31</v>
      </c>
      <c r="I374" t="b">
        <v>0</v>
      </c>
      <c r="K374" t="s">
        <v>1024</v>
      </c>
      <c r="L374">
        <v>94.800796508789006</v>
      </c>
      <c r="N374">
        <v>4625</v>
      </c>
      <c r="O374">
        <v>4496</v>
      </c>
      <c r="P374">
        <v>24369.099609375</v>
      </c>
      <c r="Q374">
        <v>11.399999618530201</v>
      </c>
      <c r="S374">
        <v>19</v>
      </c>
      <c r="T374">
        <v>50</v>
      </c>
      <c r="U374">
        <v>-9</v>
      </c>
      <c r="V374">
        <v>25.2000007629394</v>
      </c>
      <c r="W374">
        <v>19</v>
      </c>
      <c r="X374">
        <v>-0.11325818300247099</v>
      </c>
      <c r="AC374">
        <v>158</v>
      </c>
      <c r="AD374">
        <v>124.317337036132</v>
      </c>
      <c r="AF374">
        <v>56.773044586181598</v>
      </c>
      <c r="AG374">
        <v>805</v>
      </c>
      <c r="AJ374">
        <v>31</v>
      </c>
      <c r="AW374">
        <v>0</v>
      </c>
    </row>
    <row r="375" spans="1:49" x14ac:dyDescent="0.2">
      <c r="A375">
        <v>2279802647</v>
      </c>
      <c r="B375" t="s">
        <v>1025</v>
      </c>
      <c r="C375" t="s">
        <v>499</v>
      </c>
      <c r="D375" t="s">
        <v>480</v>
      </c>
      <c r="F375">
        <v>4252</v>
      </c>
      <c r="G375">
        <v>23.26</v>
      </c>
      <c r="H375">
        <v>38</v>
      </c>
      <c r="I375" t="b">
        <v>0</v>
      </c>
      <c r="K375" t="s">
        <v>1026</v>
      </c>
      <c r="L375">
        <v>94.800796508789006</v>
      </c>
      <c r="N375">
        <v>4252</v>
      </c>
      <c r="O375">
        <v>3675</v>
      </c>
      <c r="P375">
        <v>23262.19921875</v>
      </c>
      <c r="Q375">
        <v>10.199999809265099</v>
      </c>
      <c r="S375">
        <v>26</v>
      </c>
      <c r="T375">
        <v>22</v>
      </c>
      <c r="U375">
        <v>-17</v>
      </c>
      <c r="V375">
        <v>-4</v>
      </c>
      <c r="W375">
        <v>15.5</v>
      </c>
      <c r="X375">
        <v>2.1494098007678899E-2</v>
      </c>
      <c r="AC375">
        <v>161</v>
      </c>
      <c r="AD375">
        <v>131.27639770507801</v>
      </c>
      <c r="AF375">
        <v>88.345489501953097</v>
      </c>
      <c r="AG375">
        <v>744</v>
      </c>
      <c r="AJ375">
        <v>38</v>
      </c>
      <c r="AW375">
        <v>0</v>
      </c>
    </row>
    <row r="376" spans="1:49" x14ac:dyDescent="0.2">
      <c r="A376">
        <v>2291066346</v>
      </c>
      <c r="B376" t="s">
        <v>1027</v>
      </c>
      <c r="C376" t="s">
        <v>513</v>
      </c>
      <c r="D376" t="s">
        <v>480</v>
      </c>
      <c r="F376">
        <v>4735</v>
      </c>
      <c r="G376">
        <v>24.71</v>
      </c>
      <c r="H376">
        <v>38</v>
      </c>
      <c r="I376" t="b">
        <v>0</v>
      </c>
      <c r="K376" t="s">
        <v>1028</v>
      </c>
      <c r="L376">
        <v>94.800796508789006</v>
      </c>
      <c r="N376">
        <v>4735</v>
      </c>
      <c r="O376">
        <v>4504</v>
      </c>
      <c r="P376">
        <v>24715</v>
      </c>
      <c r="Q376">
        <v>11.399999618530201</v>
      </c>
      <c r="S376">
        <v>24</v>
      </c>
      <c r="T376">
        <v>51</v>
      </c>
      <c r="U376">
        <v>-8.1999998092651296</v>
      </c>
      <c r="V376">
        <v>26.2000007629394</v>
      </c>
      <c r="W376">
        <v>42.900001525878899</v>
      </c>
      <c r="X376">
        <v>-0.110863849520683</v>
      </c>
      <c r="AC376">
        <v>160</v>
      </c>
      <c r="AD376">
        <v>127.17233276367099</v>
      </c>
      <c r="AF376">
        <v>57.409282684326101</v>
      </c>
      <c r="AG376">
        <v>875</v>
      </c>
      <c r="AJ376">
        <v>38</v>
      </c>
      <c r="AW376">
        <v>0</v>
      </c>
    </row>
    <row r="377" spans="1:49" x14ac:dyDescent="0.2">
      <c r="A377">
        <v>2292009773</v>
      </c>
      <c r="B377" t="s">
        <v>1029</v>
      </c>
      <c r="C377" t="s">
        <v>499</v>
      </c>
      <c r="D377" t="s">
        <v>480</v>
      </c>
      <c r="F377">
        <v>4367</v>
      </c>
      <c r="G377">
        <v>24.27</v>
      </c>
      <c r="H377">
        <v>60</v>
      </c>
      <c r="I377" t="b">
        <v>0</v>
      </c>
      <c r="K377" t="s">
        <v>1030</v>
      </c>
      <c r="L377">
        <v>94.800796508789006</v>
      </c>
      <c r="N377">
        <v>4367</v>
      </c>
      <c r="O377">
        <v>3733</v>
      </c>
      <c r="P377">
        <v>24275.400390625</v>
      </c>
      <c r="Q377">
        <v>9.8999996185302699</v>
      </c>
      <c r="S377">
        <v>46</v>
      </c>
      <c r="T377">
        <v>21</v>
      </c>
      <c r="U377">
        <v>5.4000000953674299</v>
      </c>
      <c r="V377">
        <v>40.200000762939403</v>
      </c>
      <c r="W377">
        <v>42.900001525878899</v>
      </c>
      <c r="X377">
        <v>0.13511620461940699</v>
      </c>
      <c r="AC377">
        <v>177</v>
      </c>
      <c r="AD377">
        <v>136.93452453613199</v>
      </c>
      <c r="AF377">
        <v>97.399513244628906</v>
      </c>
      <c r="AG377">
        <v>845</v>
      </c>
      <c r="AJ377">
        <v>60</v>
      </c>
      <c r="AW377">
        <v>0</v>
      </c>
    </row>
    <row r="378" spans="1:49" x14ac:dyDescent="0.2">
      <c r="A378">
        <v>2299219770</v>
      </c>
      <c r="B378" t="s">
        <v>1031</v>
      </c>
      <c r="C378" t="s">
        <v>499</v>
      </c>
      <c r="D378" t="s">
        <v>480</v>
      </c>
      <c r="F378">
        <v>2643</v>
      </c>
      <c r="G378">
        <v>6.6</v>
      </c>
      <c r="H378">
        <v>6</v>
      </c>
      <c r="I378" t="b">
        <v>0</v>
      </c>
      <c r="K378" t="s">
        <v>1032</v>
      </c>
      <c r="L378">
        <v>94.800796508789006</v>
      </c>
      <c r="N378">
        <v>2643</v>
      </c>
      <c r="O378">
        <v>2441</v>
      </c>
      <c r="P378">
        <v>6606.39990234375</v>
      </c>
      <c r="Q378">
        <v>4.9000000953674299</v>
      </c>
      <c r="S378">
        <v>5</v>
      </c>
      <c r="T378">
        <v>24</v>
      </c>
      <c r="U378">
        <v>-0.40000000596046398</v>
      </c>
      <c r="V378">
        <v>25.2000007629394</v>
      </c>
      <c r="W378">
        <v>19.5</v>
      </c>
      <c r="X378">
        <v>-0.24824412167072199</v>
      </c>
      <c r="AC378">
        <v>130</v>
      </c>
      <c r="AD378">
        <v>100.02047729492099</v>
      </c>
      <c r="AF378">
        <v>23.483076095581001</v>
      </c>
      <c r="AG378">
        <v>302</v>
      </c>
      <c r="AJ378">
        <v>6</v>
      </c>
      <c r="AW378">
        <v>0</v>
      </c>
    </row>
    <row r="379" spans="1:49" x14ac:dyDescent="0.2">
      <c r="A379">
        <v>2299654934</v>
      </c>
      <c r="B379" t="s">
        <v>1033</v>
      </c>
      <c r="C379" t="s">
        <v>499</v>
      </c>
      <c r="D379" t="s">
        <v>480</v>
      </c>
      <c r="F379">
        <v>2139</v>
      </c>
      <c r="G379">
        <v>6.5</v>
      </c>
      <c r="H379">
        <v>5</v>
      </c>
      <c r="I379" t="b">
        <v>0</v>
      </c>
      <c r="K379" t="s">
        <v>1034</v>
      </c>
      <c r="L379">
        <v>94.800796508789006</v>
      </c>
      <c r="N379">
        <v>2139</v>
      </c>
      <c r="O379">
        <v>2067</v>
      </c>
      <c r="P379">
        <v>6506.2998046875</v>
      </c>
      <c r="Q379">
        <v>6.5999999046325604</v>
      </c>
      <c r="S379">
        <v>21</v>
      </c>
      <c r="T379">
        <v>2</v>
      </c>
      <c r="U379">
        <v>3.5999999046325599</v>
      </c>
      <c r="V379">
        <v>27.399999618530199</v>
      </c>
      <c r="W379">
        <v>15.300000190734799</v>
      </c>
      <c r="X379">
        <v>0.33198592066764798</v>
      </c>
      <c r="AC379">
        <v>117</v>
      </c>
      <c r="AD379">
        <v>94.839126586914006</v>
      </c>
      <c r="AF379">
        <v>38.859481811523402</v>
      </c>
      <c r="AG379">
        <v>221</v>
      </c>
      <c r="AJ379">
        <v>5</v>
      </c>
      <c r="AW379">
        <v>0</v>
      </c>
    </row>
    <row r="380" spans="1:49" x14ac:dyDescent="0.2">
      <c r="A380">
        <v>2302600163</v>
      </c>
      <c r="B380" t="s">
        <v>1035</v>
      </c>
      <c r="C380" t="s">
        <v>499</v>
      </c>
      <c r="D380" t="s">
        <v>480</v>
      </c>
      <c r="E380" t="s">
        <v>1036</v>
      </c>
      <c r="F380">
        <v>9447</v>
      </c>
      <c r="G380">
        <v>30.89</v>
      </c>
      <c r="H380">
        <v>95</v>
      </c>
      <c r="I380" t="b">
        <v>0</v>
      </c>
      <c r="K380" t="s">
        <v>1037</v>
      </c>
      <c r="L380">
        <v>94.800796508789006</v>
      </c>
      <c r="N380">
        <v>9447</v>
      </c>
      <c r="O380">
        <v>5825</v>
      </c>
      <c r="P380">
        <v>30895.099609375</v>
      </c>
      <c r="Q380">
        <v>18.7000007629394</v>
      </c>
      <c r="S380">
        <v>259</v>
      </c>
      <c r="T380">
        <v>462</v>
      </c>
      <c r="U380">
        <v>-15.800000190734799</v>
      </c>
      <c r="V380">
        <v>281.600006103515</v>
      </c>
      <c r="W380">
        <v>34.900001525878899</v>
      </c>
      <c r="X380">
        <v>-2.5894073769450101E-2</v>
      </c>
      <c r="AC380">
        <v>169</v>
      </c>
      <c r="AD380">
        <v>137.88684082031199</v>
      </c>
      <c r="AF380">
        <v>95.010681152343693</v>
      </c>
      <c r="AG380">
        <v>1172</v>
      </c>
      <c r="AJ380">
        <v>95</v>
      </c>
      <c r="AW380">
        <v>0</v>
      </c>
    </row>
    <row r="381" spans="1:49" x14ac:dyDescent="0.2">
      <c r="A381">
        <v>2327395740</v>
      </c>
      <c r="B381" t="s">
        <v>1038</v>
      </c>
      <c r="C381" t="s">
        <v>513</v>
      </c>
      <c r="D381" t="s">
        <v>480</v>
      </c>
      <c r="F381">
        <v>4405</v>
      </c>
      <c r="G381">
        <v>24.39</v>
      </c>
      <c r="H381">
        <v>31</v>
      </c>
      <c r="I381" t="b">
        <v>0</v>
      </c>
      <c r="K381" t="s">
        <v>1039</v>
      </c>
      <c r="L381">
        <v>94.800796508789006</v>
      </c>
      <c r="N381">
        <v>4405</v>
      </c>
      <c r="O381">
        <v>4321</v>
      </c>
      <c r="P381">
        <v>24396.69921875</v>
      </c>
      <c r="Q381">
        <v>10.199999809265099</v>
      </c>
      <c r="S381">
        <v>17</v>
      </c>
      <c r="T381">
        <v>49</v>
      </c>
      <c r="U381">
        <v>-8.1999998092651296</v>
      </c>
      <c r="V381">
        <v>26.799999237060501</v>
      </c>
      <c r="W381">
        <v>11.800000190734799</v>
      </c>
      <c r="X381">
        <v>-0.113130055367946</v>
      </c>
      <c r="AC381">
        <v>160</v>
      </c>
      <c r="AD381">
        <v>125.012496948242</v>
      </c>
      <c r="AF381">
        <v>57.186531066894503</v>
      </c>
      <c r="AG381">
        <v>825</v>
      </c>
      <c r="AJ381">
        <v>31</v>
      </c>
      <c r="AW381">
        <v>0</v>
      </c>
    </row>
    <row r="382" spans="1:49" x14ac:dyDescent="0.2">
      <c r="A382">
        <v>2328469642</v>
      </c>
      <c r="B382" t="s">
        <v>1040</v>
      </c>
      <c r="C382" t="s">
        <v>499</v>
      </c>
      <c r="D382" t="s">
        <v>480</v>
      </c>
      <c r="F382">
        <v>5118</v>
      </c>
      <c r="G382">
        <v>25.07</v>
      </c>
      <c r="H382">
        <v>36</v>
      </c>
      <c r="I382" t="b">
        <v>0</v>
      </c>
      <c r="K382" t="s">
        <v>1041</v>
      </c>
      <c r="L382">
        <v>94.800796508789006</v>
      </c>
      <c r="N382">
        <v>5118</v>
      </c>
      <c r="O382">
        <v>4305</v>
      </c>
      <c r="P382">
        <v>25071.599609375</v>
      </c>
      <c r="Q382">
        <v>10.399999618530201</v>
      </c>
      <c r="S382">
        <v>43</v>
      </c>
      <c r="T382">
        <v>21</v>
      </c>
      <c r="U382">
        <v>1</v>
      </c>
      <c r="V382">
        <v>29.2000007629394</v>
      </c>
      <c r="W382">
        <v>10.300000190734799</v>
      </c>
      <c r="X382">
        <v>7.7378384768962805E-2</v>
      </c>
      <c r="AC382">
        <v>170</v>
      </c>
      <c r="AD382">
        <v>127.607215881347</v>
      </c>
      <c r="AF382">
        <v>74.986259460449205</v>
      </c>
      <c r="AG382">
        <v>843</v>
      </c>
      <c r="AJ382">
        <v>36</v>
      </c>
      <c r="AW382">
        <v>0</v>
      </c>
    </row>
    <row r="383" spans="1:49" x14ac:dyDescent="0.2">
      <c r="A383">
        <v>2332355492</v>
      </c>
      <c r="B383" t="s">
        <v>1042</v>
      </c>
      <c r="C383" t="s">
        <v>513</v>
      </c>
      <c r="D383" t="s">
        <v>480</v>
      </c>
      <c r="F383">
        <v>3997</v>
      </c>
      <c r="G383">
        <v>24.5</v>
      </c>
      <c r="H383">
        <v>65</v>
      </c>
      <c r="I383" t="b">
        <v>0</v>
      </c>
      <c r="K383" t="s">
        <v>1043</v>
      </c>
      <c r="L383">
        <v>94.800796508789006</v>
      </c>
      <c r="O383">
        <v>3997</v>
      </c>
      <c r="P383">
        <v>24505.19921875</v>
      </c>
      <c r="Q383">
        <v>11.1000003814697</v>
      </c>
      <c r="S383">
        <v>21</v>
      </c>
      <c r="T383">
        <v>43</v>
      </c>
      <c r="U383">
        <v>-2.5999999046325599</v>
      </c>
      <c r="V383">
        <v>27.399999618530199</v>
      </c>
      <c r="W383">
        <v>8.8999996185302699</v>
      </c>
      <c r="X383">
        <v>-8.6512252688407898E-2</v>
      </c>
      <c r="AC383">
        <v>165</v>
      </c>
      <c r="AD383">
        <v>138</v>
      </c>
      <c r="AF383">
        <v>71.817611694335895</v>
      </c>
      <c r="AG383">
        <v>942</v>
      </c>
      <c r="AJ383">
        <v>65</v>
      </c>
    </row>
    <row r="384" spans="1:49" x14ac:dyDescent="0.2">
      <c r="A384">
        <v>2334314021</v>
      </c>
      <c r="B384" t="s">
        <v>1044</v>
      </c>
      <c r="C384" t="s">
        <v>499</v>
      </c>
      <c r="D384" t="s">
        <v>480</v>
      </c>
      <c r="F384">
        <v>4842</v>
      </c>
      <c r="G384">
        <v>25.36</v>
      </c>
      <c r="H384">
        <v>72</v>
      </c>
      <c r="I384" t="b">
        <v>0</v>
      </c>
      <c r="K384" t="s">
        <v>1045</v>
      </c>
      <c r="L384">
        <v>94.800796508789006</v>
      </c>
      <c r="O384">
        <v>4269</v>
      </c>
      <c r="P384">
        <v>25367.80078125</v>
      </c>
      <c r="Q384">
        <v>9.8999996185302699</v>
      </c>
      <c r="S384">
        <v>39</v>
      </c>
      <c r="T384">
        <v>20</v>
      </c>
      <c r="U384">
        <v>9.1999998092651296</v>
      </c>
      <c r="V384">
        <v>37.599998474121001</v>
      </c>
      <c r="W384">
        <v>43.599998474121001</v>
      </c>
      <c r="X384">
        <v>0.111164547502994</v>
      </c>
      <c r="AC384">
        <v>172</v>
      </c>
      <c r="AD384">
        <v>138</v>
      </c>
      <c r="AF384">
        <v>77.118324279785099</v>
      </c>
      <c r="AG384">
        <v>975</v>
      </c>
      <c r="AJ384">
        <v>72</v>
      </c>
    </row>
    <row r="385" spans="1:36" x14ac:dyDescent="0.2">
      <c r="A385">
        <v>2341180190</v>
      </c>
      <c r="B385" t="s">
        <v>1046</v>
      </c>
      <c r="C385" t="s">
        <v>1047</v>
      </c>
      <c r="D385" t="s">
        <v>643</v>
      </c>
      <c r="F385">
        <v>19508</v>
      </c>
      <c r="G385">
        <v>14.85</v>
      </c>
      <c r="H385">
        <v>25</v>
      </c>
      <c r="I385" t="b">
        <v>0</v>
      </c>
      <c r="K385" t="s">
        <v>1048</v>
      </c>
      <c r="O385">
        <v>14266</v>
      </c>
      <c r="P385">
        <v>14851.7001953125</v>
      </c>
      <c r="Q385">
        <v>2.4000000953674299</v>
      </c>
      <c r="S385">
        <v>455</v>
      </c>
      <c r="T385">
        <v>493</v>
      </c>
      <c r="U385">
        <v>-66</v>
      </c>
      <c r="V385">
        <v>27.399999618530199</v>
      </c>
      <c r="W385">
        <v>49.599998474121001</v>
      </c>
      <c r="X385">
        <v>-0.223543435335159</v>
      </c>
      <c r="AA385">
        <v>122</v>
      </c>
      <c r="AB385">
        <v>53.392768859863203</v>
      </c>
      <c r="AC385">
        <v>142</v>
      </c>
      <c r="AD385">
        <v>82</v>
      </c>
      <c r="AG385">
        <v>1649</v>
      </c>
      <c r="AJ385">
        <v>25</v>
      </c>
    </row>
    <row r="386" spans="1:36" x14ac:dyDescent="0.2">
      <c r="A386">
        <v>2401457593</v>
      </c>
      <c r="B386" t="s">
        <v>1049</v>
      </c>
      <c r="C386" t="s">
        <v>1050</v>
      </c>
      <c r="D386" t="s">
        <v>643</v>
      </c>
      <c r="F386">
        <v>13958</v>
      </c>
      <c r="G386">
        <v>8.59</v>
      </c>
      <c r="H386">
        <v>15</v>
      </c>
      <c r="I386" t="b">
        <v>0</v>
      </c>
      <c r="K386" t="s">
        <v>1051</v>
      </c>
      <c r="O386">
        <v>7865</v>
      </c>
      <c r="P386">
        <v>8596.599609375</v>
      </c>
      <c r="Q386">
        <v>2.70000004768371</v>
      </c>
      <c r="S386">
        <v>376</v>
      </c>
      <c r="T386">
        <v>388</v>
      </c>
      <c r="U386">
        <v>96.400001525878906</v>
      </c>
      <c r="V386">
        <v>604.79998779296795</v>
      </c>
      <c r="W386">
        <v>50</v>
      </c>
      <c r="X386">
        <v>2.4358468055725</v>
      </c>
      <c r="AA386">
        <v>123</v>
      </c>
      <c r="AB386">
        <v>53.715557098388601</v>
      </c>
      <c r="AC386">
        <v>133</v>
      </c>
      <c r="AD386">
        <v>86</v>
      </c>
      <c r="AG386">
        <v>937</v>
      </c>
      <c r="AJ386">
        <v>15</v>
      </c>
    </row>
    <row r="387" spans="1:36" x14ac:dyDescent="0.2">
      <c r="A387">
        <v>2419460718</v>
      </c>
      <c r="B387" t="s">
        <v>1052</v>
      </c>
      <c r="C387" t="s">
        <v>513</v>
      </c>
      <c r="D387" t="s">
        <v>480</v>
      </c>
      <c r="F387">
        <v>4299</v>
      </c>
      <c r="G387">
        <v>24.89</v>
      </c>
      <c r="H387">
        <v>32</v>
      </c>
      <c r="I387" t="b">
        <v>0</v>
      </c>
      <c r="K387" t="s">
        <v>1053</v>
      </c>
      <c r="L387">
        <v>94.800796508789006</v>
      </c>
      <c r="O387">
        <v>4256</v>
      </c>
      <c r="P387">
        <v>24891.400390625</v>
      </c>
      <c r="Q387">
        <v>12</v>
      </c>
      <c r="S387">
        <v>15</v>
      </c>
      <c r="T387">
        <v>45</v>
      </c>
      <c r="U387">
        <v>-22.399999618530199</v>
      </c>
      <c r="V387">
        <v>17</v>
      </c>
      <c r="W387">
        <v>10.300000190734799</v>
      </c>
      <c r="X387">
        <v>-0.12855845689773501</v>
      </c>
      <c r="AC387">
        <v>165</v>
      </c>
      <c r="AD387">
        <v>126</v>
      </c>
      <c r="AF387">
        <v>63.446388244628899</v>
      </c>
      <c r="AG387">
        <v>822</v>
      </c>
      <c r="AJ387">
        <v>32</v>
      </c>
    </row>
    <row r="388" spans="1:36" x14ac:dyDescent="0.2">
      <c r="A388">
        <v>2420723649</v>
      </c>
      <c r="B388" t="s">
        <v>1054</v>
      </c>
      <c r="C388" t="s">
        <v>499</v>
      </c>
      <c r="D388" t="s">
        <v>480</v>
      </c>
      <c r="F388">
        <v>5031</v>
      </c>
      <c r="G388">
        <v>24.98</v>
      </c>
      <c r="H388">
        <v>52</v>
      </c>
      <c r="I388" t="b">
        <v>0</v>
      </c>
      <c r="K388" t="s">
        <v>1055</v>
      </c>
      <c r="L388">
        <v>94.800796508789006</v>
      </c>
      <c r="O388">
        <v>4595</v>
      </c>
      <c r="P388">
        <v>24980.400390625</v>
      </c>
      <c r="Q388">
        <v>10.1000003814697</v>
      </c>
      <c r="S388">
        <v>40</v>
      </c>
      <c r="T388">
        <v>23</v>
      </c>
      <c r="U388">
        <v>1.79999995231628</v>
      </c>
      <c r="V388">
        <v>31</v>
      </c>
      <c r="W388">
        <v>12.6000003814697</v>
      </c>
      <c r="X388">
        <v>5.5243309587240198E-2</v>
      </c>
      <c r="AC388">
        <v>181</v>
      </c>
      <c r="AD388">
        <v>133</v>
      </c>
      <c r="AF388">
        <v>65.162269592285099</v>
      </c>
      <c r="AG388">
        <v>1001</v>
      </c>
      <c r="AJ388">
        <v>52</v>
      </c>
    </row>
    <row r="389" spans="1:36" x14ac:dyDescent="0.2">
      <c r="A389">
        <v>2486903747</v>
      </c>
      <c r="B389" t="s">
        <v>1056</v>
      </c>
      <c r="C389" t="s">
        <v>1057</v>
      </c>
      <c r="D389" t="s">
        <v>480</v>
      </c>
      <c r="F389">
        <v>4344</v>
      </c>
      <c r="G389">
        <v>17.29</v>
      </c>
      <c r="I389" t="b">
        <v>0</v>
      </c>
      <c r="K389" t="s">
        <v>1058</v>
      </c>
      <c r="L389">
        <v>94.800796508789006</v>
      </c>
      <c r="N389">
        <v>4344</v>
      </c>
      <c r="O389">
        <v>3539</v>
      </c>
      <c r="P389">
        <v>17297.30078125</v>
      </c>
      <c r="Q389">
        <v>10.6000003814697</v>
      </c>
      <c r="S389">
        <v>64.052711486816406</v>
      </c>
      <c r="U389">
        <v>3</v>
      </c>
      <c r="V389">
        <v>27</v>
      </c>
      <c r="W389">
        <v>18.100000381469702</v>
      </c>
      <c r="X389">
        <v>-1.2140623293817E-2</v>
      </c>
      <c r="AF389">
        <v>67.835044860839801</v>
      </c>
      <c r="AG389">
        <v>267.67608642578102</v>
      </c>
    </row>
    <row r="390" spans="1:36" x14ac:dyDescent="0.2">
      <c r="A390">
        <v>2486927316</v>
      </c>
      <c r="B390" t="s">
        <v>1059</v>
      </c>
      <c r="C390" t="s">
        <v>1060</v>
      </c>
      <c r="D390" t="s">
        <v>480</v>
      </c>
      <c r="F390">
        <v>10932</v>
      </c>
      <c r="G390">
        <v>51.05</v>
      </c>
      <c r="H390">
        <v>121</v>
      </c>
      <c r="I390" t="b">
        <v>0</v>
      </c>
      <c r="K390" t="s">
        <v>1061</v>
      </c>
      <c r="L390">
        <v>94.800796508789006</v>
      </c>
      <c r="N390">
        <v>10932</v>
      </c>
      <c r="O390">
        <v>10430</v>
      </c>
      <c r="P390">
        <v>51054.69921875</v>
      </c>
      <c r="Q390">
        <v>18.2000007629394</v>
      </c>
      <c r="S390">
        <v>509</v>
      </c>
      <c r="T390">
        <v>506</v>
      </c>
      <c r="U390">
        <v>13.800000190734799</v>
      </c>
      <c r="V390">
        <v>130.19999694824199</v>
      </c>
      <c r="W390">
        <v>42.099998474121001</v>
      </c>
      <c r="X390">
        <v>1.6452942043542799E-2</v>
      </c>
      <c r="AC390">
        <v>178</v>
      </c>
      <c r="AD390">
        <v>130</v>
      </c>
      <c r="AF390">
        <v>89.733978271484304</v>
      </c>
      <c r="AG390">
        <v>1693</v>
      </c>
      <c r="AJ390">
        <v>121</v>
      </c>
    </row>
    <row r="391" spans="1:36" x14ac:dyDescent="0.2">
      <c r="A391">
        <v>2506776639</v>
      </c>
      <c r="B391" t="s">
        <v>1062</v>
      </c>
      <c r="C391" t="s">
        <v>725</v>
      </c>
      <c r="D391" t="s">
        <v>75</v>
      </c>
      <c r="F391">
        <v>1323</v>
      </c>
      <c r="G391">
        <v>2.89</v>
      </c>
      <c r="H391">
        <v>43</v>
      </c>
      <c r="I391" t="b">
        <v>0</v>
      </c>
      <c r="K391" t="s">
        <v>1063</v>
      </c>
      <c r="L391">
        <v>94.800796508789006</v>
      </c>
      <c r="N391">
        <v>1323</v>
      </c>
      <c r="O391">
        <v>1200</v>
      </c>
      <c r="P391">
        <v>2894.5</v>
      </c>
      <c r="Q391">
        <v>3.4000000953674299</v>
      </c>
      <c r="S391">
        <v>6</v>
      </c>
      <c r="T391">
        <v>6</v>
      </c>
      <c r="U391">
        <v>26.799999237060501</v>
      </c>
      <c r="V391">
        <v>38.599998474121001</v>
      </c>
      <c r="W391">
        <v>15.899999618530201</v>
      </c>
      <c r="X391">
        <v>0.193470373749732</v>
      </c>
      <c r="AA391">
        <v>85</v>
      </c>
      <c r="AB391">
        <v>79.366523742675696</v>
      </c>
      <c r="AC391">
        <v>175</v>
      </c>
      <c r="AD391">
        <v>157</v>
      </c>
      <c r="AG391">
        <v>307</v>
      </c>
      <c r="AJ391">
        <v>43</v>
      </c>
    </row>
    <row r="392" spans="1:36" x14ac:dyDescent="0.2">
      <c r="A392">
        <v>2511557479</v>
      </c>
      <c r="B392" t="s">
        <v>1064</v>
      </c>
      <c r="C392" t="s">
        <v>1065</v>
      </c>
      <c r="D392" t="s">
        <v>480</v>
      </c>
      <c r="E392" t="s">
        <v>1066</v>
      </c>
      <c r="F392">
        <v>12837</v>
      </c>
      <c r="G392">
        <v>39.72</v>
      </c>
      <c r="H392">
        <v>95</v>
      </c>
      <c r="I392" t="b">
        <v>0</v>
      </c>
      <c r="K392" t="s">
        <v>1067</v>
      </c>
      <c r="L392">
        <v>94.800796508789006</v>
      </c>
      <c r="N392">
        <v>12837</v>
      </c>
      <c r="O392">
        <v>9949</v>
      </c>
      <c r="P392">
        <v>39727.69921875</v>
      </c>
      <c r="Q392">
        <v>11.699999809265099</v>
      </c>
      <c r="S392">
        <v>444</v>
      </c>
      <c r="T392">
        <v>404</v>
      </c>
      <c r="U392">
        <v>33</v>
      </c>
      <c r="V392">
        <v>248.19999694824199</v>
      </c>
      <c r="W392">
        <v>50</v>
      </c>
      <c r="X392">
        <v>0.42891988158226002</v>
      </c>
      <c r="AC392">
        <v>169</v>
      </c>
      <c r="AD392">
        <v>129</v>
      </c>
      <c r="AF392">
        <v>76.087776184082003</v>
      </c>
      <c r="AG392">
        <v>1703</v>
      </c>
      <c r="AJ392">
        <v>95</v>
      </c>
    </row>
    <row r="393" spans="1:36" x14ac:dyDescent="0.2">
      <c r="A393">
        <v>2511560344</v>
      </c>
      <c r="B393" t="s">
        <v>1068</v>
      </c>
      <c r="C393" t="s">
        <v>1069</v>
      </c>
      <c r="D393" t="s">
        <v>480</v>
      </c>
      <c r="E393" t="s">
        <v>1070</v>
      </c>
      <c r="F393">
        <v>3437</v>
      </c>
      <c r="G393">
        <v>18.48</v>
      </c>
      <c r="H393">
        <v>31</v>
      </c>
      <c r="I393" t="b">
        <v>0</v>
      </c>
      <c r="K393" t="s">
        <v>1071</v>
      </c>
      <c r="L393">
        <v>94.800796508789006</v>
      </c>
      <c r="N393">
        <v>3437</v>
      </c>
      <c r="O393">
        <v>3284</v>
      </c>
      <c r="P393">
        <v>18484.30078125</v>
      </c>
      <c r="Q393">
        <v>12.199999809265099</v>
      </c>
      <c r="S393">
        <v>49</v>
      </c>
      <c r="T393">
        <v>168</v>
      </c>
      <c r="U393">
        <v>57.400001525878899</v>
      </c>
      <c r="V393">
        <v>181.80000305175699</v>
      </c>
      <c r="W393">
        <v>30.399999618530199</v>
      </c>
      <c r="X393">
        <v>-0.63188761472702004</v>
      </c>
      <c r="AC393">
        <v>155</v>
      </c>
      <c r="AD393">
        <v>127</v>
      </c>
      <c r="AF393">
        <v>71.621864318847599</v>
      </c>
      <c r="AG393">
        <v>652</v>
      </c>
      <c r="AJ393">
        <v>31</v>
      </c>
    </row>
    <row r="394" spans="1:36" x14ac:dyDescent="0.2">
      <c r="A394">
        <v>2518159090</v>
      </c>
      <c r="B394" t="s">
        <v>1072</v>
      </c>
      <c r="C394" t="s">
        <v>1073</v>
      </c>
      <c r="D394" t="s">
        <v>75</v>
      </c>
      <c r="F394">
        <v>1147</v>
      </c>
      <c r="G394">
        <v>2.93</v>
      </c>
      <c r="H394">
        <v>37</v>
      </c>
      <c r="I394" t="b">
        <v>0</v>
      </c>
      <c r="K394" t="s">
        <v>1074</v>
      </c>
      <c r="L394">
        <v>94.800796508789006</v>
      </c>
      <c r="N394">
        <v>1147</v>
      </c>
      <c r="O394">
        <v>1147</v>
      </c>
      <c r="P394">
        <v>2935.60009765625</v>
      </c>
      <c r="Q394">
        <v>3.5</v>
      </c>
      <c r="S394">
        <v>4</v>
      </c>
      <c r="T394">
        <v>6</v>
      </c>
      <c r="U394">
        <v>42</v>
      </c>
      <c r="V394">
        <v>46.799999237060497</v>
      </c>
      <c r="W394">
        <v>8.3000001907348597</v>
      </c>
      <c r="X394">
        <v>4.08775024116039E-2</v>
      </c>
      <c r="AA394">
        <v>82</v>
      </c>
      <c r="AB394">
        <v>79.437934875488196</v>
      </c>
      <c r="AC394">
        <v>170</v>
      </c>
      <c r="AD394">
        <v>153</v>
      </c>
      <c r="AG394">
        <v>301</v>
      </c>
      <c r="AJ394">
        <v>37</v>
      </c>
    </row>
    <row r="395" spans="1:36" x14ac:dyDescent="0.2">
      <c r="A395">
        <v>2533267146</v>
      </c>
      <c r="B395" t="s">
        <v>1075</v>
      </c>
      <c r="C395" t="s">
        <v>212</v>
      </c>
      <c r="D395" t="s">
        <v>75</v>
      </c>
      <c r="F395">
        <v>611</v>
      </c>
      <c r="G395">
        <v>1.52</v>
      </c>
      <c r="H395">
        <v>12</v>
      </c>
      <c r="I395" t="b">
        <v>0</v>
      </c>
      <c r="K395" t="s">
        <v>1076</v>
      </c>
      <c r="L395">
        <v>94.800796508789006</v>
      </c>
      <c r="N395">
        <v>611</v>
      </c>
      <c r="O395">
        <v>550</v>
      </c>
      <c r="P395">
        <v>1521.5</v>
      </c>
      <c r="Q395">
        <v>3.7999999523162802</v>
      </c>
      <c r="S395">
        <v>2</v>
      </c>
      <c r="T395">
        <v>2</v>
      </c>
      <c r="U395">
        <v>12.199999809265099</v>
      </c>
      <c r="V395">
        <v>23.399999618530199</v>
      </c>
      <c r="W395">
        <v>3.20000004768371</v>
      </c>
      <c r="X395">
        <v>-0.68353599309921198</v>
      </c>
      <c r="AA395">
        <v>83</v>
      </c>
      <c r="AB395">
        <v>80.46875</v>
      </c>
      <c r="AC395">
        <v>160</v>
      </c>
      <c r="AD395">
        <v>146</v>
      </c>
      <c r="AG395">
        <v>142</v>
      </c>
      <c r="AJ395">
        <v>12</v>
      </c>
    </row>
    <row r="396" spans="1:36" x14ac:dyDescent="0.2">
      <c r="A396">
        <v>2534812949</v>
      </c>
      <c r="B396" t="s">
        <v>1077</v>
      </c>
      <c r="C396" t="s">
        <v>196</v>
      </c>
      <c r="D396" t="s">
        <v>75</v>
      </c>
      <c r="F396">
        <v>897</v>
      </c>
      <c r="G396">
        <v>2.36</v>
      </c>
      <c r="H396">
        <v>27</v>
      </c>
      <c r="I396" t="b">
        <v>0</v>
      </c>
      <c r="K396" t="s">
        <v>1078</v>
      </c>
      <c r="L396">
        <v>94.800796508789006</v>
      </c>
      <c r="N396">
        <v>897</v>
      </c>
      <c r="O396">
        <v>879</v>
      </c>
      <c r="P396">
        <v>2365.89990234375</v>
      </c>
      <c r="Q396">
        <v>3.70000004768371</v>
      </c>
      <c r="S396">
        <v>4</v>
      </c>
      <c r="T396">
        <v>2</v>
      </c>
      <c r="U396">
        <v>40.200000762939403</v>
      </c>
      <c r="V396">
        <v>44.599998474121001</v>
      </c>
      <c r="W396">
        <v>1.5</v>
      </c>
      <c r="X396">
        <v>-7.6080985367298098E-2</v>
      </c>
      <c r="AA396">
        <v>82</v>
      </c>
      <c r="AB396">
        <v>80.022781372070298</v>
      </c>
      <c r="AC396">
        <v>168</v>
      </c>
      <c r="AD396">
        <v>152</v>
      </c>
      <c r="AG396">
        <v>234</v>
      </c>
      <c r="AJ396">
        <v>27</v>
      </c>
    </row>
    <row r="397" spans="1:36" x14ac:dyDescent="0.2">
      <c r="A397">
        <v>2547706143</v>
      </c>
      <c r="B397" t="s">
        <v>1079</v>
      </c>
      <c r="C397" t="s">
        <v>225</v>
      </c>
      <c r="D397" t="s">
        <v>75</v>
      </c>
      <c r="F397">
        <v>1073</v>
      </c>
      <c r="G397">
        <v>2.92</v>
      </c>
      <c r="H397">
        <v>37</v>
      </c>
      <c r="I397" t="b">
        <v>0</v>
      </c>
      <c r="K397" t="s">
        <v>1080</v>
      </c>
      <c r="L397">
        <v>94.800796508789006</v>
      </c>
      <c r="N397">
        <v>1073</v>
      </c>
      <c r="O397">
        <v>1073</v>
      </c>
      <c r="P397">
        <v>2920.60009765625</v>
      </c>
      <c r="Q397">
        <v>4.1999998092651296</v>
      </c>
      <c r="S397">
        <v>2</v>
      </c>
      <c r="T397">
        <v>12</v>
      </c>
      <c r="U397">
        <v>34</v>
      </c>
      <c r="V397">
        <v>45</v>
      </c>
      <c r="W397">
        <v>3.9000000953674299</v>
      </c>
      <c r="X397">
        <v>-0.35609120130538902</v>
      </c>
      <c r="AA397">
        <v>84</v>
      </c>
      <c r="AB397">
        <v>81.927902221679602</v>
      </c>
      <c r="AC397">
        <v>176</v>
      </c>
      <c r="AD397">
        <v>156</v>
      </c>
      <c r="AG397">
        <v>290</v>
      </c>
      <c r="AJ397">
        <v>37</v>
      </c>
    </row>
    <row r="398" spans="1:36" x14ac:dyDescent="0.2">
      <c r="A398">
        <v>2569741238</v>
      </c>
      <c r="B398" t="s">
        <v>1081</v>
      </c>
      <c r="C398" t="s">
        <v>1082</v>
      </c>
      <c r="D398" t="s">
        <v>75</v>
      </c>
      <c r="F398">
        <v>1260</v>
      </c>
      <c r="G398">
        <v>3.23</v>
      </c>
      <c r="H398">
        <v>56</v>
      </c>
      <c r="I398" t="b">
        <v>0</v>
      </c>
      <c r="K398" t="s">
        <v>1083</v>
      </c>
      <c r="L398">
        <v>94.800796508789006</v>
      </c>
      <c r="N398">
        <v>1260</v>
      </c>
      <c r="O398">
        <v>1260</v>
      </c>
      <c r="P398">
        <v>3235.69995117187</v>
      </c>
      <c r="Q398">
        <v>4</v>
      </c>
      <c r="S398">
        <v>2</v>
      </c>
      <c r="T398">
        <v>6</v>
      </c>
      <c r="U398">
        <v>16.399999618530199</v>
      </c>
      <c r="V398">
        <v>85.199996948242102</v>
      </c>
      <c r="W398">
        <v>11.699999809265099</v>
      </c>
      <c r="X398">
        <v>-2.0521061420440598</v>
      </c>
      <c r="AA398">
        <v>84</v>
      </c>
      <c r="AB398">
        <v>81.857032775878906</v>
      </c>
      <c r="AC398">
        <v>179</v>
      </c>
      <c r="AD398">
        <v>161</v>
      </c>
      <c r="AG398">
        <v>341</v>
      </c>
      <c r="AJ398">
        <v>56</v>
      </c>
    </row>
    <row r="399" spans="1:36" x14ac:dyDescent="0.2">
      <c r="A399">
        <v>2589233136</v>
      </c>
      <c r="B399" t="s">
        <v>1084</v>
      </c>
      <c r="C399" t="s">
        <v>1085</v>
      </c>
      <c r="D399" t="s">
        <v>75</v>
      </c>
      <c r="F399">
        <v>1249</v>
      </c>
      <c r="G399">
        <v>3.38</v>
      </c>
      <c r="H399">
        <v>35</v>
      </c>
      <c r="I399" t="b">
        <v>0</v>
      </c>
      <c r="K399" t="s">
        <v>1086</v>
      </c>
      <c r="L399">
        <v>94.800796508789006</v>
      </c>
      <c r="N399">
        <v>1249</v>
      </c>
      <c r="O399">
        <v>1249</v>
      </c>
      <c r="P399">
        <v>3383.5</v>
      </c>
      <c r="Q399">
        <v>4.1999998092651296</v>
      </c>
      <c r="S399">
        <v>2</v>
      </c>
      <c r="T399">
        <v>10</v>
      </c>
      <c r="U399">
        <v>17</v>
      </c>
      <c r="V399">
        <v>27.399999618530199</v>
      </c>
      <c r="W399">
        <v>9.1000003814697195</v>
      </c>
      <c r="X399">
        <v>-0.22461947798728901</v>
      </c>
      <c r="AA399">
        <v>86</v>
      </c>
      <c r="AB399">
        <v>82.594879150390597</v>
      </c>
      <c r="AC399">
        <v>181</v>
      </c>
      <c r="AD399">
        <v>150</v>
      </c>
      <c r="AG399">
        <v>330</v>
      </c>
      <c r="AJ399">
        <v>35</v>
      </c>
    </row>
    <row r="400" spans="1:36" x14ac:dyDescent="0.2">
      <c r="A400">
        <v>2616344315</v>
      </c>
      <c r="B400" t="s">
        <v>1087</v>
      </c>
      <c r="C400" t="s">
        <v>196</v>
      </c>
      <c r="D400" t="s">
        <v>75</v>
      </c>
      <c r="F400">
        <v>1567</v>
      </c>
      <c r="G400">
        <v>3.95</v>
      </c>
      <c r="H400">
        <v>57</v>
      </c>
      <c r="I400" t="b">
        <v>0</v>
      </c>
      <c r="K400" t="s">
        <v>1088</v>
      </c>
      <c r="L400">
        <v>94.800796508789006</v>
      </c>
      <c r="N400">
        <v>1567</v>
      </c>
      <c r="O400">
        <v>1476</v>
      </c>
      <c r="P400">
        <v>3958.89990234375</v>
      </c>
      <c r="Q400">
        <v>5.4000000953674299</v>
      </c>
      <c r="S400">
        <v>12</v>
      </c>
      <c r="T400">
        <v>16</v>
      </c>
      <c r="U400">
        <v>10.6000003814697</v>
      </c>
      <c r="V400">
        <v>27.799999237060501</v>
      </c>
      <c r="W400">
        <v>10</v>
      </c>
      <c r="X400">
        <v>-8.0830536782741505E-2</v>
      </c>
      <c r="AA400">
        <v>84</v>
      </c>
      <c r="AB400">
        <v>80.935287475585895</v>
      </c>
      <c r="AC400">
        <v>180</v>
      </c>
      <c r="AD400">
        <v>158</v>
      </c>
      <c r="AG400">
        <v>408</v>
      </c>
      <c r="AJ400">
        <v>57</v>
      </c>
    </row>
    <row r="401" spans="1:49" x14ac:dyDescent="0.2">
      <c r="A401">
        <v>2637688896</v>
      </c>
      <c r="B401" t="s">
        <v>1089</v>
      </c>
      <c r="C401" t="s">
        <v>1090</v>
      </c>
      <c r="D401" t="s">
        <v>75</v>
      </c>
      <c r="F401">
        <v>3321</v>
      </c>
      <c r="G401">
        <v>6.44</v>
      </c>
      <c r="H401">
        <v>98</v>
      </c>
      <c r="I401" t="b">
        <v>0</v>
      </c>
      <c r="K401" t="s">
        <v>1091</v>
      </c>
      <c r="L401">
        <v>94.800796508789006</v>
      </c>
      <c r="N401">
        <v>3321</v>
      </c>
      <c r="O401">
        <v>2517</v>
      </c>
      <c r="P401">
        <v>6448.2001953125</v>
      </c>
      <c r="Q401">
        <v>3.9000000953674299</v>
      </c>
      <c r="S401">
        <v>49</v>
      </c>
      <c r="T401">
        <v>75</v>
      </c>
      <c r="U401">
        <v>176</v>
      </c>
      <c r="V401">
        <v>219.80000305175699</v>
      </c>
      <c r="W401">
        <v>37.599998474121001</v>
      </c>
      <c r="X401">
        <v>3.4118048846721601E-2</v>
      </c>
      <c r="AA401">
        <v>119</v>
      </c>
      <c r="AB401">
        <v>82.220939636230398</v>
      </c>
      <c r="AC401">
        <v>180</v>
      </c>
      <c r="AD401">
        <v>158</v>
      </c>
      <c r="AG401">
        <v>673</v>
      </c>
      <c r="AJ401">
        <v>98</v>
      </c>
      <c r="AU401">
        <v>0</v>
      </c>
    </row>
    <row r="402" spans="1:49" x14ac:dyDescent="0.2">
      <c r="A402">
        <v>2643540428</v>
      </c>
      <c r="B402" t="s">
        <v>1092</v>
      </c>
      <c r="C402" t="s">
        <v>1093</v>
      </c>
      <c r="D402" t="s">
        <v>75</v>
      </c>
      <c r="F402">
        <v>3159</v>
      </c>
      <c r="G402">
        <v>6.44</v>
      </c>
      <c r="H402">
        <v>91</v>
      </c>
      <c r="I402" t="b">
        <v>0</v>
      </c>
      <c r="K402" t="s">
        <v>1094</v>
      </c>
      <c r="L402">
        <v>94.800796508789006</v>
      </c>
      <c r="N402">
        <v>3159</v>
      </c>
      <c r="O402">
        <v>2478</v>
      </c>
      <c r="P402">
        <v>6446</v>
      </c>
      <c r="Q402">
        <v>3.7999999523162802</v>
      </c>
      <c r="S402">
        <v>51</v>
      </c>
      <c r="T402">
        <v>79</v>
      </c>
      <c r="U402">
        <v>169.19999694824199</v>
      </c>
      <c r="V402">
        <v>216.39999389648401</v>
      </c>
      <c r="W402">
        <v>48.599998474121001</v>
      </c>
      <c r="X402">
        <v>-8.3772882819175706E-2</v>
      </c>
      <c r="AA402">
        <v>88</v>
      </c>
      <c r="AB402">
        <v>81.857200622558594</v>
      </c>
      <c r="AC402">
        <v>180</v>
      </c>
      <c r="AD402">
        <v>157</v>
      </c>
      <c r="AG402">
        <v>656</v>
      </c>
      <c r="AJ402">
        <v>91</v>
      </c>
      <c r="AU402">
        <v>0</v>
      </c>
    </row>
    <row r="403" spans="1:49" x14ac:dyDescent="0.2">
      <c r="A403">
        <v>2649100023</v>
      </c>
      <c r="B403" t="s">
        <v>1095</v>
      </c>
      <c r="C403" t="s">
        <v>1096</v>
      </c>
      <c r="D403" t="s">
        <v>75</v>
      </c>
      <c r="F403">
        <v>3009</v>
      </c>
      <c r="G403">
        <v>6.5</v>
      </c>
      <c r="H403">
        <v>73</v>
      </c>
      <c r="I403" t="b">
        <v>0</v>
      </c>
      <c r="K403" t="s">
        <v>1097</v>
      </c>
      <c r="L403">
        <v>94.800796508789006</v>
      </c>
      <c r="N403">
        <v>3009</v>
      </c>
      <c r="O403">
        <v>2456</v>
      </c>
      <c r="P403">
        <v>6503.2998046875</v>
      </c>
      <c r="Q403">
        <v>3.9000000953674299</v>
      </c>
      <c r="S403">
        <v>66</v>
      </c>
      <c r="T403">
        <v>90</v>
      </c>
      <c r="U403">
        <v>167</v>
      </c>
      <c r="V403">
        <v>217</v>
      </c>
      <c r="W403">
        <v>46.599998474121001</v>
      </c>
      <c r="X403">
        <v>-0.14761736989021301</v>
      </c>
      <c r="AA403">
        <v>123</v>
      </c>
      <c r="AB403">
        <v>82.324836730957003</v>
      </c>
      <c r="AC403">
        <v>176</v>
      </c>
      <c r="AD403">
        <v>152</v>
      </c>
      <c r="AG403">
        <v>621</v>
      </c>
      <c r="AJ403">
        <v>73</v>
      </c>
      <c r="AU403">
        <v>0</v>
      </c>
    </row>
    <row r="404" spans="1:49" x14ac:dyDescent="0.2">
      <c r="A404">
        <v>2652661460</v>
      </c>
      <c r="B404" t="s">
        <v>1098</v>
      </c>
      <c r="C404" t="s">
        <v>1099</v>
      </c>
      <c r="D404" t="s">
        <v>75</v>
      </c>
      <c r="F404">
        <v>3947</v>
      </c>
      <c r="G404">
        <v>6.61</v>
      </c>
      <c r="H404">
        <v>50</v>
      </c>
      <c r="I404" t="b">
        <v>0</v>
      </c>
      <c r="K404" t="s">
        <v>1100</v>
      </c>
      <c r="L404">
        <v>94.800796508789006</v>
      </c>
      <c r="N404">
        <v>3947</v>
      </c>
      <c r="O404">
        <v>2538</v>
      </c>
      <c r="P404">
        <v>6613.7001953125</v>
      </c>
      <c r="Q404">
        <v>3.5999999046325599</v>
      </c>
      <c r="S404">
        <v>56</v>
      </c>
      <c r="T404">
        <v>85</v>
      </c>
      <c r="U404">
        <v>145.80000305175699</v>
      </c>
      <c r="V404">
        <v>220.19999694824199</v>
      </c>
      <c r="W404">
        <v>44.200000762939403</v>
      </c>
      <c r="X404">
        <v>-7.8624673187732697E-2</v>
      </c>
      <c r="AA404">
        <v>117</v>
      </c>
      <c r="AB404">
        <v>83.300079345703097</v>
      </c>
      <c r="AC404">
        <v>169</v>
      </c>
      <c r="AD404">
        <v>143</v>
      </c>
      <c r="AG404">
        <v>599</v>
      </c>
      <c r="AJ404">
        <v>50</v>
      </c>
      <c r="AU404">
        <v>0</v>
      </c>
    </row>
    <row r="405" spans="1:49" x14ac:dyDescent="0.2">
      <c r="A405">
        <v>2661572221</v>
      </c>
      <c r="B405" t="s">
        <v>1101</v>
      </c>
      <c r="C405" t="s">
        <v>1102</v>
      </c>
      <c r="D405" t="s">
        <v>75</v>
      </c>
      <c r="F405">
        <v>3030</v>
      </c>
      <c r="G405">
        <v>6.49</v>
      </c>
      <c r="H405">
        <v>55</v>
      </c>
      <c r="I405" t="b">
        <v>0</v>
      </c>
      <c r="K405" t="s">
        <v>1103</v>
      </c>
      <c r="L405">
        <v>94.800796508789006</v>
      </c>
      <c r="N405">
        <v>3030</v>
      </c>
      <c r="O405">
        <v>2548</v>
      </c>
      <c r="P405">
        <v>6491.7998046875</v>
      </c>
      <c r="Q405">
        <v>3.4000000953674299</v>
      </c>
      <c r="S405">
        <v>51</v>
      </c>
      <c r="T405">
        <v>86</v>
      </c>
      <c r="U405">
        <v>166</v>
      </c>
      <c r="V405">
        <v>216.39999389648401</v>
      </c>
      <c r="W405">
        <v>45.700000762939403</v>
      </c>
      <c r="X405">
        <v>-0.135555624961853</v>
      </c>
      <c r="AA405">
        <v>88</v>
      </c>
      <c r="AB405">
        <v>82.380462646484304</v>
      </c>
      <c r="AC405">
        <v>166</v>
      </c>
      <c r="AD405">
        <v>144</v>
      </c>
      <c r="AG405">
        <v>626</v>
      </c>
      <c r="AJ405">
        <v>55</v>
      </c>
      <c r="AU405">
        <v>0</v>
      </c>
    </row>
    <row r="406" spans="1:49" x14ac:dyDescent="0.2">
      <c r="A406">
        <v>2677234236</v>
      </c>
      <c r="B406" t="s">
        <v>1104</v>
      </c>
      <c r="C406" t="s">
        <v>196</v>
      </c>
      <c r="D406" t="s">
        <v>75</v>
      </c>
      <c r="F406">
        <v>1650</v>
      </c>
      <c r="G406">
        <v>3.94</v>
      </c>
      <c r="H406">
        <v>46</v>
      </c>
      <c r="I406" t="b">
        <v>0</v>
      </c>
      <c r="K406" t="s">
        <v>1105</v>
      </c>
      <c r="L406">
        <v>94.800796508789006</v>
      </c>
      <c r="N406">
        <v>1650</v>
      </c>
      <c r="O406">
        <v>1468</v>
      </c>
      <c r="P406">
        <v>3939.69995117187</v>
      </c>
      <c r="Q406">
        <v>4.1999998092651296</v>
      </c>
      <c r="S406">
        <v>7</v>
      </c>
      <c r="T406">
        <v>20</v>
      </c>
      <c r="U406">
        <v>7.5999999046325604</v>
      </c>
      <c r="V406">
        <v>26.2000007629394</v>
      </c>
      <c r="W406">
        <v>11.699999809265099</v>
      </c>
      <c r="X406">
        <v>-0.22844378650188399</v>
      </c>
      <c r="AA406">
        <v>85</v>
      </c>
      <c r="AB406">
        <v>81.794380187988196</v>
      </c>
      <c r="AC406">
        <v>175</v>
      </c>
      <c r="AD406">
        <v>152</v>
      </c>
      <c r="AG406">
        <v>391</v>
      </c>
      <c r="AJ406">
        <v>46</v>
      </c>
    </row>
    <row r="407" spans="1:49" x14ac:dyDescent="0.2">
      <c r="A407">
        <v>2687971248</v>
      </c>
      <c r="B407" t="s">
        <v>1106</v>
      </c>
      <c r="C407" t="s">
        <v>212</v>
      </c>
      <c r="D407" t="s">
        <v>75</v>
      </c>
      <c r="F407">
        <v>1535</v>
      </c>
      <c r="G407">
        <v>3.78</v>
      </c>
      <c r="H407">
        <v>45</v>
      </c>
      <c r="I407" t="b">
        <v>0</v>
      </c>
      <c r="K407" t="s">
        <v>1107</v>
      </c>
      <c r="L407">
        <v>94.800796508789006</v>
      </c>
      <c r="N407">
        <v>1535</v>
      </c>
      <c r="O407">
        <v>1364</v>
      </c>
      <c r="P407">
        <v>3779.69995117187</v>
      </c>
      <c r="Q407">
        <v>3.9000000953674299</v>
      </c>
      <c r="S407">
        <v>2</v>
      </c>
      <c r="T407">
        <v>8</v>
      </c>
      <c r="U407">
        <v>11.199999809265099</v>
      </c>
      <c r="V407">
        <v>24.2000007629394</v>
      </c>
      <c r="W407">
        <v>4.5999999046325604</v>
      </c>
      <c r="X407">
        <v>-0.269862681627273</v>
      </c>
      <c r="AA407">
        <v>84</v>
      </c>
      <c r="AB407">
        <v>82.279792785644503</v>
      </c>
      <c r="AC407">
        <v>175</v>
      </c>
      <c r="AD407">
        <v>153</v>
      </c>
      <c r="AG407">
        <v>372</v>
      </c>
      <c r="AJ407">
        <v>45</v>
      </c>
      <c r="AW407">
        <v>0</v>
      </c>
    </row>
    <row r="408" spans="1:49" x14ac:dyDescent="0.2">
      <c r="A408">
        <v>2768524139</v>
      </c>
      <c r="B408" t="s">
        <v>1108</v>
      </c>
      <c r="C408" t="s">
        <v>196</v>
      </c>
      <c r="D408" t="s">
        <v>75</v>
      </c>
      <c r="F408">
        <v>1512</v>
      </c>
      <c r="G408">
        <v>4.04</v>
      </c>
      <c r="H408">
        <v>57</v>
      </c>
      <c r="I408" t="b">
        <v>0</v>
      </c>
      <c r="K408" t="s">
        <v>1109</v>
      </c>
      <c r="L408">
        <v>94.800796508789006</v>
      </c>
      <c r="N408">
        <v>1512</v>
      </c>
      <c r="O408">
        <v>1488</v>
      </c>
      <c r="P408">
        <v>4043.5</v>
      </c>
      <c r="Q408">
        <v>3.5999999046325599</v>
      </c>
      <c r="S408">
        <v>9</v>
      </c>
      <c r="T408">
        <v>18</v>
      </c>
      <c r="U408">
        <v>5.1999998092651296</v>
      </c>
      <c r="V408">
        <v>23.600000381469702</v>
      </c>
      <c r="W408">
        <v>6.4000000953674299</v>
      </c>
      <c r="X408">
        <v>-0.21268703043460799</v>
      </c>
      <c r="AA408">
        <v>84</v>
      </c>
      <c r="AB408">
        <v>81.278861999511705</v>
      </c>
      <c r="AC408">
        <v>181</v>
      </c>
      <c r="AD408">
        <v>157</v>
      </c>
      <c r="AG408">
        <v>418</v>
      </c>
      <c r="AJ408">
        <v>57</v>
      </c>
      <c r="AW408">
        <v>0</v>
      </c>
    </row>
    <row r="409" spans="1:49" x14ac:dyDescent="0.2">
      <c r="A409">
        <v>2871010596</v>
      </c>
      <c r="B409" t="s">
        <v>1110</v>
      </c>
      <c r="C409" t="s">
        <v>1111</v>
      </c>
      <c r="D409" t="s">
        <v>75</v>
      </c>
      <c r="F409">
        <v>765</v>
      </c>
      <c r="G409">
        <v>1.92</v>
      </c>
      <c r="H409">
        <v>23</v>
      </c>
      <c r="I409" t="b">
        <v>0</v>
      </c>
      <c r="K409" t="s">
        <v>1112</v>
      </c>
      <c r="L409">
        <v>94.800796508789006</v>
      </c>
      <c r="N409">
        <v>765</v>
      </c>
      <c r="O409">
        <v>744</v>
      </c>
      <c r="P409">
        <v>1927</v>
      </c>
      <c r="Q409">
        <v>3.2999999523162802</v>
      </c>
      <c r="R409">
        <v>2.5880000591278001</v>
      </c>
      <c r="S409">
        <v>0</v>
      </c>
      <c r="T409">
        <v>2</v>
      </c>
      <c r="U409">
        <v>19.600000381469702</v>
      </c>
      <c r="V409">
        <v>24.2000007629394</v>
      </c>
      <c r="W409">
        <v>7.9000000953674299</v>
      </c>
      <c r="X409">
        <v>-0.11416710168123199</v>
      </c>
      <c r="AA409">
        <v>86</v>
      </c>
      <c r="AB409">
        <v>82.712348937988196</v>
      </c>
      <c r="AC409">
        <v>176</v>
      </c>
      <c r="AD409">
        <v>152</v>
      </c>
      <c r="AG409">
        <v>191</v>
      </c>
      <c r="AJ409">
        <v>23</v>
      </c>
      <c r="AU409">
        <v>0</v>
      </c>
      <c r="AW409">
        <v>0</v>
      </c>
    </row>
    <row r="410" spans="1:49" x14ac:dyDescent="0.2">
      <c r="A410">
        <v>2876860490</v>
      </c>
      <c r="B410" t="s">
        <v>1113</v>
      </c>
      <c r="C410" t="s">
        <v>928</v>
      </c>
      <c r="D410" t="s">
        <v>75</v>
      </c>
      <c r="F410">
        <v>954</v>
      </c>
      <c r="G410">
        <v>2.29</v>
      </c>
      <c r="H410">
        <v>25</v>
      </c>
      <c r="I410" t="b">
        <v>0</v>
      </c>
      <c r="K410" t="s">
        <v>1114</v>
      </c>
      <c r="L410">
        <v>94.800796508789006</v>
      </c>
      <c r="N410">
        <v>954</v>
      </c>
      <c r="O410">
        <v>954</v>
      </c>
      <c r="P410">
        <v>2290</v>
      </c>
      <c r="Q410">
        <v>3.5999999046325599</v>
      </c>
      <c r="R410">
        <v>2.4000000953674299</v>
      </c>
      <c r="S410">
        <v>2</v>
      </c>
      <c r="T410">
        <v>4</v>
      </c>
      <c r="U410">
        <v>17.600000381469702</v>
      </c>
      <c r="V410">
        <v>24.2000007629394</v>
      </c>
      <c r="W410">
        <v>6.3000001907348597</v>
      </c>
      <c r="X410">
        <v>-0.104803495109081</v>
      </c>
      <c r="AA410">
        <v>85</v>
      </c>
      <c r="AB410">
        <v>80.599159240722599</v>
      </c>
      <c r="AC410">
        <v>173</v>
      </c>
      <c r="AD410">
        <v>148</v>
      </c>
      <c r="AG410">
        <v>224</v>
      </c>
      <c r="AJ410">
        <v>25</v>
      </c>
      <c r="AP410">
        <v>3</v>
      </c>
      <c r="AU410">
        <v>0</v>
      </c>
      <c r="AV410">
        <v>7</v>
      </c>
      <c r="AW410">
        <v>0</v>
      </c>
    </row>
    <row r="411" spans="1:49" x14ac:dyDescent="0.2">
      <c r="A411">
        <v>2883560206</v>
      </c>
      <c r="B411" t="s">
        <v>1115</v>
      </c>
      <c r="C411" t="s">
        <v>928</v>
      </c>
      <c r="D411" t="s">
        <v>75</v>
      </c>
      <c r="F411">
        <v>1601</v>
      </c>
      <c r="G411">
        <v>3.75</v>
      </c>
      <c r="H411">
        <v>64</v>
      </c>
      <c r="I411" t="b">
        <v>0</v>
      </c>
      <c r="K411" t="s">
        <v>1116</v>
      </c>
      <c r="L411">
        <v>94.800796508789006</v>
      </c>
      <c r="N411">
        <v>1601</v>
      </c>
      <c r="O411">
        <v>1601</v>
      </c>
      <c r="P411">
        <v>3749.10009765625</v>
      </c>
      <c r="Q411">
        <v>3.7999999523162802</v>
      </c>
      <c r="R411">
        <v>2.3420000076293901</v>
      </c>
      <c r="S411">
        <v>9</v>
      </c>
      <c r="T411">
        <v>16</v>
      </c>
      <c r="U411">
        <v>22.600000381469702</v>
      </c>
      <c r="V411">
        <v>35</v>
      </c>
      <c r="W411">
        <v>6.0999999046325604</v>
      </c>
      <c r="X411">
        <v>-0.20271532237529699</v>
      </c>
      <c r="AA411">
        <v>88</v>
      </c>
      <c r="AB411">
        <v>80.045509338378906</v>
      </c>
      <c r="AC411">
        <v>182</v>
      </c>
      <c r="AD411">
        <v>158</v>
      </c>
      <c r="AG411">
        <v>387</v>
      </c>
      <c r="AJ411">
        <v>64</v>
      </c>
      <c r="AP411">
        <v>3</v>
      </c>
      <c r="AU411">
        <v>0</v>
      </c>
      <c r="AV411">
        <v>13</v>
      </c>
      <c r="AW411">
        <v>0</v>
      </c>
    </row>
    <row r="412" spans="1:49" x14ac:dyDescent="0.2">
      <c r="A412">
        <v>2887642596</v>
      </c>
      <c r="B412" t="s">
        <v>1117</v>
      </c>
      <c r="C412" t="s">
        <v>928</v>
      </c>
      <c r="D412" t="s">
        <v>75</v>
      </c>
      <c r="F412">
        <v>1964</v>
      </c>
      <c r="G412">
        <v>4.7699999999999996</v>
      </c>
      <c r="H412">
        <v>75</v>
      </c>
      <c r="I412" t="b">
        <v>0</v>
      </c>
      <c r="K412" t="s">
        <v>1118</v>
      </c>
      <c r="L412">
        <v>94.800796508789006</v>
      </c>
      <c r="N412">
        <v>1964</v>
      </c>
      <c r="O412">
        <v>1951</v>
      </c>
      <c r="P412">
        <v>4773</v>
      </c>
      <c r="Q412">
        <v>3.9000000953674299</v>
      </c>
      <c r="R412">
        <v>2.4449999332427899</v>
      </c>
      <c r="S412">
        <v>45</v>
      </c>
      <c r="T412">
        <v>51</v>
      </c>
      <c r="U412">
        <v>-4.8000001907348597</v>
      </c>
      <c r="V412">
        <v>27.600000381469702</v>
      </c>
      <c r="W412">
        <v>45</v>
      </c>
      <c r="X412">
        <v>-0.15922899544239</v>
      </c>
      <c r="AA412">
        <v>117</v>
      </c>
      <c r="AB412">
        <v>80.878036499023395</v>
      </c>
      <c r="AC412">
        <v>182</v>
      </c>
      <c r="AD412">
        <v>158</v>
      </c>
      <c r="AG412">
        <v>502</v>
      </c>
      <c r="AJ412">
        <v>75</v>
      </c>
      <c r="AP412">
        <v>4</v>
      </c>
      <c r="AU412">
        <v>0</v>
      </c>
      <c r="AV412">
        <v>21</v>
      </c>
      <c r="AW412">
        <v>0</v>
      </c>
    </row>
    <row r="413" spans="1:49" x14ac:dyDescent="0.2">
      <c r="A413">
        <v>2893577032</v>
      </c>
      <c r="B413" t="s">
        <v>1119</v>
      </c>
      <c r="C413" t="s">
        <v>196</v>
      </c>
      <c r="D413" t="s">
        <v>75</v>
      </c>
      <c r="F413">
        <v>541</v>
      </c>
      <c r="G413">
        <v>1.38</v>
      </c>
      <c r="H413">
        <v>11</v>
      </c>
      <c r="I413" t="b">
        <v>0</v>
      </c>
      <c r="K413" t="s">
        <v>1120</v>
      </c>
      <c r="L413">
        <v>94.800796508789006</v>
      </c>
      <c r="N413">
        <v>541</v>
      </c>
      <c r="O413">
        <v>541</v>
      </c>
      <c r="P413">
        <v>1383.40002441406</v>
      </c>
      <c r="Q413">
        <v>3.20000004768371</v>
      </c>
      <c r="R413">
        <v>2.5569999217986998</v>
      </c>
      <c r="S413">
        <v>0</v>
      </c>
      <c r="T413">
        <v>13</v>
      </c>
      <c r="U413">
        <v>8.8000001907348597</v>
      </c>
      <c r="V413">
        <v>23.399999618530199</v>
      </c>
      <c r="W413">
        <v>5.6999998092651296</v>
      </c>
      <c r="X413">
        <v>-1.0119993686676001</v>
      </c>
      <c r="AA413">
        <v>83</v>
      </c>
      <c r="AB413">
        <v>79.665420532226506</v>
      </c>
      <c r="AC413">
        <v>153</v>
      </c>
      <c r="AD413">
        <v>142</v>
      </c>
      <c r="AG413">
        <v>129</v>
      </c>
      <c r="AJ413">
        <v>11</v>
      </c>
      <c r="AW413">
        <v>0</v>
      </c>
    </row>
    <row r="414" spans="1:49" x14ac:dyDescent="0.2">
      <c r="A414">
        <v>2893584489</v>
      </c>
      <c r="B414" t="s">
        <v>1121</v>
      </c>
      <c r="C414" t="s">
        <v>1122</v>
      </c>
      <c r="D414" t="s">
        <v>75</v>
      </c>
      <c r="F414">
        <v>1560</v>
      </c>
      <c r="G414">
        <v>4.0199999999999996</v>
      </c>
      <c r="I414" t="b">
        <v>0</v>
      </c>
      <c r="L414">
        <v>94.800796508789006</v>
      </c>
      <c r="N414">
        <v>1560</v>
      </c>
      <c r="O414">
        <v>1560</v>
      </c>
      <c r="P414">
        <v>4023.36010742187</v>
      </c>
      <c r="R414">
        <v>2.5790770053863499</v>
      </c>
      <c r="X414">
        <v>0</v>
      </c>
      <c r="AG414">
        <v>468.64035034179602</v>
      </c>
      <c r="AP414">
        <v>5</v>
      </c>
      <c r="AU414">
        <v>0</v>
      </c>
      <c r="AV414">
        <v>28</v>
      </c>
      <c r="AW414">
        <v>0</v>
      </c>
    </row>
    <row r="415" spans="1:49" x14ac:dyDescent="0.2">
      <c r="A415">
        <v>2900895291</v>
      </c>
      <c r="B415" t="s">
        <v>1123</v>
      </c>
      <c r="C415" t="s">
        <v>1124</v>
      </c>
      <c r="D415" t="s">
        <v>75</v>
      </c>
      <c r="F415">
        <v>1910</v>
      </c>
      <c r="G415">
        <v>4.9400000000000004</v>
      </c>
      <c r="H415">
        <v>102</v>
      </c>
      <c r="I415" t="b">
        <v>0</v>
      </c>
      <c r="K415" t="s">
        <v>1125</v>
      </c>
      <c r="L415">
        <v>94.800796508789006</v>
      </c>
      <c r="N415">
        <v>1910</v>
      </c>
      <c r="O415">
        <v>1909</v>
      </c>
      <c r="P415">
        <v>4941</v>
      </c>
      <c r="Q415">
        <v>3.9000000953674299</v>
      </c>
      <c r="R415">
        <v>2.5880000591278001</v>
      </c>
      <c r="S415">
        <v>22</v>
      </c>
      <c r="T415">
        <v>32</v>
      </c>
      <c r="U415">
        <v>20.600000381469702</v>
      </c>
      <c r="V415">
        <v>43.599998474121001</v>
      </c>
      <c r="W415">
        <v>9.1000003814697195</v>
      </c>
      <c r="X415">
        <v>-0.21048371493816301</v>
      </c>
      <c r="AA415">
        <v>87</v>
      </c>
      <c r="AB415">
        <v>82.429542541503906</v>
      </c>
      <c r="AC415">
        <v>185</v>
      </c>
      <c r="AD415">
        <v>167</v>
      </c>
      <c r="AG415">
        <v>520</v>
      </c>
      <c r="AJ415">
        <v>102</v>
      </c>
      <c r="AP415">
        <v>4</v>
      </c>
      <c r="AU415">
        <v>0</v>
      </c>
      <c r="AV415">
        <v>21</v>
      </c>
      <c r="AW415">
        <v>0</v>
      </c>
    </row>
    <row r="416" spans="1:49" x14ac:dyDescent="0.2">
      <c r="A416">
        <v>2908796401</v>
      </c>
      <c r="B416" t="s">
        <v>1126</v>
      </c>
      <c r="C416" t="s">
        <v>1127</v>
      </c>
      <c r="D416" t="s">
        <v>75</v>
      </c>
      <c r="F416">
        <v>1611</v>
      </c>
      <c r="G416">
        <v>4.0199999999999996</v>
      </c>
      <c r="H416">
        <v>52</v>
      </c>
      <c r="I416" t="b">
        <v>0</v>
      </c>
      <c r="K416" t="s">
        <v>1128</v>
      </c>
      <c r="L416">
        <v>94.800796508789006</v>
      </c>
      <c r="N416">
        <v>1611</v>
      </c>
      <c r="O416">
        <v>1569</v>
      </c>
      <c r="P416">
        <v>4019.60009765625</v>
      </c>
      <c r="Q416">
        <v>3.2999999523162802</v>
      </c>
      <c r="R416">
        <v>2.5610001087188698</v>
      </c>
      <c r="S416">
        <v>13</v>
      </c>
      <c r="T416">
        <v>22</v>
      </c>
      <c r="U416">
        <v>4.4000000953674299</v>
      </c>
      <c r="V416">
        <v>24</v>
      </c>
      <c r="W416">
        <v>12.5</v>
      </c>
      <c r="X416">
        <v>-0.24380534887313801</v>
      </c>
      <c r="AA416">
        <v>85</v>
      </c>
      <c r="AB416">
        <v>80.959129333496094</v>
      </c>
      <c r="AC416">
        <v>174</v>
      </c>
      <c r="AD416">
        <v>154</v>
      </c>
      <c r="AG416">
        <v>401</v>
      </c>
      <c r="AJ416">
        <v>52</v>
      </c>
      <c r="AP416">
        <v>3</v>
      </c>
      <c r="AU416">
        <v>0</v>
      </c>
      <c r="AV416">
        <v>13</v>
      </c>
      <c r="AW416">
        <v>0</v>
      </c>
    </row>
    <row r="417" spans="1:52" x14ac:dyDescent="0.2">
      <c r="A417">
        <v>2916423938</v>
      </c>
      <c r="B417" t="s">
        <v>1129</v>
      </c>
      <c r="C417" t="s">
        <v>1130</v>
      </c>
      <c r="D417" t="s">
        <v>75</v>
      </c>
      <c r="F417">
        <v>1862</v>
      </c>
      <c r="G417">
        <v>4.93</v>
      </c>
      <c r="H417">
        <v>91</v>
      </c>
      <c r="I417" t="b">
        <v>0</v>
      </c>
      <c r="K417" t="s">
        <v>1131</v>
      </c>
      <c r="L417">
        <v>94.800796508789006</v>
      </c>
      <c r="N417">
        <v>1862</v>
      </c>
      <c r="O417">
        <v>1860</v>
      </c>
      <c r="P417">
        <v>4937.89990234375</v>
      </c>
      <c r="Q417">
        <v>4.4000000953674299</v>
      </c>
      <c r="R417">
        <v>2.6540000438690101</v>
      </c>
      <c r="S417">
        <v>0</v>
      </c>
      <c r="T417">
        <v>15</v>
      </c>
      <c r="U417">
        <v>1</v>
      </c>
      <c r="V417">
        <v>17.600000381469702</v>
      </c>
      <c r="W417">
        <v>3.0999999046325599</v>
      </c>
      <c r="X417">
        <v>-0.33212497830390902</v>
      </c>
      <c r="AA417">
        <v>94</v>
      </c>
      <c r="AB417">
        <v>83.019325256347599</v>
      </c>
      <c r="AC417">
        <v>188</v>
      </c>
      <c r="AD417">
        <v>165</v>
      </c>
      <c r="AG417">
        <v>498</v>
      </c>
      <c r="AJ417">
        <v>91</v>
      </c>
      <c r="AU417">
        <v>0</v>
      </c>
      <c r="AW417">
        <v>0</v>
      </c>
    </row>
    <row r="418" spans="1:52" x14ac:dyDescent="0.2">
      <c r="A418">
        <v>2949134352</v>
      </c>
      <c r="B418" t="s">
        <v>1132</v>
      </c>
      <c r="C418" t="s">
        <v>1133</v>
      </c>
      <c r="D418" t="s">
        <v>75</v>
      </c>
      <c r="F418">
        <v>1742</v>
      </c>
      <c r="G418">
        <v>3.71</v>
      </c>
      <c r="H418">
        <v>42</v>
      </c>
      <c r="I418" t="b">
        <v>0</v>
      </c>
      <c r="K418" t="s">
        <v>1134</v>
      </c>
      <c r="L418">
        <v>94.800796508789006</v>
      </c>
      <c r="N418">
        <v>1742</v>
      </c>
      <c r="O418">
        <v>1467</v>
      </c>
      <c r="P418">
        <v>3711.89990234375</v>
      </c>
      <c r="Q418">
        <v>4.0999999046325604</v>
      </c>
      <c r="R418">
        <v>2.5299999713897701</v>
      </c>
      <c r="S418">
        <v>9</v>
      </c>
      <c r="T418">
        <v>30</v>
      </c>
      <c r="U418">
        <v>5.4000000953674299</v>
      </c>
      <c r="V418">
        <v>35.799999237060497</v>
      </c>
      <c r="W418">
        <v>17.100000381469702</v>
      </c>
      <c r="X418">
        <v>-0.67350953817367498</v>
      </c>
      <c r="AA418">
        <v>83</v>
      </c>
      <c r="AB418">
        <v>80.621414184570298</v>
      </c>
      <c r="AC418">
        <v>166</v>
      </c>
      <c r="AD418">
        <v>151</v>
      </c>
      <c r="AG418">
        <v>355</v>
      </c>
      <c r="AJ418">
        <v>42</v>
      </c>
      <c r="AU418">
        <v>0</v>
      </c>
      <c r="AW418">
        <v>0</v>
      </c>
      <c r="AY418">
        <v>1</v>
      </c>
      <c r="AZ418">
        <v>3688.10009765625</v>
      </c>
    </row>
    <row r="419" spans="1:52" x14ac:dyDescent="0.2">
      <c r="A419">
        <v>2949134828</v>
      </c>
      <c r="B419" t="s">
        <v>1135</v>
      </c>
      <c r="C419" t="s">
        <v>1136</v>
      </c>
      <c r="D419" t="s">
        <v>75</v>
      </c>
      <c r="F419">
        <v>1201</v>
      </c>
      <c r="G419">
        <v>2.4</v>
      </c>
      <c r="H419">
        <v>14</v>
      </c>
      <c r="I419" t="b">
        <v>0</v>
      </c>
      <c r="K419" t="s">
        <v>1137</v>
      </c>
      <c r="L419">
        <v>94.800796508789006</v>
      </c>
      <c r="N419">
        <v>1201</v>
      </c>
      <c r="O419">
        <v>935</v>
      </c>
      <c r="P419">
        <v>2405.89990234375</v>
      </c>
      <c r="Q419">
        <v>4.5</v>
      </c>
      <c r="R419">
        <v>2.57200002670288</v>
      </c>
      <c r="S419">
        <v>5</v>
      </c>
      <c r="T419">
        <v>6</v>
      </c>
      <c r="U419">
        <v>37.200000762939403</v>
      </c>
      <c r="V419">
        <v>52.400001525878899</v>
      </c>
      <c r="W419">
        <v>27</v>
      </c>
      <c r="X419">
        <v>0.30757719278335499</v>
      </c>
      <c r="AA419">
        <v>110</v>
      </c>
      <c r="AB419">
        <v>82.453155517578097</v>
      </c>
      <c r="AC419">
        <v>161</v>
      </c>
      <c r="AD419">
        <v>140</v>
      </c>
      <c r="AG419">
        <v>222</v>
      </c>
      <c r="AJ419">
        <v>14</v>
      </c>
      <c r="AU419">
        <v>0</v>
      </c>
      <c r="AW419">
        <v>0</v>
      </c>
      <c r="AY419">
        <v>1</v>
      </c>
      <c r="AZ419">
        <v>2472.39990234375</v>
      </c>
    </row>
    <row r="420" spans="1:52" x14ac:dyDescent="0.2">
      <c r="A420">
        <v>2959635638</v>
      </c>
      <c r="B420" t="s">
        <v>1138</v>
      </c>
      <c r="C420" t="s">
        <v>1139</v>
      </c>
      <c r="D420" t="s">
        <v>75</v>
      </c>
      <c r="F420">
        <v>1468</v>
      </c>
      <c r="G420">
        <v>3.41</v>
      </c>
      <c r="H420">
        <v>31</v>
      </c>
      <c r="I420" t="b">
        <v>0</v>
      </c>
      <c r="K420" t="s">
        <v>1140</v>
      </c>
      <c r="L420">
        <v>94.800796508789006</v>
      </c>
      <c r="N420">
        <v>1468</v>
      </c>
      <c r="O420">
        <v>1419</v>
      </c>
      <c r="P420">
        <v>3417.39990234375</v>
      </c>
      <c r="Q420">
        <v>3.70000004768371</v>
      </c>
      <c r="R420">
        <v>2.4079999923706001</v>
      </c>
      <c r="S420">
        <v>10</v>
      </c>
      <c r="T420">
        <v>22</v>
      </c>
      <c r="U420">
        <v>28</v>
      </c>
      <c r="V420">
        <v>47.200000762939403</v>
      </c>
      <c r="W420">
        <v>19.299999237060501</v>
      </c>
      <c r="X420">
        <v>-0.28091531991958602</v>
      </c>
      <c r="AA420">
        <v>85</v>
      </c>
      <c r="AB420">
        <v>80.8392333984375</v>
      </c>
      <c r="AC420">
        <v>165</v>
      </c>
      <c r="AD420">
        <v>145</v>
      </c>
      <c r="AG420">
        <v>333</v>
      </c>
      <c r="AJ420">
        <v>31</v>
      </c>
      <c r="AP420">
        <v>4</v>
      </c>
      <c r="AU420">
        <v>0</v>
      </c>
      <c r="AV420">
        <v>15</v>
      </c>
      <c r="AW420">
        <v>0</v>
      </c>
      <c r="AY420">
        <v>1</v>
      </c>
      <c r="AZ420">
        <v>3436.80004882812</v>
      </c>
    </row>
    <row r="421" spans="1:52" x14ac:dyDescent="0.2">
      <c r="A421">
        <v>2972656389</v>
      </c>
      <c r="B421" t="s">
        <v>1141</v>
      </c>
      <c r="C421" t="s">
        <v>1142</v>
      </c>
      <c r="D421" t="s">
        <v>75</v>
      </c>
      <c r="F421">
        <v>1869</v>
      </c>
      <c r="G421">
        <v>4.45</v>
      </c>
      <c r="H421">
        <v>55</v>
      </c>
      <c r="I421" t="b">
        <v>0</v>
      </c>
      <c r="K421" t="s">
        <v>1143</v>
      </c>
      <c r="L421">
        <v>94.800796508789006</v>
      </c>
      <c r="N421">
        <v>1869</v>
      </c>
      <c r="O421">
        <v>1788</v>
      </c>
      <c r="P421">
        <v>4452.2001953125</v>
      </c>
      <c r="Q421">
        <v>4.4000000953674299</v>
      </c>
      <c r="R421">
        <v>2.4890000820159899</v>
      </c>
      <c r="S421">
        <v>11</v>
      </c>
      <c r="T421">
        <v>22</v>
      </c>
      <c r="U421">
        <v>21</v>
      </c>
      <c r="V421">
        <v>45.200000762939403</v>
      </c>
      <c r="W421">
        <v>12.6000003814697</v>
      </c>
      <c r="X421">
        <v>-0.27851399779319702</v>
      </c>
      <c r="AA421">
        <v>85</v>
      </c>
      <c r="AB421">
        <v>82.178810119628906</v>
      </c>
      <c r="AC421">
        <v>177</v>
      </c>
      <c r="AD421">
        <v>152</v>
      </c>
      <c r="AG421">
        <v>442</v>
      </c>
      <c r="AJ421">
        <v>55</v>
      </c>
      <c r="AU421">
        <v>0</v>
      </c>
      <c r="AW421">
        <v>0</v>
      </c>
      <c r="AY421">
        <v>1</v>
      </c>
      <c r="AZ421">
        <v>4471.5</v>
      </c>
    </row>
    <row r="422" spans="1:52" x14ac:dyDescent="0.2">
      <c r="A422">
        <v>2975948549</v>
      </c>
      <c r="B422" t="s">
        <v>1144</v>
      </c>
      <c r="C422" t="s">
        <v>660</v>
      </c>
      <c r="D422" t="s">
        <v>661</v>
      </c>
      <c r="F422">
        <v>2</v>
      </c>
      <c r="G422">
        <v>0</v>
      </c>
      <c r="I422" t="b">
        <v>0</v>
      </c>
      <c r="K422" t="s">
        <v>1145</v>
      </c>
      <c r="N422">
        <v>2</v>
      </c>
      <c r="O422">
        <v>2</v>
      </c>
      <c r="Q422">
        <v>0</v>
      </c>
      <c r="R422">
        <v>0</v>
      </c>
      <c r="S422">
        <v>0</v>
      </c>
      <c r="W422">
        <v>0</v>
      </c>
      <c r="X422">
        <v>0</v>
      </c>
      <c r="AW422">
        <v>0</v>
      </c>
      <c r="AY422">
        <v>1</v>
      </c>
    </row>
    <row r="423" spans="1:52" x14ac:dyDescent="0.2">
      <c r="A423">
        <v>2975948554</v>
      </c>
      <c r="B423" t="s">
        <v>1146</v>
      </c>
      <c r="C423" t="s">
        <v>212</v>
      </c>
      <c r="D423" t="s">
        <v>75</v>
      </c>
      <c r="F423">
        <v>24</v>
      </c>
      <c r="G423">
        <v>0.01</v>
      </c>
      <c r="I423" t="b">
        <v>0</v>
      </c>
      <c r="K423" t="s">
        <v>1147</v>
      </c>
      <c r="L423">
        <v>94.800796508789006</v>
      </c>
      <c r="N423">
        <v>24</v>
      </c>
      <c r="O423">
        <v>24</v>
      </c>
      <c r="P423">
        <v>13.1000003814697</v>
      </c>
      <c r="Q423">
        <v>1</v>
      </c>
      <c r="R423">
        <v>0.54583334922790505</v>
      </c>
      <c r="S423">
        <v>0</v>
      </c>
      <c r="W423">
        <v>0</v>
      </c>
      <c r="X423">
        <v>0</v>
      </c>
      <c r="AG423">
        <v>1</v>
      </c>
      <c r="AW423">
        <v>0</v>
      </c>
      <c r="AY423">
        <v>1</v>
      </c>
    </row>
    <row r="424" spans="1:52" x14ac:dyDescent="0.2">
      <c r="A424">
        <v>2975948560</v>
      </c>
      <c r="B424" t="s">
        <v>1148</v>
      </c>
      <c r="C424" t="s">
        <v>212</v>
      </c>
      <c r="D424" t="s">
        <v>75</v>
      </c>
      <c r="F424">
        <v>29</v>
      </c>
      <c r="G424">
        <v>7.0000000000000007E-2</v>
      </c>
      <c r="H424">
        <v>0</v>
      </c>
      <c r="I424" t="b">
        <v>0</v>
      </c>
      <c r="K424" t="s">
        <v>1149</v>
      </c>
      <c r="L424">
        <v>94.800796508789006</v>
      </c>
      <c r="N424">
        <v>29</v>
      </c>
      <c r="O424">
        <v>29</v>
      </c>
      <c r="P424">
        <v>71.599998474121094</v>
      </c>
      <c r="Q424">
        <v>3.4000000953674299</v>
      </c>
      <c r="R424">
        <v>2.4689655303954998</v>
      </c>
      <c r="S424">
        <v>0</v>
      </c>
      <c r="W424">
        <v>0</v>
      </c>
      <c r="X424">
        <v>0</v>
      </c>
      <c r="AC424">
        <v>122</v>
      </c>
      <c r="AG424">
        <v>7</v>
      </c>
      <c r="AW424">
        <v>0</v>
      </c>
      <c r="AY424">
        <v>1</v>
      </c>
    </row>
    <row r="425" spans="1:52" x14ac:dyDescent="0.2">
      <c r="A425">
        <v>2975948567</v>
      </c>
      <c r="B425" t="s">
        <v>1150</v>
      </c>
      <c r="C425" t="s">
        <v>660</v>
      </c>
      <c r="D425" t="s">
        <v>661</v>
      </c>
      <c r="F425">
        <v>113</v>
      </c>
      <c r="G425">
        <v>80</v>
      </c>
      <c r="I425" t="b">
        <v>0</v>
      </c>
      <c r="K425" t="s">
        <v>1151</v>
      </c>
      <c r="N425">
        <v>113</v>
      </c>
      <c r="O425">
        <v>113</v>
      </c>
      <c r="P425">
        <v>80</v>
      </c>
      <c r="Q425">
        <v>1.20000004768371</v>
      </c>
      <c r="R425">
        <v>0.70796459913253695</v>
      </c>
      <c r="S425">
        <v>0</v>
      </c>
      <c r="W425">
        <v>0</v>
      </c>
      <c r="X425">
        <v>0</v>
      </c>
      <c r="AG425">
        <v>13</v>
      </c>
      <c r="AW425">
        <v>0</v>
      </c>
      <c r="AY425">
        <v>1</v>
      </c>
    </row>
    <row r="426" spans="1:52" x14ac:dyDescent="0.2">
      <c r="A426">
        <v>2975948571</v>
      </c>
      <c r="B426" t="s">
        <v>1152</v>
      </c>
      <c r="C426" t="s">
        <v>1153</v>
      </c>
      <c r="D426" t="s">
        <v>661</v>
      </c>
      <c r="F426">
        <v>85</v>
      </c>
      <c r="G426">
        <v>107</v>
      </c>
      <c r="I426" t="b">
        <v>0</v>
      </c>
      <c r="K426" t="s">
        <v>1154</v>
      </c>
      <c r="N426">
        <v>85</v>
      </c>
      <c r="O426">
        <v>85</v>
      </c>
      <c r="P426">
        <v>106.900001525878</v>
      </c>
      <c r="Q426">
        <v>1.3999999761581401</v>
      </c>
      <c r="R426">
        <v>1.2576470375061</v>
      </c>
      <c r="S426">
        <v>0</v>
      </c>
      <c r="W426">
        <v>0</v>
      </c>
      <c r="X426">
        <v>0</v>
      </c>
      <c r="AG426">
        <v>13</v>
      </c>
      <c r="AW426">
        <v>0</v>
      </c>
      <c r="AY426">
        <v>1</v>
      </c>
    </row>
    <row r="427" spans="1:52" x14ac:dyDescent="0.2">
      <c r="A427">
        <v>2975948572</v>
      </c>
      <c r="B427" t="s">
        <v>1155</v>
      </c>
      <c r="C427" t="s">
        <v>660</v>
      </c>
      <c r="D427" t="s">
        <v>661</v>
      </c>
      <c r="F427">
        <v>50</v>
      </c>
      <c r="G427">
        <v>43</v>
      </c>
      <c r="I427" t="b">
        <v>0</v>
      </c>
      <c r="K427" t="s">
        <v>1156</v>
      </c>
      <c r="N427">
        <v>50</v>
      </c>
      <c r="O427">
        <v>50</v>
      </c>
      <c r="P427">
        <v>42.700000762939403</v>
      </c>
      <c r="Q427">
        <v>0.89999997615814198</v>
      </c>
      <c r="R427">
        <v>0.85399997234344405</v>
      </c>
      <c r="S427">
        <v>0</v>
      </c>
      <c r="W427">
        <v>0</v>
      </c>
      <c r="X427">
        <v>0</v>
      </c>
      <c r="AG427">
        <v>2</v>
      </c>
      <c r="AW427">
        <v>0</v>
      </c>
      <c r="AY427">
        <v>1</v>
      </c>
    </row>
    <row r="428" spans="1:52" x14ac:dyDescent="0.2">
      <c r="A428">
        <v>2980250550</v>
      </c>
      <c r="B428" t="s">
        <v>1157</v>
      </c>
      <c r="C428" t="s">
        <v>193</v>
      </c>
      <c r="D428" t="s">
        <v>75</v>
      </c>
      <c r="F428">
        <v>1873</v>
      </c>
      <c r="G428">
        <v>4.96</v>
      </c>
      <c r="H428">
        <v>82</v>
      </c>
      <c r="I428" t="b">
        <v>0</v>
      </c>
      <c r="K428" t="s">
        <v>1158</v>
      </c>
      <c r="L428">
        <v>94.800796508789006</v>
      </c>
      <c r="N428">
        <v>1873</v>
      </c>
      <c r="O428">
        <v>1873</v>
      </c>
      <c r="P428">
        <v>4959</v>
      </c>
      <c r="Q428">
        <v>4.8000001907348597</v>
      </c>
      <c r="R428">
        <v>2.64700007438659</v>
      </c>
      <c r="S428">
        <v>0</v>
      </c>
      <c r="T428">
        <v>21</v>
      </c>
      <c r="U428">
        <v>4.8000001907348597</v>
      </c>
      <c r="V428">
        <v>26.2000007629394</v>
      </c>
      <c r="W428">
        <v>3.7999999523162802</v>
      </c>
      <c r="X428">
        <v>-0.427505552768707</v>
      </c>
      <c r="AA428">
        <v>89</v>
      </c>
      <c r="AB428">
        <v>82.877136230468693</v>
      </c>
      <c r="AC428">
        <v>188</v>
      </c>
      <c r="AD428">
        <v>161</v>
      </c>
      <c r="AG428">
        <v>501</v>
      </c>
      <c r="AJ428">
        <v>82</v>
      </c>
      <c r="AW428">
        <v>0</v>
      </c>
      <c r="AY428">
        <v>1</v>
      </c>
      <c r="AZ428">
        <v>4931.10009765625</v>
      </c>
    </row>
    <row r="429" spans="1:52" x14ac:dyDescent="0.2">
      <c r="A429">
        <v>2983820877</v>
      </c>
      <c r="B429" t="s">
        <v>1159</v>
      </c>
      <c r="C429" t="s">
        <v>193</v>
      </c>
      <c r="D429" t="s">
        <v>75</v>
      </c>
      <c r="F429">
        <v>2721</v>
      </c>
      <c r="G429">
        <v>5.9</v>
      </c>
      <c r="H429">
        <v>78</v>
      </c>
      <c r="I429" t="b">
        <v>0</v>
      </c>
      <c r="K429" t="s">
        <v>1160</v>
      </c>
      <c r="L429">
        <v>94.800796508789006</v>
      </c>
      <c r="N429">
        <v>2721</v>
      </c>
      <c r="O429">
        <v>2408</v>
      </c>
      <c r="P429">
        <v>5901.89990234375</v>
      </c>
      <c r="Q429">
        <v>3.70000004768371</v>
      </c>
      <c r="R429">
        <v>2.4509999752044598</v>
      </c>
      <c r="S429">
        <v>5</v>
      </c>
      <c r="T429">
        <v>36</v>
      </c>
      <c r="U429">
        <v>13.399999618530201</v>
      </c>
      <c r="V429">
        <v>46</v>
      </c>
      <c r="W429">
        <v>45.900001525878899</v>
      </c>
      <c r="X429">
        <v>-0.30837526917457497</v>
      </c>
      <c r="AA429">
        <v>87</v>
      </c>
      <c r="AB429">
        <v>81.590888977050696</v>
      </c>
      <c r="AC429">
        <v>175</v>
      </c>
      <c r="AD429">
        <v>154</v>
      </c>
      <c r="AG429">
        <v>574</v>
      </c>
      <c r="AJ429">
        <v>78</v>
      </c>
      <c r="AW429">
        <v>0</v>
      </c>
      <c r="AY429">
        <v>1</v>
      </c>
      <c r="AZ429">
        <v>5916.5</v>
      </c>
    </row>
    <row r="430" spans="1:52" x14ac:dyDescent="0.2">
      <c r="A430">
        <v>2990604031</v>
      </c>
      <c r="B430" t="s">
        <v>1161</v>
      </c>
      <c r="C430" t="s">
        <v>1162</v>
      </c>
      <c r="D430" t="s">
        <v>75</v>
      </c>
      <c r="F430">
        <v>2110</v>
      </c>
      <c r="G430">
        <v>4.59</v>
      </c>
      <c r="H430">
        <v>62</v>
      </c>
      <c r="I430" t="b">
        <v>0</v>
      </c>
      <c r="K430" t="s">
        <v>1163</v>
      </c>
      <c r="L430">
        <v>94.800796508789006</v>
      </c>
      <c r="N430">
        <v>2110</v>
      </c>
      <c r="O430">
        <v>1950</v>
      </c>
      <c r="P430">
        <v>4596.5</v>
      </c>
      <c r="Q430">
        <v>3.7999999523162802</v>
      </c>
      <c r="R430">
        <v>2.3571794033050502</v>
      </c>
      <c r="S430">
        <v>40.799999237060497</v>
      </c>
      <c r="U430">
        <v>33.700000762939403</v>
      </c>
      <c r="V430">
        <v>75.599998474121094</v>
      </c>
      <c r="W430">
        <v>8.1000003814697195</v>
      </c>
      <c r="X430">
        <v>-8.7022734805941495E-3</v>
      </c>
      <c r="AC430">
        <v>172</v>
      </c>
      <c r="AG430">
        <v>577</v>
      </c>
      <c r="AJ430">
        <v>62</v>
      </c>
      <c r="AP430">
        <v>2</v>
      </c>
      <c r="AU430">
        <v>0</v>
      </c>
      <c r="AV430">
        <v>9</v>
      </c>
      <c r="AW430">
        <v>0</v>
      </c>
      <c r="AY430">
        <v>1</v>
      </c>
      <c r="AZ430">
        <v>4656.10009765625</v>
      </c>
    </row>
    <row r="431" spans="1:52" x14ac:dyDescent="0.2">
      <c r="A431">
        <v>3021891538</v>
      </c>
      <c r="B431" t="s">
        <v>1164</v>
      </c>
      <c r="C431" t="s">
        <v>1165</v>
      </c>
      <c r="D431" t="s">
        <v>75</v>
      </c>
      <c r="F431">
        <v>1467</v>
      </c>
      <c r="G431">
        <v>3.39</v>
      </c>
      <c r="H431">
        <v>38</v>
      </c>
      <c r="I431" t="b">
        <v>0</v>
      </c>
      <c r="K431" t="s">
        <v>1166</v>
      </c>
      <c r="L431">
        <v>94.800796508789006</v>
      </c>
      <c r="N431">
        <v>1467</v>
      </c>
      <c r="O431">
        <v>1323</v>
      </c>
      <c r="P431">
        <v>3394.60009765625</v>
      </c>
      <c r="Q431">
        <v>3.5</v>
      </c>
      <c r="R431">
        <v>2.5650000572204501</v>
      </c>
      <c r="S431">
        <v>14</v>
      </c>
      <c r="T431">
        <v>20</v>
      </c>
      <c r="U431">
        <v>23</v>
      </c>
      <c r="V431">
        <v>46.799999237060497</v>
      </c>
      <c r="W431">
        <v>10.399999618530201</v>
      </c>
      <c r="X431">
        <v>-0.34761092066764798</v>
      </c>
      <c r="AA431">
        <v>82</v>
      </c>
      <c r="AB431">
        <v>79.737281799316406</v>
      </c>
      <c r="AC431">
        <v>173</v>
      </c>
      <c r="AD431">
        <v>150</v>
      </c>
      <c r="AG431">
        <v>324</v>
      </c>
      <c r="AJ431">
        <v>38</v>
      </c>
      <c r="AP431">
        <v>3</v>
      </c>
      <c r="AU431">
        <v>0</v>
      </c>
      <c r="AV431">
        <v>11</v>
      </c>
      <c r="AW431">
        <v>0</v>
      </c>
      <c r="AY431">
        <v>1</v>
      </c>
      <c r="AZ431">
        <v>3411.80004882812</v>
      </c>
    </row>
    <row r="432" spans="1:52" x14ac:dyDescent="0.2">
      <c r="A432">
        <v>3035626909</v>
      </c>
      <c r="B432" t="s">
        <v>1167</v>
      </c>
      <c r="C432" t="s">
        <v>193</v>
      </c>
      <c r="D432" t="s">
        <v>75</v>
      </c>
      <c r="F432">
        <v>2023</v>
      </c>
      <c r="G432">
        <v>4.84</v>
      </c>
      <c r="H432">
        <v>76</v>
      </c>
      <c r="I432" t="b">
        <v>0</v>
      </c>
      <c r="K432" t="s">
        <v>1168</v>
      </c>
      <c r="L432">
        <v>94.800796508789006</v>
      </c>
      <c r="N432">
        <v>2023</v>
      </c>
      <c r="O432">
        <v>1897</v>
      </c>
      <c r="P432">
        <v>4842.39990234375</v>
      </c>
      <c r="Q432">
        <v>3.7999999523162802</v>
      </c>
      <c r="R432">
        <v>2.5520000457763601</v>
      </c>
      <c r="S432">
        <v>21</v>
      </c>
      <c r="T432">
        <v>39</v>
      </c>
      <c r="U432">
        <v>8.3999996185302699</v>
      </c>
      <c r="V432">
        <v>34.200000762939403</v>
      </c>
      <c r="W432">
        <v>21.100000381469702</v>
      </c>
      <c r="X432">
        <v>-0.26846191287040699</v>
      </c>
      <c r="AA432">
        <v>85</v>
      </c>
      <c r="AB432">
        <v>82.310585021972599</v>
      </c>
      <c r="AC432">
        <v>183</v>
      </c>
      <c r="AD432">
        <v>159</v>
      </c>
      <c r="AG432">
        <v>493</v>
      </c>
      <c r="AJ432">
        <v>76</v>
      </c>
      <c r="AW432">
        <v>0</v>
      </c>
      <c r="AY432">
        <v>1</v>
      </c>
      <c r="AZ432">
        <v>4905.10009765625</v>
      </c>
    </row>
    <row r="433" spans="1:52" x14ac:dyDescent="0.2">
      <c r="A433">
        <v>3040988070</v>
      </c>
      <c r="B433" t="s">
        <v>1169</v>
      </c>
      <c r="C433" t="s">
        <v>193</v>
      </c>
      <c r="D433" t="s">
        <v>75</v>
      </c>
      <c r="F433">
        <v>1804</v>
      </c>
      <c r="G433">
        <v>4.93</v>
      </c>
      <c r="H433">
        <v>101</v>
      </c>
      <c r="I433" t="b">
        <v>0</v>
      </c>
      <c r="K433" t="s">
        <v>1170</v>
      </c>
      <c r="L433">
        <v>94.800796508789006</v>
      </c>
      <c r="N433">
        <v>1804</v>
      </c>
      <c r="O433">
        <v>1804</v>
      </c>
      <c r="P433">
        <v>4938.2998046875</v>
      </c>
      <c r="Q433">
        <v>4.3000001907348597</v>
      </c>
      <c r="R433">
        <v>2.7379999160766602</v>
      </c>
      <c r="T433">
        <v>10</v>
      </c>
      <c r="U433">
        <v>-2.20000004768371</v>
      </c>
      <c r="V433">
        <v>10.199999809265099</v>
      </c>
      <c r="W433">
        <v>2.7999999523162802</v>
      </c>
      <c r="X433">
        <v>-0.22679869830608301</v>
      </c>
      <c r="AA433">
        <v>91</v>
      </c>
      <c r="AB433">
        <v>82.809310913085895</v>
      </c>
      <c r="AC433">
        <v>187</v>
      </c>
      <c r="AD433">
        <v>168</v>
      </c>
      <c r="AG433">
        <v>507</v>
      </c>
      <c r="AJ433">
        <v>101</v>
      </c>
      <c r="AW433">
        <v>0</v>
      </c>
      <c r="AY433">
        <v>1</v>
      </c>
      <c r="AZ433">
        <v>4925.7998046875</v>
      </c>
    </row>
    <row r="434" spans="1:52" x14ac:dyDescent="0.2">
      <c r="A434">
        <v>3046087514</v>
      </c>
      <c r="B434" t="s">
        <v>1171</v>
      </c>
      <c r="C434" t="s">
        <v>1172</v>
      </c>
      <c r="D434" t="s">
        <v>75</v>
      </c>
      <c r="F434">
        <v>2135</v>
      </c>
      <c r="G434">
        <v>4.8</v>
      </c>
      <c r="H434">
        <v>42</v>
      </c>
      <c r="I434" t="b">
        <v>0</v>
      </c>
      <c r="K434" t="s">
        <v>1173</v>
      </c>
      <c r="L434">
        <v>94.800796508789006</v>
      </c>
      <c r="N434">
        <v>2135</v>
      </c>
      <c r="O434">
        <v>2130</v>
      </c>
      <c r="P434">
        <v>4805.60009765625</v>
      </c>
      <c r="Q434">
        <v>4.0999999046325604</v>
      </c>
      <c r="R434">
        <v>2.2569999694824201</v>
      </c>
      <c r="S434">
        <v>16</v>
      </c>
      <c r="T434">
        <v>42</v>
      </c>
      <c r="U434">
        <v>45.599998474121001</v>
      </c>
      <c r="V434">
        <v>82.599998474121094</v>
      </c>
      <c r="W434">
        <v>8.3999996185302699</v>
      </c>
      <c r="X434">
        <v>-0.4827701151371</v>
      </c>
      <c r="AA434">
        <v>85</v>
      </c>
      <c r="AB434">
        <v>79.755767822265597</v>
      </c>
      <c r="AC434">
        <v>175</v>
      </c>
      <c r="AD434">
        <v>151</v>
      </c>
      <c r="AG434">
        <v>519</v>
      </c>
      <c r="AJ434">
        <v>42</v>
      </c>
      <c r="AP434">
        <v>4</v>
      </c>
      <c r="AU434">
        <v>0</v>
      </c>
      <c r="AV434">
        <v>23</v>
      </c>
      <c r="AW434">
        <v>0</v>
      </c>
      <c r="AY434">
        <v>1</v>
      </c>
      <c r="AZ434">
        <v>4796.39990234375</v>
      </c>
    </row>
    <row r="435" spans="1:52" x14ac:dyDescent="0.2">
      <c r="A435">
        <v>3051183397</v>
      </c>
      <c r="B435" t="s">
        <v>1174</v>
      </c>
      <c r="C435" t="s">
        <v>1175</v>
      </c>
      <c r="D435" t="s">
        <v>75</v>
      </c>
      <c r="F435">
        <v>1879</v>
      </c>
      <c r="G435">
        <v>4.2699999999999996</v>
      </c>
      <c r="H435">
        <v>27</v>
      </c>
      <c r="I435" t="b">
        <v>0</v>
      </c>
      <c r="K435" t="s">
        <v>1176</v>
      </c>
      <c r="L435">
        <v>94.800796508789006</v>
      </c>
      <c r="N435">
        <v>1879</v>
      </c>
      <c r="O435">
        <v>1812</v>
      </c>
      <c r="P435">
        <v>4274.89990234375</v>
      </c>
      <c r="Q435">
        <v>4.0999999046325604</v>
      </c>
      <c r="R435">
        <v>2.35800004005432</v>
      </c>
      <c r="S435">
        <v>7</v>
      </c>
      <c r="T435">
        <v>31</v>
      </c>
      <c r="U435">
        <v>10.6000003814697</v>
      </c>
      <c r="V435">
        <v>34.599998474121001</v>
      </c>
      <c r="W435">
        <v>11</v>
      </c>
      <c r="X435">
        <v>-0.44913330674171398</v>
      </c>
      <c r="AA435">
        <v>90</v>
      </c>
      <c r="AB435">
        <v>79.685409545898395</v>
      </c>
      <c r="AC435">
        <v>163</v>
      </c>
      <c r="AD435">
        <v>139</v>
      </c>
      <c r="AG435">
        <v>401</v>
      </c>
      <c r="AJ435">
        <v>27</v>
      </c>
      <c r="AP435">
        <v>2</v>
      </c>
      <c r="AU435">
        <v>0</v>
      </c>
      <c r="AV435">
        <v>8</v>
      </c>
      <c r="AW435">
        <v>0</v>
      </c>
      <c r="AY435">
        <v>1</v>
      </c>
      <c r="AZ435">
        <v>4267.5</v>
      </c>
    </row>
    <row r="436" spans="1:52" x14ac:dyDescent="0.2">
      <c r="A436">
        <v>3057135432</v>
      </c>
      <c r="B436" t="s">
        <v>1177</v>
      </c>
      <c r="C436" t="s">
        <v>1178</v>
      </c>
      <c r="D436" t="s">
        <v>75</v>
      </c>
      <c r="F436">
        <v>2034</v>
      </c>
      <c r="G436">
        <v>5.03</v>
      </c>
      <c r="H436">
        <v>82</v>
      </c>
      <c r="I436" t="b">
        <v>0</v>
      </c>
      <c r="K436" t="s">
        <v>1179</v>
      </c>
      <c r="L436">
        <v>94.800796508789006</v>
      </c>
      <c r="N436">
        <v>2034</v>
      </c>
      <c r="O436">
        <v>2016</v>
      </c>
      <c r="P436">
        <v>5034.7998046875</v>
      </c>
      <c r="Q436">
        <v>3.5</v>
      </c>
      <c r="R436">
        <v>2.4969999790191602</v>
      </c>
      <c r="S436">
        <v>28</v>
      </c>
      <c r="T436">
        <v>56</v>
      </c>
      <c r="U436">
        <v>27.399999618530199</v>
      </c>
      <c r="V436">
        <v>76.400001525878906</v>
      </c>
      <c r="W436">
        <v>13.800000190734799</v>
      </c>
      <c r="X436">
        <v>-0.504488766193389</v>
      </c>
      <c r="AA436">
        <v>115</v>
      </c>
      <c r="AB436">
        <v>81.008476257324205</v>
      </c>
      <c r="AC436">
        <v>170</v>
      </c>
      <c r="AD436">
        <v>160</v>
      </c>
      <c r="AG436">
        <v>519</v>
      </c>
      <c r="AJ436">
        <v>82</v>
      </c>
      <c r="AU436">
        <v>0</v>
      </c>
      <c r="AW436">
        <v>0</v>
      </c>
      <c r="AY436">
        <v>1</v>
      </c>
      <c r="AZ436">
        <v>5043.2001953125</v>
      </c>
    </row>
    <row r="437" spans="1:52" x14ac:dyDescent="0.2">
      <c r="A437">
        <v>3057144250</v>
      </c>
      <c r="B437" t="s">
        <v>1180</v>
      </c>
      <c r="C437" t="s">
        <v>1181</v>
      </c>
      <c r="D437" t="s">
        <v>75</v>
      </c>
      <c r="F437">
        <v>566</v>
      </c>
      <c r="G437">
        <v>0</v>
      </c>
      <c r="I437" t="b">
        <v>0</v>
      </c>
      <c r="L437">
        <v>94.800796508789006</v>
      </c>
      <c r="N437">
        <v>566</v>
      </c>
      <c r="O437">
        <v>566</v>
      </c>
      <c r="P437">
        <v>0</v>
      </c>
      <c r="R437">
        <v>0</v>
      </c>
      <c r="X437">
        <v>0</v>
      </c>
      <c r="AG437">
        <v>0</v>
      </c>
      <c r="AU437">
        <v>0</v>
      </c>
      <c r="AW437">
        <v>0</v>
      </c>
      <c r="AY437">
        <v>0</v>
      </c>
    </row>
    <row r="438" spans="1:52" x14ac:dyDescent="0.2">
      <c r="A438">
        <v>3067600249</v>
      </c>
      <c r="B438" t="s">
        <v>1182</v>
      </c>
      <c r="C438" t="s">
        <v>1183</v>
      </c>
      <c r="D438" t="s">
        <v>75</v>
      </c>
      <c r="F438">
        <v>731</v>
      </c>
      <c r="G438">
        <v>1.86</v>
      </c>
      <c r="H438">
        <v>16</v>
      </c>
      <c r="I438" t="b">
        <v>0</v>
      </c>
      <c r="K438" t="s">
        <v>1184</v>
      </c>
      <c r="L438">
        <v>94.800796508789006</v>
      </c>
      <c r="N438">
        <v>731</v>
      </c>
      <c r="O438">
        <v>731</v>
      </c>
      <c r="P438">
        <v>1865.30004882812</v>
      </c>
      <c r="Q438">
        <v>2.9000000953674299</v>
      </c>
      <c r="R438">
        <v>2.5520000457763601</v>
      </c>
      <c r="T438">
        <v>16</v>
      </c>
      <c r="U438">
        <v>15.800000190734799</v>
      </c>
      <c r="V438">
        <v>56.400001525878899</v>
      </c>
      <c r="W438">
        <v>4.6999998092651296</v>
      </c>
      <c r="X438">
        <v>-2.1765935420989901</v>
      </c>
      <c r="AA438">
        <v>84</v>
      </c>
      <c r="AB438">
        <v>81.575759887695298</v>
      </c>
      <c r="AC438">
        <v>163</v>
      </c>
      <c r="AD438">
        <v>145</v>
      </c>
      <c r="AG438">
        <v>180</v>
      </c>
      <c r="AJ438">
        <v>16</v>
      </c>
      <c r="AU438">
        <v>0</v>
      </c>
      <c r="AW438">
        <v>0</v>
      </c>
      <c r="AY438">
        <v>1</v>
      </c>
      <c r="AZ438">
        <v>1840.90002441406</v>
      </c>
    </row>
    <row r="439" spans="1:52" x14ac:dyDescent="0.2">
      <c r="A439">
        <v>3067656035</v>
      </c>
      <c r="B439" t="s">
        <v>1185</v>
      </c>
      <c r="C439" t="s">
        <v>1186</v>
      </c>
      <c r="D439" t="s">
        <v>75</v>
      </c>
      <c r="E439" t="s">
        <v>1187</v>
      </c>
      <c r="F439">
        <v>1883</v>
      </c>
      <c r="G439">
        <v>4.6500000000000004</v>
      </c>
      <c r="H439">
        <v>72</v>
      </c>
      <c r="I439" t="b">
        <v>0</v>
      </c>
      <c r="K439" t="s">
        <v>1188</v>
      </c>
      <c r="L439">
        <v>94.800796508789006</v>
      </c>
      <c r="N439">
        <v>1883</v>
      </c>
      <c r="O439">
        <v>1812</v>
      </c>
      <c r="P439">
        <v>4649.2998046875</v>
      </c>
      <c r="Q439">
        <v>3.7999999523162802</v>
      </c>
      <c r="R439">
        <v>2.5650000572204501</v>
      </c>
      <c r="S439">
        <v>2</v>
      </c>
      <c r="T439">
        <v>28</v>
      </c>
      <c r="U439">
        <v>-1.6000000238418499</v>
      </c>
      <c r="V439">
        <v>25.399999618530199</v>
      </c>
      <c r="W439">
        <v>4.8000001907348597</v>
      </c>
      <c r="X439">
        <v>-0.51190501451492298</v>
      </c>
      <c r="AA439">
        <v>86</v>
      </c>
      <c r="AB439">
        <v>81.686256408691406</v>
      </c>
      <c r="AC439">
        <v>176</v>
      </c>
      <c r="AD439">
        <v>159</v>
      </c>
      <c r="AG439">
        <v>463</v>
      </c>
      <c r="AJ439">
        <v>72</v>
      </c>
      <c r="AU439">
        <v>0</v>
      </c>
      <c r="AW439">
        <v>0</v>
      </c>
      <c r="AY439">
        <v>1</v>
      </c>
      <c r="AZ439">
        <v>4628.60009765625</v>
      </c>
    </row>
    <row r="440" spans="1:52" x14ac:dyDescent="0.2">
      <c r="A440">
        <v>3071403936</v>
      </c>
      <c r="B440" t="s">
        <v>1189</v>
      </c>
      <c r="C440" t="s">
        <v>212</v>
      </c>
      <c r="D440" t="s">
        <v>75</v>
      </c>
      <c r="F440">
        <v>1963</v>
      </c>
      <c r="G440">
        <v>4.83</v>
      </c>
      <c r="H440">
        <v>50</v>
      </c>
      <c r="I440" t="b">
        <v>0</v>
      </c>
      <c r="K440" t="s">
        <v>1190</v>
      </c>
      <c r="L440">
        <v>94.800796508789006</v>
      </c>
      <c r="N440">
        <v>1963</v>
      </c>
      <c r="O440">
        <v>1830</v>
      </c>
      <c r="P440">
        <v>4837.89990234375</v>
      </c>
      <c r="Q440">
        <v>3.5</v>
      </c>
      <c r="R440">
        <v>2.6440000534057599</v>
      </c>
      <c r="S440">
        <v>35</v>
      </c>
      <c r="T440">
        <v>56</v>
      </c>
      <c r="U440">
        <v>14.199999809265099</v>
      </c>
      <c r="V440">
        <v>72.199996948242102</v>
      </c>
      <c r="W440">
        <v>9.1000003814697195</v>
      </c>
      <c r="X440">
        <v>-0.54982531070709195</v>
      </c>
      <c r="AA440">
        <v>85</v>
      </c>
      <c r="AB440">
        <v>81.951202392578097</v>
      </c>
      <c r="AC440">
        <v>168</v>
      </c>
      <c r="AD440">
        <v>150</v>
      </c>
      <c r="AG440">
        <v>455</v>
      </c>
      <c r="AJ440">
        <v>50</v>
      </c>
      <c r="AW440">
        <v>0</v>
      </c>
      <c r="AY440">
        <v>1</v>
      </c>
      <c r="AZ440">
        <v>4831.2998046875</v>
      </c>
    </row>
    <row r="441" spans="1:52" x14ac:dyDescent="0.2">
      <c r="A441">
        <v>3081411078</v>
      </c>
      <c r="B441" t="s">
        <v>1191</v>
      </c>
      <c r="C441" t="s">
        <v>1192</v>
      </c>
      <c r="D441" t="s">
        <v>75</v>
      </c>
      <c r="F441">
        <v>2092</v>
      </c>
      <c r="G441">
        <v>4.8499999999999996</v>
      </c>
      <c r="H441">
        <v>69</v>
      </c>
      <c r="I441" t="b">
        <v>0</v>
      </c>
      <c r="K441" t="s">
        <v>1193</v>
      </c>
      <c r="L441">
        <v>94.800796508789006</v>
      </c>
      <c r="N441">
        <v>2092</v>
      </c>
      <c r="O441">
        <v>2079</v>
      </c>
      <c r="P441">
        <v>4851.2998046875</v>
      </c>
      <c r="Q441">
        <v>4.0999999046325604</v>
      </c>
      <c r="R441">
        <v>2.3180000782012899</v>
      </c>
      <c r="S441">
        <v>122</v>
      </c>
      <c r="T441">
        <v>116</v>
      </c>
      <c r="U441">
        <v>95.400001525878906</v>
      </c>
      <c r="V441">
        <v>180.80000305175699</v>
      </c>
      <c r="W441">
        <v>17.7000007629394</v>
      </c>
      <c r="X441">
        <v>0.115432977676391</v>
      </c>
      <c r="AA441">
        <v>88</v>
      </c>
      <c r="AB441">
        <v>80.556358337402301</v>
      </c>
      <c r="AC441">
        <v>175</v>
      </c>
      <c r="AD441">
        <v>155</v>
      </c>
      <c r="AG441">
        <v>539</v>
      </c>
      <c r="AJ441">
        <v>69</v>
      </c>
      <c r="AU441">
        <v>0</v>
      </c>
      <c r="AW441">
        <v>0</v>
      </c>
      <c r="AY441">
        <v>1</v>
      </c>
      <c r="AZ441">
        <v>5193.39990234375</v>
      </c>
    </row>
    <row r="442" spans="1:52" x14ac:dyDescent="0.2">
      <c r="A442">
        <v>3088595892</v>
      </c>
      <c r="B442" t="s">
        <v>1194</v>
      </c>
      <c r="C442" t="s">
        <v>212</v>
      </c>
      <c r="D442" t="s">
        <v>75</v>
      </c>
      <c r="F442">
        <v>1840</v>
      </c>
      <c r="G442">
        <v>4.83</v>
      </c>
      <c r="H442">
        <v>68</v>
      </c>
      <c r="I442" t="b">
        <v>0</v>
      </c>
      <c r="K442" t="s">
        <v>1195</v>
      </c>
      <c r="L442">
        <v>94.800796508789006</v>
      </c>
      <c r="N442">
        <v>1840</v>
      </c>
      <c r="O442">
        <v>1829</v>
      </c>
      <c r="P442">
        <v>4837</v>
      </c>
      <c r="Q442">
        <v>5.0999999046325604</v>
      </c>
      <c r="R442">
        <v>2.6449999809265101</v>
      </c>
      <c r="S442">
        <v>23</v>
      </c>
      <c r="T442">
        <v>38</v>
      </c>
      <c r="U442">
        <v>15</v>
      </c>
      <c r="V442">
        <v>33.599998474121001</v>
      </c>
      <c r="W442">
        <v>39.799999237060497</v>
      </c>
      <c r="X442">
        <v>-0.35145750641822798</v>
      </c>
      <c r="AA442">
        <v>85</v>
      </c>
      <c r="AB442">
        <v>81.601425170898395</v>
      </c>
      <c r="AC442">
        <v>180</v>
      </c>
      <c r="AD442">
        <v>157</v>
      </c>
      <c r="AG442">
        <v>483</v>
      </c>
      <c r="AJ442">
        <v>68</v>
      </c>
      <c r="AW442">
        <v>0</v>
      </c>
      <c r="AY442">
        <v>1</v>
      </c>
      <c r="AZ442">
        <v>4917.89990234375</v>
      </c>
    </row>
    <row r="443" spans="1:52" x14ac:dyDescent="0.2">
      <c r="A443">
        <v>3117029506</v>
      </c>
      <c r="B443" t="s">
        <v>1196</v>
      </c>
      <c r="C443" t="s">
        <v>212</v>
      </c>
      <c r="D443" t="s">
        <v>75</v>
      </c>
      <c r="E443" t="s">
        <v>1197</v>
      </c>
      <c r="F443">
        <v>2173</v>
      </c>
      <c r="G443">
        <v>5.0199999999999996</v>
      </c>
      <c r="H443">
        <v>70</v>
      </c>
      <c r="I443" t="b">
        <v>0</v>
      </c>
      <c r="K443" t="s">
        <v>1198</v>
      </c>
      <c r="L443">
        <v>94.800796508789006</v>
      </c>
      <c r="N443">
        <v>2173</v>
      </c>
      <c r="O443">
        <v>2016</v>
      </c>
      <c r="P443">
        <v>5023.2998046875</v>
      </c>
      <c r="Q443">
        <v>4.4000000953674299</v>
      </c>
      <c r="R443">
        <v>2.4930000305175701</v>
      </c>
      <c r="S443">
        <v>13</v>
      </c>
      <c r="T443">
        <v>40</v>
      </c>
      <c r="U443">
        <v>13</v>
      </c>
      <c r="V443">
        <v>49.599998474121001</v>
      </c>
      <c r="W443">
        <v>45</v>
      </c>
      <c r="X443">
        <v>-0.53749525547027499</v>
      </c>
      <c r="AA443">
        <v>104</v>
      </c>
      <c r="AB443">
        <v>81.150611877441406</v>
      </c>
      <c r="AC443">
        <v>175</v>
      </c>
      <c r="AD443">
        <v>156</v>
      </c>
      <c r="AG443">
        <v>502</v>
      </c>
      <c r="AJ443">
        <v>70</v>
      </c>
      <c r="AU443">
        <v>0</v>
      </c>
      <c r="AW443">
        <v>0</v>
      </c>
      <c r="AY443">
        <v>1</v>
      </c>
      <c r="AZ443">
        <v>5034.7001953125</v>
      </c>
    </row>
    <row r="444" spans="1:52" x14ac:dyDescent="0.2">
      <c r="A444">
        <v>3121143720</v>
      </c>
      <c r="B444" t="s">
        <v>1199</v>
      </c>
      <c r="C444" t="s">
        <v>193</v>
      </c>
      <c r="D444" t="s">
        <v>75</v>
      </c>
      <c r="F444">
        <v>1804</v>
      </c>
      <c r="G444">
        <v>4.9400000000000004</v>
      </c>
      <c r="H444">
        <v>93</v>
      </c>
      <c r="I444" t="b">
        <v>0</v>
      </c>
      <c r="K444" t="s">
        <v>1200</v>
      </c>
      <c r="L444">
        <v>94.800796508789006</v>
      </c>
      <c r="N444">
        <v>1804</v>
      </c>
      <c r="O444">
        <v>1804</v>
      </c>
      <c r="P444">
        <v>4944.39990234375</v>
      </c>
      <c r="Q444">
        <v>4.6999998092651296</v>
      </c>
      <c r="R444">
        <v>2.7409999370574898</v>
      </c>
      <c r="S444">
        <v>2</v>
      </c>
      <c r="T444">
        <v>20</v>
      </c>
      <c r="U444">
        <v>6.5999999046325604</v>
      </c>
      <c r="V444">
        <v>28.399999618530199</v>
      </c>
      <c r="W444">
        <v>15.399999618530201</v>
      </c>
      <c r="X444">
        <v>-0.36000323295593201</v>
      </c>
      <c r="AA444">
        <v>91</v>
      </c>
      <c r="AB444">
        <v>83.866958618164006</v>
      </c>
      <c r="AC444">
        <v>187</v>
      </c>
      <c r="AD444">
        <v>165</v>
      </c>
      <c r="AG444">
        <v>482</v>
      </c>
      <c r="AJ444">
        <v>93</v>
      </c>
      <c r="AW444">
        <v>0</v>
      </c>
      <c r="AY444">
        <v>1</v>
      </c>
      <c r="AZ444">
        <v>4924.7001953125</v>
      </c>
    </row>
    <row r="445" spans="1:52" x14ac:dyDescent="0.2">
      <c r="A445">
        <v>3125394609</v>
      </c>
      <c r="B445" t="s">
        <v>1201</v>
      </c>
      <c r="C445" t="s">
        <v>1202</v>
      </c>
      <c r="D445" t="s">
        <v>75</v>
      </c>
      <c r="F445">
        <v>2646</v>
      </c>
      <c r="G445">
        <v>6.51</v>
      </c>
      <c r="H445">
        <v>88</v>
      </c>
      <c r="I445" t="b">
        <v>0</v>
      </c>
      <c r="K445" t="s">
        <v>1203</v>
      </c>
      <c r="L445">
        <v>94.800796508789006</v>
      </c>
      <c r="N445">
        <v>2646</v>
      </c>
      <c r="O445">
        <v>2552</v>
      </c>
      <c r="P445">
        <v>6511.60009765625</v>
      </c>
      <c r="Q445">
        <v>4.9000000953674299</v>
      </c>
      <c r="R445">
        <v>2.5510001182556099</v>
      </c>
      <c r="S445">
        <v>14</v>
      </c>
      <c r="T445">
        <v>39</v>
      </c>
      <c r="U445">
        <v>5.4000000953674299</v>
      </c>
      <c r="V445">
        <v>46.799999237060497</v>
      </c>
      <c r="W445">
        <v>24.7000007629394</v>
      </c>
      <c r="X445">
        <v>-0.34093004465103099</v>
      </c>
      <c r="AA445">
        <v>86</v>
      </c>
      <c r="AB445">
        <v>81.893783569335895</v>
      </c>
      <c r="AC445">
        <v>178</v>
      </c>
      <c r="AD445">
        <v>156</v>
      </c>
      <c r="AG445">
        <v>637</v>
      </c>
      <c r="AJ445">
        <v>88</v>
      </c>
      <c r="AU445">
        <v>0</v>
      </c>
      <c r="AW445">
        <v>0</v>
      </c>
      <c r="AY445">
        <v>1</v>
      </c>
      <c r="AZ445">
        <v>6539.60009765625</v>
      </c>
    </row>
    <row r="446" spans="1:52" x14ac:dyDescent="0.2">
      <c r="A446">
        <v>3131376373</v>
      </c>
      <c r="B446" t="s">
        <v>1204</v>
      </c>
      <c r="C446" t="s">
        <v>212</v>
      </c>
      <c r="D446" t="s">
        <v>75</v>
      </c>
      <c r="F446">
        <v>1990</v>
      </c>
      <c r="G446">
        <v>4.84</v>
      </c>
      <c r="H446">
        <v>45</v>
      </c>
      <c r="I446" t="b">
        <v>0</v>
      </c>
      <c r="K446" t="s">
        <v>1205</v>
      </c>
      <c r="L446">
        <v>94.800796508789006</v>
      </c>
      <c r="N446">
        <v>1990</v>
      </c>
      <c r="O446">
        <v>1803</v>
      </c>
      <c r="P446">
        <v>4844.89990234375</v>
      </c>
      <c r="Q446">
        <v>3.9000000953674299</v>
      </c>
      <c r="R446">
        <v>2.6879999637603702</v>
      </c>
      <c r="S446">
        <v>43</v>
      </c>
      <c r="T446">
        <v>59</v>
      </c>
      <c r="U446">
        <v>1.79999995231628</v>
      </c>
      <c r="V446">
        <v>64.199996948242102</v>
      </c>
      <c r="W446">
        <v>6.3000001907348597</v>
      </c>
      <c r="X446">
        <v>-0.52013456821441595</v>
      </c>
      <c r="AA446">
        <v>85</v>
      </c>
      <c r="AB446">
        <v>82.567054748535099</v>
      </c>
      <c r="AC446">
        <v>161</v>
      </c>
      <c r="AD446">
        <v>149</v>
      </c>
      <c r="AG446">
        <v>439</v>
      </c>
      <c r="AJ446">
        <v>45</v>
      </c>
      <c r="AW446">
        <v>0</v>
      </c>
      <c r="AY446">
        <v>1</v>
      </c>
      <c r="AZ446">
        <v>4854.7998046875</v>
      </c>
    </row>
    <row r="447" spans="1:52" x14ac:dyDescent="0.2">
      <c r="A447">
        <v>3136976191</v>
      </c>
      <c r="B447" t="s">
        <v>1206</v>
      </c>
      <c r="C447" t="s">
        <v>196</v>
      </c>
      <c r="D447" t="s">
        <v>75</v>
      </c>
      <c r="F447">
        <v>1819</v>
      </c>
      <c r="G447">
        <v>4.97</v>
      </c>
      <c r="H447">
        <v>67</v>
      </c>
      <c r="I447" t="b">
        <v>0</v>
      </c>
      <c r="K447" t="s">
        <v>1207</v>
      </c>
      <c r="L447">
        <v>94.800796508789006</v>
      </c>
      <c r="N447">
        <v>1819</v>
      </c>
      <c r="O447">
        <v>1819</v>
      </c>
      <c r="P447">
        <v>4969.7998046875</v>
      </c>
      <c r="Q447">
        <v>4.3000001907348597</v>
      </c>
      <c r="R447">
        <v>2.73200011253356</v>
      </c>
      <c r="S447">
        <v>4</v>
      </c>
      <c r="T447">
        <v>36</v>
      </c>
      <c r="U447">
        <v>-13.6000003814697</v>
      </c>
      <c r="V447">
        <v>24</v>
      </c>
      <c r="W447">
        <v>4.4000000953674299</v>
      </c>
      <c r="X447">
        <v>-0.68815648555755604</v>
      </c>
      <c r="AA447">
        <v>87</v>
      </c>
      <c r="AB447">
        <v>82.321937561035099</v>
      </c>
      <c r="AC447">
        <v>172</v>
      </c>
      <c r="AD447">
        <v>157</v>
      </c>
      <c r="AG447">
        <v>472</v>
      </c>
      <c r="AJ447">
        <v>67</v>
      </c>
      <c r="AW447">
        <v>0</v>
      </c>
      <c r="AY447">
        <v>1</v>
      </c>
      <c r="AZ447">
        <v>4916</v>
      </c>
    </row>
    <row r="448" spans="1:52" x14ac:dyDescent="0.2">
      <c r="A448">
        <v>3144440944</v>
      </c>
      <c r="B448" t="s">
        <v>1208</v>
      </c>
      <c r="C448" t="s">
        <v>193</v>
      </c>
      <c r="D448" t="s">
        <v>75</v>
      </c>
      <c r="E448" t="s">
        <v>1209</v>
      </c>
      <c r="F448">
        <v>3125</v>
      </c>
      <c r="G448">
        <v>8.0500000000000007</v>
      </c>
      <c r="H448">
        <v>107</v>
      </c>
      <c r="I448" t="b">
        <v>0</v>
      </c>
      <c r="K448" t="s">
        <v>1210</v>
      </c>
      <c r="L448">
        <v>94.800796508789006</v>
      </c>
      <c r="N448">
        <v>3125</v>
      </c>
      <c r="O448">
        <v>3018</v>
      </c>
      <c r="P448">
        <v>8053</v>
      </c>
      <c r="Q448">
        <v>5.4000000953674299</v>
      </c>
      <c r="R448">
        <v>2.6679999828338601</v>
      </c>
      <c r="S448">
        <v>11</v>
      </c>
      <c r="T448">
        <v>47</v>
      </c>
      <c r="U448">
        <v>-26.799999237060501</v>
      </c>
      <c r="V448">
        <v>24.799999237060501</v>
      </c>
      <c r="W448">
        <v>7</v>
      </c>
      <c r="X448">
        <v>-0.48180803656577997</v>
      </c>
      <c r="AA448">
        <v>85</v>
      </c>
      <c r="AB448">
        <v>82.379478454589801</v>
      </c>
      <c r="AC448">
        <v>172</v>
      </c>
      <c r="AD448">
        <v>156</v>
      </c>
      <c r="AG448">
        <v>779</v>
      </c>
      <c r="AJ448">
        <v>107</v>
      </c>
      <c r="AP448">
        <v>7</v>
      </c>
      <c r="AU448">
        <v>0</v>
      </c>
      <c r="AV448">
        <v>96</v>
      </c>
      <c r="AW448">
        <v>0</v>
      </c>
      <c r="AY448">
        <v>1</v>
      </c>
      <c r="AZ448">
        <v>8008.89990234375</v>
      </c>
    </row>
    <row r="449" spans="1:52" x14ac:dyDescent="0.2">
      <c r="A449">
        <v>3151007875</v>
      </c>
      <c r="B449" t="s">
        <v>1211</v>
      </c>
      <c r="C449" t="s">
        <v>212</v>
      </c>
      <c r="D449" t="s">
        <v>75</v>
      </c>
      <c r="F449">
        <v>1986</v>
      </c>
      <c r="G449">
        <v>5.0199999999999996</v>
      </c>
      <c r="H449">
        <v>52</v>
      </c>
      <c r="I449" t="b">
        <v>0</v>
      </c>
      <c r="K449" t="s">
        <v>1212</v>
      </c>
      <c r="L449">
        <v>94.800796508789006</v>
      </c>
      <c r="N449">
        <v>1986</v>
      </c>
      <c r="O449">
        <v>1802</v>
      </c>
      <c r="P449">
        <v>5026.7001953125</v>
      </c>
      <c r="Q449">
        <v>3.9000000953674299</v>
      </c>
      <c r="R449">
        <v>2.7890000343322701</v>
      </c>
      <c r="S449">
        <v>35</v>
      </c>
      <c r="T449">
        <v>53</v>
      </c>
      <c r="U449">
        <v>-1</v>
      </c>
      <c r="V449">
        <v>55.200000762939403</v>
      </c>
      <c r="W449">
        <v>6.5</v>
      </c>
      <c r="X449">
        <v>-0.52121669054031305</v>
      </c>
      <c r="AA449">
        <v>86</v>
      </c>
      <c r="AB449">
        <v>83.109130859375</v>
      </c>
      <c r="AC449">
        <v>168</v>
      </c>
      <c r="AD449">
        <v>151</v>
      </c>
      <c r="AG449">
        <v>462</v>
      </c>
      <c r="AJ449">
        <v>52</v>
      </c>
      <c r="AW449">
        <v>0</v>
      </c>
      <c r="AY449">
        <v>1</v>
      </c>
      <c r="AZ449">
        <v>5016</v>
      </c>
    </row>
    <row r="450" spans="1:52" x14ac:dyDescent="0.2">
      <c r="A450">
        <v>3161069384</v>
      </c>
      <c r="B450" t="s">
        <v>1213</v>
      </c>
      <c r="C450" t="s">
        <v>1214</v>
      </c>
      <c r="D450" t="s">
        <v>75</v>
      </c>
      <c r="E450" t="s">
        <v>1215</v>
      </c>
      <c r="F450">
        <v>1749</v>
      </c>
      <c r="G450">
        <v>4.93</v>
      </c>
      <c r="H450">
        <v>75</v>
      </c>
      <c r="I450" t="b">
        <v>0</v>
      </c>
      <c r="K450" t="s">
        <v>1216</v>
      </c>
      <c r="L450">
        <v>94.800796508789006</v>
      </c>
      <c r="N450">
        <v>1749</v>
      </c>
      <c r="O450">
        <v>1749</v>
      </c>
      <c r="P450">
        <v>4933.7001953125</v>
      </c>
      <c r="Q450">
        <v>4.5</v>
      </c>
      <c r="R450">
        <v>2.82100009918212</v>
      </c>
      <c r="S450">
        <v>2</v>
      </c>
      <c r="T450">
        <v>13</v>
      </c>
      <c r="U450">
        <v>15.399999618530201</v>
      </c>
      <c r="V450">
        <v>27.2000007629394</v>
      </c>
      <c r="W450">
        <v>3.5</v>
      </c>
      <c r="X450">
        <v>-0.21484889090061099</v>
      </c>
      <c r="AA450">
        <v>86</v>
      </c>
      <c r="AB450">
        <v>82.584907531738196</v>
      </c>
      <c r="AC450">
        <v>182</v>
      </c>
      <c r="AD450">
        <v>161</v>
      </c>
      <c r="AG450">
        <v>484</v>
      </c>
      <c r="AJ450">
        <v>75</v>
      </c>
      <c r="AP450">
        <v>7</v>
      </c>
      <c r="AU450">
        <v>0</v>
      </c>
      <c r="AV450">
        <v>55</v>
      </c>
      <c r="AW450">
        <v>0</v>
      </c>
      <c r="AY450">
        <v>1</v>
      </c>
      <c r="AZ450">
        <v>4922.7001953125</v>
      </c>
    </row>
    <row r="451" spans="1:52" x14ac:dyDescent="0.2">
      <c r="A451">
        <v>3165229244</v>
      </c>
      <c r="B451" t="s">
        <v>1217</v>
      </c>
      <c r="C451" t="s">
        <v>1218</v>
      </c>
      <c r="D451" t="s">
        <v>75</v>
      </c>
      <c r="F451">
        <v>3236</v>
      </c>
      <c r="G451">
        <v>8.2899999999999991</v>
      </c>
      <c r="H451">
        <v>100</v>
      </c>
      <c r="I451" t="b">
        <v>0</v>
      </c>
      <c r="K451" t="s">
        <v>1219</v>
      </c>
      <c r="L451">
        <v>94.800796508789006</v>
      </c>
      <c r="N451">
        <v>3236</v>
      </c>
      <c r="O451">
        <v>3109</v>
      </c>
      <c r="P451">
        <v>8297.2001953125</v>
      </c>
      <c r="Q451">
        <v>4.6999998092651296</v>
      </c>
      <c r="R451">
        <v>2.6679999828338601</v>
      </c>
      <c r="S451">
        <v>6</v>
      </c>
      <c r="T451">
        <v>48</v>
      </c>
      <c r="U451">
        <v>-23.799999237060501</v>
      </c>
      <c r="V451">
        <v>21.600000381469702</v>
      </c>
      <c r="W451">
        <v>23.5</v>
      </c>
      <c r="X451">
        <v>-0.47967988252639698</v>
      </c>
      <c r="AA451">
        <v>86</v>
      </c>
      <c r="AB451">
        <v>82.637886047363196</v>
      </c>
      <c r="AC451">
        <v>172</v>
      </c>
      <c r="AD451">
        <v>154</v>
      </c>
      <c r="AG451">
        <v>808</v>
      </c>
      <c r="AJ451">
        <v>100</v>
      </c>
      <c r="AU451">
        <v>0</v>
      </c>
      <c r="AW451">
        <v>0</v>
      </c>
      <c r="AY451">
        <v>1</v>
      </c>
      <c r="AZ451">
        <v>8255.7001953125</v>
      </c>
    </row>
    <row r="452" spans="1:52" x14ac:dyDescent="0.2">
      <c r="A452">
        <v>3174870659</v>
      </c>
      <c r="B452" t="s">
        <v>1220</v>
      </c>
      <c r="C452" t="s">
        <v>212</v>
      </c>
      <c r="D452" t="s">
        <v>75</v>
      </c>
      <c r="F452">
        <v>1770</v>
      </c>
      <c r="G452">
        <v>4.83</v>
      </c>
      <c r="H452">
        <v>57</v>
      </c>
      <c r="I452" t="b">
        <v>0</v>
      </c>
      <c r="K452" t="s">
        <v>1221</v>
      </c>
      <c r="L452">
        <v>94.800796508789006</v>
      </c>
      <c r="N452">
        <v>1770</v>
      </c>
      <c r="O452">
        <v>1770</v>
      </c>
      <c r="P452">
        <v>4837.89990234375</v>
      </c>
      <c r="Q452">
        <v>5.0999999046325604</v>
      </c>
      <c r="R452">
        <v>2.7339999675750701</v>
      </c>
      <c r="S452">
        <v>4</v>
      </c>
      <c r="T452">
        <v>34</v>
      </c>
      <c r="U452">
        <v>1.79999995231628</v>
      </c>
      <c r="V452">
        <v>35.200000762939403</v>
      </c>
      <c r="W452">
        <v>7.3000001907348597</v>
      </c>
      <c r="X452">
        <v>-0.60356765985488803</v>
      </c>
      <c r="AA452">
        <v>86</v>
      </c>
      <c r="AB452">
        <v>82.830505371093693</v>
      </c>
      <c r="AC452">
        <v>168</v>
      </c>
      <c r="AD452">
        <v>154</v>
      </c>
      <c r="AG452">
        <v>462</v>
      </c>
      <c r="AJ452">
        <v>57</v>
      </c>
      <c r="AW452">
        <v>0</v>
      </c>
      <c r="AY452">
        <v>1</v>
      </c>
      <c r="AZ452">
        <v>4805.10009765625</v>
      </c>
    </row>
    <row r="453" spans="1:52" x14ac:dyDescent="0.2">
      <c r="A453">
        <v>3181490317</v>
      </c>
      <c r="B453" t="s">
        <v>1222</v>
      </c>
      <c r="C453" t="s">
        <v>820</v>
      </c>
      <c r="D453" t="s">
        <v>75</v>
      </c>
      <c r="F453">
        <v>1720</v>
      </c>
      <c r="G453">
        <v>4.95</v>
      </c>
      <c r="H453">
        <v>85</v>
      </c>
      <c r="I453" t="b">
        <v>0</v>
      </c>
      <c r="K453" t="s">
        <v>1223</v>
      </c>
      <c r="L453">
        <v>94.800796508789006</v>
      </c>
      <c r="N453">
        <v>1720</v>
      </c>
      <c r="O453">
        <v>1720</v>
      </c>
      <c r="P453">
        <v>4951.7998046875</v>
      </c>
      <c r="Q453">
        <v>4.4000000953674299</v>
      </c>
      <c r="R453">
        <v>2.8789999485015798</v>
      </c>
      <c r="S453">
        <v>2</v>
      </c>
      <c r="T453">
        <v>10</v>
      </c>
      <c r="U453">
        <v>16.2000007629394</v>
      </c>
      <c r="V453">
        <v>27</v>
      </c>
      <c r="W453">
        <v>2.9000000953674299</v>
      </c>
      <c r="X453">
        <v>-0.18175208568572901</v>
      </c>
      <c r="AA453">
        <v>89</v>
      </c>
      <c r="AB453">
        <v>84.015113830566406</v>
      </c>
      <c r="AC453">
        <v>174</v>
      </c>
      <c r="AD453">
        <v>163</v>
      </c>
      <c r="AG453">
        <v>483</v>
      </c>
      <c r="AJ453">
        <v>85</v>
      </c>
      <c r="AP453">
        <v>6</v>
      </c>
      <c r="AU453">
        <v>0</v>
      </c>
      <c r="AV453">
        <v>45</v>
      </c>
      <c r="AW453">
        <v>0</v>
      </c>
      <c r="AY453">
        <v>1</v>
      </c>
      <c r="AZ453">
        <v>4942.60009765625</v>
      </c>
    </row>
    <row r="454" spans="1:52" x14ac:dyDescent="0.2">
      <c r="A454">
        <v>3185452468</v>
      </c>
      <c r="B454" t="s">
        <v>1224</v>
      </c>
      <c r="C454" t="s">
        <v>225</v>
      </c>
      <c r="D454" t="s">
        <v>75</v>
      </c>
      <c r="F454">
        <v>3260</v>
      </c>
      <c r="G454">
        <v>8.0399999999999991</v>
      </c>
      <c r="H454">
        <v>85</v>
      </c>
      <c r="I454" t="b">
        <v>0</v>
      </c>
      <c r="K454" t="s">
        <v>1225</v>
      </c>
      <c r="L454">
        <v>94.800796508789006</v>
      </c>
      <c r="N454">
        <v>3260</v>
      </c>
      <c r="O454">
        <v>3020</v>
      </c>
      <c r="P454">
        <v>8043.2998046875</v>
      </c>
      <c r="Q454">
        <v>4.6999998092651296</v>
      </c>
      <c r="R454">
        <v>2.6630001068115199</v>
      </c>
      <c r="S454">
        <v>8</v>
      </c>
      <c r="T454">
        <v>37</v>
      </c>
      <c r="U454">
        <v>-6.8000001907348597</v>
      </c>
      <c r="V454">
        <v>34</v>
      </c>
      <c r="W454">
        <v>5.6999998092651296</v>
      </c>
      <c r="X454">
        <v>-0.34314274787902799</v>
      </c>
      <c r="AA454">
        <v>87</v>
      </c>
      <c r="AB454">
        <v>82.921798706054602</v>
      </c>
      <c r="AC454">
        <v>167</v>
      </c>
      <c r="AD454">
        <v>150</v>
      </c>
      <c r="AG454">
        <v>776</v>
      </c>
      <c r="AJ454">
        <v>85</v>
      </c>
      <c r="AW454">
        <v>0</v>
      </c>
      <c r="AY454">
        <v>1</v>
      </c>
      <c r="AZ454">
        <v>8013.5</v>
      </c>
    </row>
    <row r="455" spans="1:52" x14ac:dyDescent="0.2">
      <c r="A455">
        <v>3195341402</v>
      </c>
      <c r="B455" t="s">
        <v>1226</v>
      </c>
      <c r="C455" t="s">
        <v>1227</v>
      </c>
      <c r="D455" t="s">
        <v>75</v>
      </c>
      <c r="F455">
        <v>1762</v>
      </c>
      <c r="G455">
        <v>4.4400000000000004</v>
      </c>
      <c r="H455">
        <v>36</v>
      </c>
      <c r="I455" t="b">
        <v>0</v>
      </c>
      <c r="K455" t="s">
        <v>1228</v>
      </c>
      <c r="L455">
        <v>94.800796508789006</v>
      </c>
      <c r="N455">
        <v>1762</v>
      </c>
      <c r="O455">
        <v>1756</v>
      </c>
      <c r="P455">
        <v>4446.7001953125</v>
      </c>
      <c r="Q455">
        <v>3.2999999523162802</v>
      </c>
      <c r="R455">
        <v>2.53200006484985</v>
      </c>
      <c r="S455">
        <v>7</v>
      </c>
      <c r="T455">
        <v>28</v>
      </c>
      <c r="U455">
        <v>8.8000001907348597</v>
      </c>
      <c r="V455">
        <v>32</v>
      </c>
      <c r="W455">
        <v>8</v>
      </c>
      <c r="X455">
        <v>-0.476758033037185</v>
      </c>
      <c r="AA455">
        <v>87</v>
      </c>
      <c r="AB455">
        <v>81.503440856933594</v>
      </c>
      <c r="AC455">
        <v>161</v>
      </c>
      <c r="AD455">
        <v>143</v>
      </c>
      <c r="AG455">
        <v>439</v>
      </c>
      <c r="AJ455">
        <v>36</v>
      </c>
      <c r="AU455">
        <v>0</v>
      </c>
      <c r="AW455">
        <v>0</v>
      </c>
      <c r="AY455">
        <v>1</v>
      </c>
      <c r="AZ455">
        <v>4430.10009765625</v>
      </c>
    </row>
    <row r="456" spans="1:52" x14ac:dyDescent="0.2">
      <c r="A456">
        <v>3205900391</v>
      </c>
      <c r="B456" t="s">
        <v>1229</v>
      </c>
      <c r="C456" t="s">
        <v>1230</v>
      </c>
      <c r="D456" t="s">
        <v>75</v>
      </c>
      <c r="F456">
        <v>2982</v>
      </c>
      <c r="G456">
        <v>7.48</v>
      </c>
      <c r="H456">
        <v>78</v>
      </c>
      <c r="I456" t="b">
        <v>0</v>
      </c>
      <c r="K456" t="s">
        <v>1231</v>
      </c>
      <c r="L456">
        <v>94.800796508789006</v>
      </c>
      <c r="N456">
        <v>2982</v>
      </c>
      <c r="O456">
        <v>2914</v>
      </c>
      <c r="P456">
        <v>7479.10009765625</v>
      </c>
      <c r="Q456">
        <v>3.9000000953674299</v>
      </c>
      <c r="R456">
        <v>2.56599998474121</v>
      </c>
      <c r="S456">
        <v>9</v>
      </c>
      <c r="T456">
        <v>31</v>
      </c>
      <c r="U456">
        <v>-5.5999999046325604</v>
      </c>
      <c r="V456">
        <v>25.799999237060501</v>
      </c>
      <c r="W456">
        <v>4.9000000953674299</v>
      </c>
      <c r="X456">
        <v>-0.30484950542449901</v>
      </c>
      <c r="AA456">
        <v>125</v>
      </c>
      <c r="AB456">
        <v>82.449653625488196</v>
      </c>
      <c r="AC456">
        <v>167</v>
      </c>
      <c r="AD456">
        <v>149</v>
      </c>
      <c r="AG456">
        <v>740</v>
      </c>
      <c r="AJ456">
        <v>78</v>
      </c>
      <c r="AP456">
        <v>2</v>
      </c>
      <c r="AU456">
        <v>0</v>
      </c>
      <c r="AV456">
        <v>13</v>
      </c>
      <c r="AW456">
        <v>0</v>
      </c>
      <c r="AY456">
        <v>1</v>
      </c>
      <c r="AZ456">
        <v>7459.2001953125</v>
      </c>
    </row>
    <row r="457" spans="1:52" x14ac:dyDescent="0.2">
      <c r="A457">
        <v>3214405282</v>
      </c>
      <c r="B457" t="s">
        <v>1232</v>
      </c>
      <c r="C457" t="s">
        <v>1233</v>
      </c>
      <c r="D457" t="s">
        <v>75</v>
      </c>
      <c r="F457">
        <v>1884</v>
      </c>
      <c r="G457">
        <v>4.17</v>
      </c>
      <c r="H457">
        <v>48</v>
      </c>
      <c r="I457" t="b">
        <v>0</v>
      </c>
      <c r="K457" t="s">
        <v>1234</v>
      </c>
      <c r="L457">
        <v>94.800796508789006</v>
      </c>
      <c r="N457">
        <v>1884</v>
      </c>
      <c r="O457">
        <v>1559</v>
      </c>
      <c r="P457">
        <v>4178.7998046875</v>
      </c>
      <c r="Q457">
        <v>4.0999999046325604</v>
      </c>
      <c r="R457">
        <v>2.6800000667571999</v>
      </c>
      <c r="S457">
        <v>6</v>
      </c>
      <c r="T457">
        <v>25</v>
      </c>
      <c r="U457">
        <v>6.4000000953674299</v>
      </c>
      <c r="V457">
        <v>31.399999618530199</v>
      </c>
      <c r="W457">
        <v>21.2000007629394</v>
      </c>
      <c r="X457">
        <v>-0.49775055050849898</v>
      </c>
      <c r="AA457">
        <v>85</v>
      </c>
      <c r="AB457">
        <v>82.2572021484375</v>
      </c>
      <c r="AC457">
        <v>170</v>
      </c>
      <c r="AD457">
        <v>153</v>
      </c>
      <c r="AG457">
        <v>413</v>
      </c>
      <c r="AJ457">
        <v>48</v>
      </c>
      <c r="AU457">
        <v>0</v>
      </c>
      <c r="AW457">
        <v>0</v>
      </c>
      <c r="AY457">
        <v>1</v>
      </c>
      <c r="AZ457">
        <v>4162.39990234375</v>
      </c>
    </row>
    <row r="458" spans="1:52" x14ac:dyDescent="0.2">
      <c r="A458">
        <v>3220937397</v>
      </c>
      <c r="B458" t="s">
        <v>1235</v>
      </c>
      <c r="C458" t="s">
        <v>212</v>
      </c>
      <c r="D458" t="s">
        <v>75</v>
      </c>
      <c r="F458">
        <v>2082</v>
      </c>
      <c r="G458">
        <v>4.84</v>
      </c>
      <c r="H458">
        <v>72</v>
      </c>
      <c r="I458" t="b">
        <v>0</v>
      </c>
      <c r="K458" t="s">
        <v>1236</v>
      </c>
      <c r="L458">
        <v>94.800796508789006</v>
      </c>
      <c r="N458">
        <v>2082</v>
      </c>
      <c r="O458">
        <v>1752</v>
      </c>
      <c r="P458">
        <v>4846</v>
      </c>
      <c r="Q458">
        <v>4.1999998092651296</v>
      </c>
      <c r="R458">
        <v>2.7660000324249201</v>
      </c>
      <c r="S458">
        <v>2</v>
      </c>
      <c r="T458">
        <v>27</v>
      </c>
      <c r="U458">
        <v>-7.5999999046325604</v>
      </c>
      <c r="V458">
        <v>28</v>
      </c>
      <c r="W458">
        <v>2.5</v>
      </c>
      <c r="X458">
        <v>-0.67271977663040095</v>
      </c>
      <c r="AA458">
        <v>85</v>
      </c>
      <c r="AB458">
        <v>81.795753479003906</v>
      </c>
      <c r="AC458">
        <v>173</v>
      </c>
      <c r="AD458">
        <v>159</v>
      </c>
      <c r="AG458">
        <v>479</v>
      </c>
      <c r="AJ458">
        <v>72</v>
      </c>
      <c r="AW458">
        <v>0</v>
      </c>
      <c r="AY458">
        <v>1</v>
      </c>
      <c r="AZ458">
        <v>4812.2001953125</v>
      </c>
    </row>
    <row r="459" spans="1:52" x14ac:dyDescent="0.2">
      <c r="A459">
        <v>3230659270</v>
      </c>
      <c r="B459" t="s">
        <v>1237</v>
      </c>
      <c r="C459" t="s">
        <v>1238</v>
      </c>
      <c r="D459" t="s">
        <v>75</v>
      </c>
      <c r="F459">
        <v>3746</v>
      </c>
      <c r="G459">
        <v>9.66</v>
      </c>
      <c r="H459">
        <v>121</v>
      </c>
      <c r="I459" t="b">
        <v>0</v>
      </c>
      <c r="K459" t="s">
        <v>1239</v>
      </c>
      <c r="L459">
        <v>94.800796508789006</v>
      </c>
      <c r="N459">
        <v>3746</v>
      </c>
      <c r="O459">
        <v>3560</v>
      </c>
      <c r="P459">
        <v>9664.099609375</v>
      </c>
      <c r="Q459">
        <v>5.5999999046325604</v>
      </c>
      <c r="R459">
        <v>2.7139999866485498</v>
      </c>
      <c r="S459">
        <v>13</v>
      </c>
      <c r="T459">
        <v>42</v>
      </c>
      <c r="U459">
        <v>-9.3999996185302699</v>
      </c>
      <c r="V459">
        <v>34.799999237060497</v>
      </c>
      <c r="W459">
        <v>21.2000007629394</v>
      </c>
      <c r="X459">
        <v>-0.28766259551048201</v>
      </c>
      <c r="AA459">
        <v>90</v>
      </c>
      <c r="AB459">
        <v>84.107810974121094</v>
      </c>
      <c r="AC459">
        <v>175</v>
      </c>
      <c r="AD459">
        <v>155</v>
      </c>
      <c r="AG459">
        <v>952</v>
      </c>
      <c r="AJ459">
        <v>121</v>
      </c>
      <c r="AP459">
        <v>5</v>
      </c>
      <c r="AU459">
        <v>0</v>
      </c>
      <c r="AV459">
        <v>64</v>
      </c>
      <c r="AW459">
        <v>0</v>
      </c>
      <c r="AY459">
        <v>1</v>
      </c>
      <c r="AZ459">
        <v>9655.599609375</v>
      </c>
    </row>
    <row r="460" spans="1:52" x14ac:dyDescent="0.2">
      <c r="A460">
        <v>3239269849</v>
      </c>
      <c r="B460" t="s">
        <v>1240</v>
      </c>
      <c r="C460" t="s">
        <v>212</v>
      </c>
      <c r="D460" t="s">
        <v>75</v>
      </c>
      <c r="F460">
        <v>1814</v>
      </c>
      <c r="G460">
        <v>5.0199999999999996</v>
      </c>
      <c r="H460">
        <v>61</v>
      </c>
      <c r="I460" t="b">
        <v>0</v>
      </c>
      <c r="K460" t="s">
        <v>1241</v>
      </c>
      <c r="L460">
        <v>94.800796508789006</v>
      </c>
      <c r="N460">
        <v>1814</v>
      </c>
      <c r="O460">
        <v>1740</v>
      </c>
      <c r="P460">
        <v>5021.7998046875</v>
      </c>
      <c r="Q460">
        <v>4.1999998092651296</v>
      </c>
      <c r="R460">
        <v>2.8849999904632502</v>
      </c>
      <c r="S460">
        <v>2</v>
      </c>
      <c r="T460">
        <v>19</v>
      </c>
      <c r="U460">
        <v>12.199999809265099</v>
      </c>
      <c r="V460">
        <v>32.400001525878899</v>
      </c>
      <c r="W460">
        <v>5.0999999046325604</v>
      </c>
      <c r="X460">
        <v>-0.35445457696914601</v>
      </c>
      <c r="AA460">
        <v>86</v>
      </c>
      <c r="AB460">
        <v>83.070602416992102</v>
      </c>
      <c r="AC460">
        <v>170</v>
      </c>
      <c r="AD460">
        <v>155</v>
      </c>
      <c r="AG460">
        <v>473</v>
      </c>
      <c r="AJ460">
        <v>61</v>
      </c>
      <c r="AW460">
        <v>0</v>
      </c>
      <c r="AY460">
        <v>1</v>
      </c>
      <c r="AZ460">
        <v>5001.2998046875</v>
      </c>
    </row>
    <row r="461" spans="1:52" x14ac:dyDescent="0.2">
      <c r="A461">
        <v>3245737698</v>
      </c>
      <c r="B461" t="s">
        <v>1242</v>
      </c>
      <c r="C461" t="s">
        <v>225</v>
      </c>
      <c r="D461" t="s">
        <v>75</v>
      </c>
      <c r="E461" t="s">
        <v>1243</v>
      </c>
      <c r="F461">
        <v>1753</v>
      </c>
      <c r="G461">
        <v>4.84</v>
      </c>
      <c r="H461">
        <v>59</v>
      </c>
      <c r="I461" t="b">
        <v>0</v>
      </c>
      <c r="K461" t="s">
        <v>1244</v>
      </c>
      <c r="L461">
        <v>94.800796508789006</v>
      </c>
      <c r="N461">
        <v>1753</v>
      </c>
      <c r="O461">
        <v>1753</v>
      </c>
      <c r="P461">
        <v>4840.10009765625</v>
      </c>
      <c r="Q461">
        <v>4.6999998092651296</v>
      </c>
      <c r="R461">
        <v>2.7609999179839999</v>
      </c>
      <c r="S461">
        <v>4</v>
      </c>
      <c r="T461">
        <v>31</v>
      </c>
      <c r="U461">
        <v>3.20000004768371</v>
      </c>
      <c r="V461">
        <v>33.599998474121001</v>
      </c>
      <c r="W461">
        <v>7</v>
      </c>
      <c r="X461">
        <v>-0.56610399484634399</v>
      </c>
      <c r="AA461">
        <v>88</v>
      </c>
      <c r="AB461">
        <v>83.364990234375</v>
      </c>
      <c r="AC461">
        <v>169</v>
      </c>
      <c r="AD461">
        <v>156</v>
      </c>
      <c r="AG461">
        <v>475</v>
      </c>
      <c r="AJ461">
        <v>59</v>
      </c>
      <c r="AP461">
        <v>4</v>
      </c>
      <c r="AU461">
        <v>0</v>
      </c>
      <c r="AV461">
        <v>19</v>
      </c>
      <c r="AW461">
        <v>0</v>
      </c>
      <c r="AY461">
        <v>1</v>
      </c>
      <c r="AZ461">
        <v>4811.89990234375</v>
      </c>
    </row>
    <row r="462" spans="1:52" x14ac:dyDescent="0.2">
      <c r="A462">
        <v>3257253814</v>
      </c>
      <c r="B462" t="s">
        <v>1245</v>
      </c>
      <c r="C462" t="s">
        <v>1246</v>
      </c>
      <c r="D462" t="s">
        <v>75</v>
      </c>
      <c r="F462">
        <v>1762</v>
      </c>
      <c r="G462">
        <v>5</v>
      </c>
      <c r="H462">
        <v>58</v>
      </c>
      <c r="I462" t="b">
        <v>0</v>
      </c>
      <c r="K462" t="s">
        <v>1247</v>
      </c>
      <c r="L462">
        <v>94.800796508789006</v>
      </c>
      <c r="N462">
        <v>1762</v>
      </c>
      <c r="O462">
        <v>1762</v>
      </c>
      <c r="P462">
        <v>4999</v>
      </c>
      <c r="Q462">
        <v>4.0999999046325604</v>
      </c>
      <c r="R462">
        <v>2.8369998931884699</v>
      </c>
      <c r="S462">
        <v>7</v>
      </c>
      <c r="T462">
        <v>35</v>
      </c>
      <c r="U462">
        <v>2.4000000953674299</v>
      </c>
      <c r="V462">
        <v>35</v>
      </c>
      <c r="W462">
        <v>6.4000000953674299</v>
      </c>
      <c r="X462">
        <v>-0.54410880804061801</v>
      </c>
      <c r="AA462">
        <v>87</v>
      </c>
      <c r="AB462">
        <v>83.749855041503906</v>
      </c>
      <c r="AC462">
        <v>168</v>
      </c>
      <c r="AD462">
        <v>155</v>
      </c>
      <c r="AG462">
        <v>478</v>
      </c>
      <c r="AJ462">
        <v>58</v>
      </c>
      <c r="AP462">
        <v>7</v>
      </c>
      <c r="AU462">
        <v>0</v>
      </c>
      <c r="AV462">
        <v>56</v>
      </c>
      <c r="AW462">
        <v>0</v>
      </c>
      <c r="AY462">
        <v>1</v>
      </c>
      <c r="AZ462">
        <v>4962.10009765625</v>
      </c>
    </row>
    <row r="463" spans="1:52" x14ac:dyDescent="0.2">
      <c r="A463">
        <v>3267239751</v>
      </c>
      <c r="B463" t="s">
        <v>1248</v>
      </c>
      <c r="C463" t="s">
        <v>212</v>
      </c>
      <c r="D463" t="s">
        <v>75</v>
      </c>
      <c r="F463">
        <v>1882</v>
      </c>
      <c r="G463">
        <v>4.97</v>
      </c>
      <c r="H463">
        <v>55</v>
      </c>
      <c r="I463" t="b">
        <v>0</v>
      </c>
      <c r="K463" t="s">
        <v>1249</v>
      </c>
      <c r="L463">
        <v>94.800796508789006</v>
      </c>
      <c r="N463">
        <v>1882</v>
      </c>
      <c r="O463">
        <v>1760</v>
      </c>
      <c r="P463">
        <v>4969.39990234375</v>
      </c>
      <c r="Q463">
        <v>4.6999998092651296</v>
      </c>
      <c r="R463">
        <v>2.82200002670288</v>
      </c>
      <c r="S463">
        <v>4</v>
      </c>
      <c r="T463">
        <v>30</v>
      </c>
      <c r="U463">
        <v>-23</v>
      </c>
      <c r="V463">
        <v>14.800000190734799</v>
      </c>
      <c r="W463">
        <v>5</v>
      </c>
      <c r="X463">
        <v>-0.68821185827255205</v>
      </c>
      <c r="AA463">
        <v>87</v>
      </c>
      <c r="AB463">
        <v>83.639839172363196</v>
      </c>
      <c r="AC463">
        <v>171</v>
      </c>
      <c r="AD463">
        <v>153</v>
      </c>
      <c r="AG463">
        <v>481</v>
      </c>
      <c r="AJ463">
        <v>55</v>
      </c>
      <c r="AW463">
        <v>0</v>
      </c>
      <c r="AY463">
        <v>1</v>
      </c>
      <c r="AZ463">
        <v>4932.2998046875</v>
      </c>
    </row>
    <row r="464" spans="1:52" x14ac:dyDescent="0.2">
      <c r="A464">
        <v>3275525105</v>
      </c>
      <c r="B464" t="s">
        <v>1250</v>
      </c>
      <c r="C464" t="s">
        <v>1251</v>
      </c>
      <c r="D464" t="s">
        <v>75</v>
      </c>
      <c r="F464">
        <v>2005</v>
      </c>
      <c r="G464">
        <v>5.01</v>
      </c>
      <c r="H464">
        <v>62</v>
      </c>
      <c r="I464" t="b">
        <v>0</v>
      </c>
      <c r="K464" t="s">
        <v>1252</v>
      </c>
      <c r="L464">
        <v>94.800796508789006</v>
      </c>
      <c r="N464">
        <v>2005</v>
      </c>
      <c r="O464">
        <v>1816</v>
      </c>
      <c r="P464">
        <v>5017.89990234375</v>
      </c>
      <c r="Q464">
        <v>5.5999999046325604</v>
      </c>
      <c r="R464">
        <v>2.76300001144409</v>
      </c>
      <c r="S464">
        <v>4</v>
      </c>
      <c r="T464">
        <v>26</v>
      </c>
      <c r="U464">
        <v>-8.3999996185302699</v>
      </c>
      <c r="V464">
        <v>20</v>
      </c>
      <c r="W464">
        <v>5.9000000953674299</v>
      </c>
      <c r="X464">
        <v>-0.414516031742095</v>
      </c>
      <c r="AA464">
        <v>89</v>
      </c>
      <c r="AB464">
        <v>82.498344421386705</v>
      </c>
      <c r="AC464">
        <v>178</v>
      </c>
      <c r="AD464">
        <v>155</v>
      </c>
      <c r="AG464">
        <v>489</v>
      </c>
      <c r="AJ464">
        <v>62</v>
      </c>
      <c r="AP464">
        <v>6</v>
      </c>
      <c r="AU464">
        <v>0</v>
      </c>
      <c r="AV464">
        <v>47</v>
      </c>
      <c r="AW464">
        <v>0</v>
      </c>
      <c r="AY464">
        <v>1</v>
      </c>
      <c r="AZ464">
        <v>4993.10009765625</v>
      </c>
    </row>
    <row r="465" spans="1:52" x14ac:dyDescent="0.2">
      <c r="A465">
        <v>3282938276</v>
      </c>
      <c r="B465" t="s">
        <v>1253</v>
      </c>
      <c r="C465" t="s">
        <v>1254</v>
      </c>
      <c r="D465" t="s">
        <v>480</v>
      </c>
      <c r="F465">
        <v>428</v>
      </c>
      <c r="G465">
        <v>2.79</v>
      </c>
      <c r="H465">
        <v>1</v>
      </c>
      <c r="I465" t="b">
        <v>0</v>
      </c>
      <c r="K465" t="s">
        <v>1255</v>
      </c>
      <c r="L465">
        <v>94.800796508789006</v>
      </c>
      <c r="N465">
        <v>428</v>
      </c>
      <c r="O465">
        <v>428</v>
      </c>
      <c r="P465">
        <v>2790.69995117187</v>
      </c>
      <c r="Q465">
        <v>11</v>
      </c>
      <c r="R465">
        <v>6.5180001258850098</v>
      </c>
      <c r="T465">
        <v>19</v>
      </c>
      <c r="U465">
        <v>4</v>
      </c>
      <c r="V465">
        <v>26.399999618530199</v>
      </c>
      <c r="W465">
        <v>1.79999995231628</v>
      </c>
      <c r="X465">
        <v>-0.75966602563857999</v>
      </c>
      <c r="AC465">
        <v>117</v>
      </c>
      <c r="AD465">
        <v>107</v>
      </c>
      <c r="AF465">
        <v>51.9252319335937</v>
      </c>
      <c r="AG465">
        <v>66</v>
      </c>
      <c r="AJ465">
        <v>1</v>
      </c>
      <c r="AU465">
        <v>0</v>
      </c>
      <c r="AW465">
        <v>0</v>
      </c>
      <c r="AY465">
        <v>1</v>
      </c>
    </row>
    <row r="466" spans="1:52" x14ac:dyDescent="0.2">
      <c r="A466">
        <v>3282939110</v>
      </c>
      <c r="B466" t="s">
        <v>1256</v>
      </c>
      <c r="C466" t="s">
        <v>1257</v>
      </c>
      <c r="D466" t="s">
        <v>75</v>
      </c>
      <c r="F466">
        <v>1746</v>
      </c>
      <c r="G466">
        <v>5.01</v>
      </c>
      <c r="H466">
        <v>74</v>
      </c>
      <c r="I466" t="b">
        <v>0</v>
      </c>
      <c r="K466" t="s">
        <v>1258</v>
      </c>
      <c r="L466">
        <v>94.800796508789006</v>
      </c>
      <c r="N466">
        <v>1746</v>
      </c>
      <c r="O466">
        <v>1746</v>
      </c>
      <c r="P466">
        <v>5009.39990234375</v>
      </c>
      <c r="Q466">
        <v>5.0999999046325604</v>
      </c>
      <c r="R466">
        <v>2.8690721988677899</v>
      </c>
      <c r="S466">
        <v>13</v>
      </c>
      <c r="T466">
        <v>31</v>
      </c>
      <c r="U466">
        <v>-14.6000003814697</v>
      </c>
      <c r="V466">
        <v>8.6000003814697195</v>
      </c>
      <c r="W466">
        <v>17.2000007629394</v>
      </c>
      <c r="X466">
        <v>-0.35932445526123002</v>
      </c>
      <c r="AA466">
        <v>88</v>
      </c>
      <c r="AB466">
        <v>84.439544677734304</v>
      </c>
      <c r="AC466">
        <v>172</v>
      </c>
      <c r="AD466">
        <v>162</v>
      </c>
      <c r="AG466">
        <v>497</v>
      </c>
      <c r="AJ466">
        <v>74</v>
      </c>
      <c r="AP466">
        <v>4</v>
      </c>
      <c r="AU466">
        <v>0</v>
      </c>
      <c r="AV466">
        <v>19</v>
      </c>
      <c r="AW466">
        <v>0</v>
      </c>
      <c r="AY466">
        <v>1</v>
      </c>
      <c r="AZ466">
        <v>5038.7998046875</v>
      </c>
    </row>
    <row r="467" spans="1:52" x14ac:dyDescent="0.2">
      <c r="A467">
        <v>3282944951</v>
      </c>
      <c r="B467" t="s">
        <v>1259</v>
      </c>
      <c r="C467" t="s">
        <v>1260</v>
      </c>
      <c r="D467" t="s">
        <v>480</v>
      </c>
      <c r="F467">
        <v>633</v>
      </c>
      <c r="G467">
        <v>2.87</v>
      </c>
      <c r="H467">
        <v>5</v>
      </c>
      <c r="I467" t="b">
        <v>0</v>
      </c>
      <c r="K467" t="s">
        <v>1261</v>
      </c>
      <c r="L467">
        <v>94.800796508789006</v>
      </c>
      <c r="N467">
        <v>633</v>
      </c>
      <c r="O467">
        <v>584</v>
      </c>
      <c r="P467">
        <v>2877.60009765625</v>
      </c>
      <c r="Q467">
        <v>6.8000001907348597</v>
      </c>
      <c r="R467">
        <v>4.8619999885559002</v>
      </c>
      <c r="S467">
        <v>19</v>
      </c>
      <c r="T467">
        <v>0</v>
      </c>
      <c r="U467">
        <v>12.399999618530201</v>
      </c>
      <c r="V467">
        <v>33.400001525878899</v>
      </c>
      <c r="W467">
        <v>8.5</v>
      </c>
      <c r="X467">
        <v>0.70197385549545199</v>
      </c>
      <c r="AC467">
        <v>152</v>
      </c>
      <c r="AD467">
        <v>131</v>
      </c>
      <c r="AF467">
        <v>85.2362060546875</v>
      </c>
      <c r="AG467">
        <v>136</v>
      </c>
      <c r="AJ467">
        <v>5</v>
      </c>
      <c r="AU467">
        <v>0</v>
      </c>
      <c r="AW467">
        <v>0</v>
      </c>
      <c r="AY467">
        <v>1</v>
      </c>
    </row>
    <row r="468" spans="1:52" x14ac:dyDescent="0.2">
      <c r="A468">
        <v>3289926188</v>
      </c>
      <c r="B468" t="s">
        <v>1262</v>
      </c>
      <c r="C468" t="s">
        <v>753</v>
      </c>
      <c r="D468" t="s">
        <v>78</v>
      </c>
      <c r="F468">
        <v>1777</v>
      </c>
      <c r="G468">
        <v>0.77</v>
      </c>
      <c r="H468">
        <v>3</v>
      </c>
      <c r="I468" t="b">
        <v>0</v>
      </c>
      <c r="K468" t="s">
        <v>1263</v>
      </c>
      <c r="N468">
        <v>1777</v>
      </c>
      <c r="O468">
        <v>1663</v>
      </c>
      <c r="P468">
        <v>775.29998779296795</v>
      </c>
      <c r="Q468">
        <v>1.3999999761581401</v>
      </c>
      <c r="R468">
        <v>0.43599998950958202</v>
      </c>
      <c r="T468">
        <v>0</v>
      </c>
      <c r="U468">
        <v>27.799999237060501</v>
      </c>
      <c r="V468">
        <v>31.600000381469702</v>
      </c>
      <c r="W468">
        <v>28.600000381469702</v>
      </c>
      <c r="X468">
        <v>0.12898233532905501</v>
      </c>
      <c r="AA468">
        <v>94</v>
      </c>
      <c r="AB468">
        <v>55.773197174072202</v>
      </c>
      <c r="AC468">
        <v>107</v>
      </c>
      <c r="AD468">
        <v>88</v>
      </c>
      <c r="AG468">
        <v>156</v>
      </c>
      <c r="AJ468">
        <v>3</v>
      </c>
      <c r="AW468">
        <v>0</v>
      </c>
      <c r="AY468">
        <v>1</v>
      </c>
    </row>
    <row r="469" spans="1:52" x14ac:dyDescent="0.2">
      <c r="A469">
        <v>3292711878</v>
      </c>
      <c r="B469" t="s">
        <v>1264</v>
      </c>
      <c r="C469" t="s">
        <v>1265</v>
      </c>
      <c r="D469" t="s">
        <v>75</v>
      </c>
      <c r="F469">
        <v>2625</v>
      </c>
      <c r="G469">
        <v>6.45</v>
      </c>
      <c r="H469">
        <v>64</v>
      </c>
      <c r="I469" t="b">
        <v>0</v>
      </c>
      <c r="K469" t="s">
        <v>1266</v>
      </c>
      <c r="L469">
        <v>94.800796508789006</v>
      </c>
      <c r="N469">
        <v>2625</v>
      </c>
      <c r="O469">
        <v>2379</v>
      </c>
      <c r="P469">
        <v>6451.2998046875</v>
      </c>
      <c r="Q469">
        <v>4.4000000953674299</v>
      </c>
      <c r="R469">
        <v>2.7119998931884699</v>
      </c>
      <c r="S469">
        <v>16</v>
      </c>
      <c r="T469">
        <v>39</v>
      </c>
      <c r="U469">
        <v>-8</v>
      </c>
      <c r="V469">
        <v>31.600000381469702</v>
      </c>
      <c r="W469">
        <v>12.899999618530201</v>
      </c>
      <c r="X469">
        <v>-0.39371910691261203</v>
      </c>
      <c r="AA469">
        <v>87</v>
      </c>
      <c r="AB469">
        <v>83.306877136230398</v>
      </c>
      <c r="AC469">
        <v>168</v>
      </c>
      <c r="AD469">
        <v>149</v>
      </c>
      <c r="AG469">
        <v>624</v>
      </c>
      <c r="AJ469">
        <v>64</v>
      </c>
      <c r="AP469">
        <v>3</v>
      </c>
      <c r="AU469">
        <v>0</v>
      </c>
      <c r="AV469">
        <v>19</v>
      </c>
      <c r="AW469">
        <v>0</v>
      </c>
      <c r="AY469">
        <v>1</v>
      </c>
      <c r="AZ469">
        <v>6451.7998046875</v>
      </c>
    </row>
    <row r="470" spans="1:52" x14ac:dyDescent="0.2">
      <c r="A470">
        <v>3303313202</v>
      </c>
      <c r="B470" t="s">
        <v>1267</v>
      </c>
      <c r="C470" t="s">
        <v>1268</v>
      </c>
      <c r="D470" t="s">
        <v>75</v>
      </c>
      <c r="F470">
        <v>698</v>
      </c>
      <c r="G470">
        <v>2</v>
      </c>
      <c r="H470">
        <v>14</v>
      </c>
      <c r="I470" t="b">
        <v>0</v>
      </c>
      <c r="K470" t="s">
        <v>1269</v>
      </c>
      <c r="L470">
        <v>94.800796508789006</v>
      </c>
      <c r="N470">
        <v>698</v>
      </c>
      <c r="O470">
        <v>698</v>
      </c>
      <c r="P470">
        <v>2003.90002441406</v>
      </c>
      <c r="Q470">
        <v>4</v>
      </c>
      <c r="R470">
        <v>2.8699998855590798</v>
      </c>
      <c r="T470">
        <v>2</v>
      </c>
      <c r="U470">
        <v>24.399999618530199</v>
      </c>
      <c r="V470">
        <v>30</v>
      </c>
      <c r="W470">
        <v>12</v>
      </c>
      <c r="X470">
        <v>-0.199610754847526</v>
      </c>
      <c r="AA470">
        <v>87</v>
      </c>
      <c r="AB470">
        <v>83.800003051757798</v>
      </c>
      <c r="AC470">
        <v>162</v>
      </c>
      <c r="AD470">
        <v>142</v>
      </c>
      <c r="AG470">
        <v>182</v>
      </c>
      <c r="AJ470">
        <v>14</v>
      </c>
      <c r="AP470">
        <v>2</v>
      </c>
      <c r="AU470">
        <v>0</v>
      </c>
      <c r="AV470">
        <v>3</v>
      </c>
      <c r="AW470">
        <v>0</v>
      </c>
      <c r="AY470">
        <v>1</v>
      </c>
      <c r="AZ470">
        <v>2001.09997558593</v>
      </c>
    </row>
    <row r="471" spans="1:52" x14ac:dyDescent="0.2">
      <c r="A471">
        <v>3310871391</v>
      </c>
      <c r="B471" t="s">
        <v>1270</v>
      </c>
      <c r="C471" t="s">
        <v>1271</v>
      </c>
      <c r="D471" t="s">
        <v>75</v>
      </c>
      <c r="F471">
        <v>2243</v>
      </c>
      <c r="G471">
        <v>5.87</v>
      </c>
      <c r="H471">
        <v>69</v>
      </c>
      <c r="I471" t="b">
        <v>0</v>
      </c>
      <c r="K471" t="s">
        <v>1272</v>
      </c>
      <c r="L471">
        <v>94.800796508789006</v>
      </c>
      <c r="N471">
        <v>2243</v>
      </c>
      <c r="O471">
        <v>2170</v>
      </c>
      <c r="P471">
        <v>5872.60009765625</v>
      </c>
      <c r="Q471">
        <v>3.9000000953674299</v>
      </c>
      <c r="R471">
        <v>2.7049999237060498</v>
      </c>
      <c r="S471">
        <v>100</v>
      </c>
      <c r="T471">
        <v>125</v>
      </c>
      <c r="U471">
        <v>-17</v>
      </c>
      <c r="V471">
        <v>29</v>
      </c>
      <c r="W471">
        <v>44.099998474121001</v>
      </c>
      <c r="X471">
        <v>-0.33715900778770402</v>
      </c>
      <c r="AA471">
        <v>87</v>
      </c>
      <c r="AB471">
        <v>83.676551818847599</v>
      </c>
      <c r="AC471">
        <v>171</v>
      </c>
      <c r="AD471">
        <v>152</v>
      </c>
      <c r="AG471">
        <v>578</v>
      </c>
      <c r="AJ471">
        <v>69</v>
      </c>
      <c r="AP471">
        <v>3</v>
      </c>
      <c r="AU471">
        <v>0</v>
      </c>
      <c r="AV471">
        <v>18</v>
      </c>
      <c r="AW471">
        <v>0</v>
      </c>
      <c r="AY471">
        <v>1</v>
      </c>
      <c r="AZ471">
        <v>6368.7001953125</v>
      </c>
    </row>
    <row r="472" spans="1:52" x14ac:dyDescent="0.2">
      <c r="A472">
        <v>3320302799</v>
      </c>
      <c r="B472" t="s">
        <v>1273</v>
      </c>
      <c r="C472" t="s">
        <v>1274</v>
      </c>
      <c r="D472" t="s">
        <v>75</v>
      </c>
      <c r="E472" t="s">
        <v>1275</v>
      </c>
      <c r="F472">
        <v>1709</v>
      </c>
      <c r="G472">
        <v>5.0199999999999996</v>
      </c>
      <c r="H472">
        <v>73</v>
      </c>
      <c r="I472" t="b">
        <v>0</v>
      </c>
      <c r="K472" t="s">
        <v>1276</v>
      </c>
      <c r="L472">
        <v>94.800796508789006</v>
      </c>
      <c r="N472">
        <v>1709</v>
      </c>
      <c r="O472">
        <v>1705</v>
      </c>
      <c r="P472">
        <v>5021.89990234375</v>
      </c>
      <c r="Q472">
        <v>4.9000000953674299</v>
      </c>
      <c r="R472">
        <v>2.9453959465026802</v>
      </c>
      <c r="S472">
        <v>2</v>
      </c>
      <c r="T472">
        <v>23</v>
      </c>
      <c r="U472">
        <v>3.5999999046325599</v>
      </c>
      <c r="V472">
        <v>25.799999237060501</v>
      </c>
      <c r="W472">
        <v>2.4000000953674299</v>
      </c>
      <c r="X472">
        <v>-0.430116087198257</v>
      </c>
      <c r="AA472">
        <v>88</v>
      </c>
      <c r="AB472">
        <v>84.496467590332003</v>
      </c>
      <c r="AC472">
        <v>173</v>
      </c>
      <c r="AD472">
        <v>161</v>
      </c>
      <c r="AG472">
        <v>495</v>
      </c>
      <c r="AJ472">
        <v>73</v>
      </c>
      <c r="AP472">
        <v>7</v>
      </c>
      <c r="AU472">
        <v>0</v>
      </c>
      <c r="AV472">
        <v>54</v>
      </c>
      <c r="AW472">
        <v>0</v>
      </c>
      <c r="AY472">
        <v>1</v>
      </c>
      <c r="AZ472">
        <v>4991.89990234375</v>
      </c>
    </row>
    <row r="473" spans="1:52" x14ac:dyDescent="0.2">
      <c r="A473">
        <v>3330580611</v>
      </c>
      <c r="B473" t="s">
        <v>1277</v>
      </c>
      <c r="C473" t="s">
        <v>1278</v>
      </c>
      <c r="D473" t="s">
        <v>75</v>
      </c>
      <c r="F473">
        <v>1401</v>
      </c>
      <c r="G473">
        <v>3.84</v>
      </c>
      <c r="H473">
        <v>35</v>
      </c>
      <c r="I473" t="b">
        <v>0</v>
      </c>
      <c r="K473" t="s">
        <v>1279</v>
      </c>
      <c r="L473">
        <v>94.800796508789006</v>
      </c>
      <c r="N473">
        <v>1401</v>
      </c>
      <c r="O473">
        <v>1401</v>
      </c>
      <c r="P473">
        <v>3846.39990234375</v>
      </c>
      <c r="Q473">
        <v>3.9000000953674299</v>
      </c>
      <c r="R473">
        <v>2.7449998855590798</v>
      </c>
      <c r="S473">
        <v>2</v>
      </c>
      <c r="T473">
        <v>13</v>
      </c>
      <c r="U473">
        <v>24</v>
      </c>
      <c r="V473">
        <v>37.400001525878899</v>
      </c>
      <c r="W473">
        <v>12.5</v>
      </c>
      <c r="X473">
        <v>-0.322379380464553</v>
      </c>
      <c r="AA473">
        <v>86</v>
      </c>
      <c r="AB473">
        <v>82.840370178222599</v>
      </c>
      <c r="AC473">
        <v>161</v>
      </c>
      <c r="AD473">
        <v>147</v>
      </c>
      <c r="AG473">
        <v>376</v>
      </c>
      <c r="AJ473">
        <v>35</v>
      </c>
      <c r="AP473">
        <v>7</v>
      </c>
      <c r="AU473">
        <v>0</v>
      </c>
      <c r="AV473">
        <v>44</v>
      </c>
      <c r="AW473">
        <v>0</v>
      </c>
      <c r="AY473">
        <v>1</v>
      </c>
      <c r="AZ473">
        <v>3828.89990234375</v>
      </c>
    </row>
    <row r="474" spans="1:52" x14ac:dyDescent="0.2">
      <c r="A474">
        <v>3341484845</v>
      </c>
      <c r="B474" t="s">
        <v>1280</v>
      </c>
      <c r="C474" t="s">
        <v>212</v>
      </c>
      <c r="D474" t="s">
        <v>75</v>
      </c>
      <c r="F474">
        <v>1812</v>
      </c>
      <c r="G474">
        <v>4.92</v>
      </c>
      <c r="H474">
        <v>62</v>
      </c>
      <c r="I474" t="b">
        <v>0</v>
      </c>
      <c r="K474" t="s">
        <v>1281</v>
      </c>
      <c r="L474">
        <v>94.800796508789006</v>
      </c>
      <c r="N474">
        <v>1812</v>
      </c>
      <c r="O474">
        <v>1752</v>
      </c>
      <c r="P474">
        <v>4920.10009765625</v>
      </c>
      <c r="Q474">
        <v>5</v>
      </c>
      <c r="R474">
        <v>2.80800008773803</v>
      </c>
      <c r="S474">
        <v>9</v>
      </c>
      <c r="T474">
        <v>26</v>
      </c>
      <c r="U474">
        <v>11.399999618530201</v>
      </c>
      <c r="V474">
        <v>38.599998474121001</v>
      </c>
      <c r="W474">
        <v>27.7000007629394</v>
      </c>
      <c r="X474">
        <v>-0.29267698526382402</v>
      </c>
      <c r="AA474">
        <v>89</v>
      </c>
      <c r="AB474">
        <v>83.178466796875</v>
      </c>
      <c r="AC474">
        <v>170</v>
      </c>
      <c r="AD474">
        <v>155</v>
      </c>
      <c r="AG474">
        <v>492</v>
      </c>
      <c r="AJ474">
        <v>62</v>
      </c>
      <c r="AW474">
        <v>0</v>
      </c>
      <c r="AY474">
        <v>1</v>
      </c>
      <c r="AZ474">
        <v>4924.2998046875</v>
      </c>
    </row>
    <row r="475" spans="1:52" x14ac:dyDescent="0.2">
      <c r="A475">
        <v>3354228197</v>
      </c>
      <c r="B475" t="s">
        <v>1282</v>
      </c>
      <c r="C475" t="s">
        <v>1283</v>
      </c>
      <c r="D475" t="s">
        <v>75</v>
      </c>
      <c r="F475">
        <v>2970</v>
      </c>
      <c r="G475">
        <v>7.99</v>
      </c>
      <c r="H475">
        <v>91</v>
      </c>
      <c r="I475" t="b">
        <v>0</v>
      </c>
      <c r="K475" t="s">
        <v>1284</v>
      </c>
      <c r="L475">
        <v>94.800796508789006</v>
      </c>
      <c r="N475">
        <v>2970</v>
      </c>
      <c r="O475">
        <v>2950</v>
      </c>
      <c r="P475">
        <v>7997.89990234375</v>
      </c>
      <c r="Q475">
        <v>5.5999999046325604</v>
      </c>
      <c r="R475">
        <v>2.7111525535583398</v>
      </c>
      <c r="S475">
        <v>20</v>
      </c>
      <c r="T475">
        <v>41</v>
      </c>
      <c r="U475">
        <v>1.3999999761581401</v>
      </c>
      <c r="V475">
        <v>40.799999237060497</v>
      </c>
      <c r="W475">
        <v>14</v>
      </c>
      <c r="X475">
        <v>-0.23756235837936401</v>
      </c>
      <c r="AA475">
        <v>90</v>
      </c>
      <c r="AB475">
        <v>83.396400451660099</v>
      </c>
      <c r="AC475">
        <v>171</v>
      </c>
      <c r="AD475">
        <v>152</v>
      </c>
      <c r="AG475">
        <v>805</v>
      </c>
      <c r="AJ475">
        <v>91</v>
      </c>
      <c r="AP475">
        <v>7</v>
      </c>
      <c r="AU475">
        <v>0</v>
      </c>
      <c r="AV475">
        <v>94</v>
      </c>
      <c r="AW475">
        <v>0</v>
      </c>
      <c r="AY475">
        <v>1</v>
      </c>
      <c r="AZ475">
        <v>8006.39990234375</v>
      </c>
    </row>
    <row r="476" spans="1:52" x14ac:dyDescent="0.2">
      <c r="A476">
        <v>3366390665</v>
      </c>
      <c r="B476" t="s">
        <v>1285</v>
      </c>
      <c r="C476" t="s">
        <v>212</v>
      </c>
      <c r="D476" t="s">
        <v>75</v>
      </c>
      <c r="F476">
        <v>1764</v>
      </c>
      <c r="G476">
        <v>4.93</v>
      </c>
      <c r="H476">
        <v>59</v>
      </c>
      <c r="I476" t="b">
        <v>0</v>
      </c>
      <c r="K476" t="s">
        <v>1286</v>
      </c>
      <c r="L476">
        <v>94.800796508789006</v>
      </c>
      <c r="N476">
        <v>1764</v>
      </c>
      <c r="O476">
        <v>1759</v>
      </c>
      <c r="P476">
        <v>4936.2001953125</v>
      </c>
      <c r="Q476">
        <v>4.5</v>
      </c>
      <c r="R476">
        <v>2.8050000667571999</v>
      </c>
      <c r="S476">
        <v>6</v>
      </c>
      <c r="T476">
        <v>36</v>
      </c>
      <c r="U476">
        <v>7</v>
      </c>
      <c r="V476">
        <v>40.400001525878899</v>
      </c>
      <c r="W476">
        <v>5.6999998092651296</v>
      </c>
      <c r="X476">
        <v>-0.59154814481735196</v>
      </c>
      <c r="AA476">
        <v>88</v>
      </c>
      <c r="AB476">
        <v>82.944099426269503</v>
      </c>
      <c r="AC476">
        <v>168</v>
      </c>
      <c r="AD476">
        <v>155</v>
      </c>
      <c r="AG476">
        <v>483</v>
      </c>
      <c r="AJ476">
        <v>59</v>
      </c>
      <c r="AW476">
        <v>0</v>
      </c>
      <c r="AY476">
        <v>1</v>
      </c>
      <c r="AZ476">
        <v>4896.89990234375</v>
      </c>
    </row>
    <row r="477" spans="1:52" x14ac:dyDescent="0.2">
      <c r="A477">
        <v>3371325637</v>
      </c>
      <c r="B477" t="s">
        <v>1287</v>
      </c>
      <c r="C477" t="s">
        <v>1288</v>
      </c>
      <c r="D477" t="s">
        <v>75</v>
      </c>
      <c r="F477">
        <v>1497</v>
      </c>
      <c r="G477">
        <v>3.96</v>
      </c>
      <c r="H477">
        <v>29</v>
      </c>
      <c r="I477" t="b">
        <v>0</v>
      </c>
      <c r="K477" t="s">
        <v>1289</v>
      </c>
      <c r="L477">
        <v>94.800796508789006</v>
      </c>
      <c r="N477">
        <v>1497</v>
      </c>
      <c r="O477">
        <v>1417</v>
      </c>
      <c r="P477">
        <v>3963.10009765625</v>
      </c>
      <c r="Q477">
        <v>4.0999999046325604</v>
      </c>
      <c r="R477">
        <v>2.79500007629394</v>
      </c>
      <c r="S477">
        <v>2</v>
      </c>
      <c r="T477">
        <v>11</v>
      </c>
      <c r="U477">
        <v>22.2000007629394</v>
      </c>
      <c r="V477">
        <v>37.599998474121001</v>
      </c>
      <c r="W477">
        <v>4.9000000953674299</v>
      </c>
      <c r="X477">
        <v>-0.30783981084823597</v>
      </c>
      <c r="AA477">
        <v>86</v>
      </c>
      <c r="AB477">
        <v>82.532814025878906</v>
      </c>
      <c r="AC477">
        <v>164</v>
      </c>
      <c r="AD477">
        <v>142</v>
      </c>
      <c r="AG477">
        <v>365</v>
      </c>
      <c r="AJ477">
        <v>29</v>
      </c>
      <c r="AP477">
        <v>5</v>
      </c>
      <c r="AU477">
        <v>0</v>
      </c>
      <c r="AV477">
        <v>25</v>
      </c>
      <c r="AW477">
        <v>0</v>
      </c>
      <c r="AY477">
        <v>1</v>
      </c>
      <c r="AZ477">
        <v>3947.39990234375</v>
      </c>
    </row>
    <row r="478" spans="1:52" x14ac:dyDescent="0.2">
      <c r="A478">
        <v>3384148902</v>
      </c>
      <c r="B478" t="s">
        <v>1290</v>
      </c>
      <c r="C478" t="s">
        <v>1291</v>
      </c>
      <c r="D478" t="s">
        <v>75</v>
      </c>
      <c r="E478" t="s">
        <v>1292</v>
      </c>
      <c r="F478">
        <v>1712</v>
      </c>
      <c r="G478">
        <v>5.01</v>
      </c>
      <c r="H478">
        <v>35</v>
      </c>
      <c r="I478" t="b">
        <v>0</v>
      </c>
      <c r="K478" t="s">
        <v>1293</v>
      </c>
      <c r="L478">
        <v>94.800796508789006</v>
      </c>
      <c r="N478">
        <v>1712</v>
      </c>
      <c r="O478">
        <v>1712</v>
      </c>
      <c r="P478">
        <v>5013.7001953125</v>
      </c>
      <c r="Q478">
        <v>3.7999999523162802</v>
      </c>
      <c r="R478">
        <v>2.9285631179809499</v>
      </c>
      <c r="S478">
        <v>2</v>
      </c>
      <c r="T478">
        <v>21</v>
      </c>
      <c r="U478">
        <v>7.1999998092651296</v>
      </c>
      <c r="V478">
        <v>26.2000007629394</v>
      </c>
      <c r="W478">
        <v>9.5</v>
      </c>
      <c r="X478">
        <v>-0.35502722859382602</v>
      </c>
      <c r="AA478">
        <v>89</v>
      </c>
      <c r="AB478">
        <v>83.368049621582003</v>
      </c>
      <c r="AC478">
        <v>161</v>
      </c>
      <c r="AD478">
        <v>145</v>
      </c>
      <c r="AG478">
        <v>451</v>
      </c>
      <c r="AJ478">
        <v>35</v>
      </c>
      <c r="AP478">
        <v>7</v>
      </c>
      <c r="AU478">
        <v>0</v>
      </c>
      <c r="AV478">
        <v>54</v>
      </c>
      <c r="AW478">
        <v>0</v>
      </c>
      <c r="AY478">
        <v>1</v>
      </c>
      <c r="AZ478">
        <v>4993.7998046875</v>
      </c>
    </row>
    <row r="479" spans="1:52" x14ac:dyDescent="0.2">
      <c r="A479">
        <v>3388903627</v>
      </c>
      <c r="B479" t="s">
        <v>1294</v>
      </c>
      <c r="C479" t="s">
        <v>1295</v>
      </c>
      <c r="D479" t="s">
        <v>75</v>
      </c>
      <c r="E479" t="s">
        <v>1296</v>
      </c>
      <c r="F479">
        <v>2919</v>
      </c>
      <c r="G479">
        <v>7.21</v>
      </c>
      <c r="H479">
        <v>82</v>
      </c>
      <c r="I479" t="b">
        <v>0</v>
      </c>
      <c r="K479" t="s">
        <v>1297</v>
      </c>
      <c r="L479">
        <v>94.800796508789006</v>
      </c>
      <c r="N479">
        <v>2919</v>
      </c>
      <c r="O479">
        <v>2695</v>
      </c>
      <c r="P479">
        <v>7217.39990234375</v>
      </c>
      <c r="Q479">
        <v>4</v>
      </c>
      <c r="R479">
        <v>2.6780705451965301</v>
      </c>
      <c r="S479">
        <v>25</v>
      </c>
      <c r="T479">
        <v>60</v>
      </c>
      <c r="U479">
        <v>3.5999999046325599</v>
      </c>
      <c r="V479">
        <v>46.400001525878899</v>
      </c>
      <c r="W479">
        <v>49.200000762939403</v>
      </c>
      <c r="X479">
        <v>-0.47662591934204102</v>
      </c>
      <c r="AA479">
        <v>87</v>
      </c>
      <c r="AB479">
        <v>82.622116088867102</v>
      </c>
      <c r="AC479">
        <v>170</v>
      </c>
      <c r="AD479">
        <v>152</v>
      </c>
      <c r="AG479">
        <v>721</v>
      </c>
      <c r="AJ479">
        <v>82</v>
      </c>
      <c r="AP479">
        <v>6</v>
      </c>
      <c r="AU479">
        <v>0</v>
      </c>
      <c r="AV479">
        <v>71</v>
      </c>
      <c r="AW479">
        <v>0</v>
      </c>
      <c r="AY479">
        <v>1</v>
      </c>
      <c r="AZ479">
        <v>7281.7998046875</v>
      </c>
    </row>
    <row r="480" spans="1:52" x14ac:dyDescent="0.2">
      <c r="A480">
        <v>3405830220</v>
      </c>
      <c r="B480" t="s">
        <v>1298</v>
      </c>
      <c r="C480" t="s">
        <v>1299</v>
      </c>
      <c r="D480" t="s">
        <v>75</v>
      </c>
      <c r="F480">
        <v>1801</v>
      </c>
      <c r="G480">
        <v>5.0599999999999996</v>
      </c>
      <c r="H480">
        <v>66</v>
      </c>
      <c r="I480" t="b">
        <v>0</v>
      </c>
      <c r="K480" t="s">
        <v>1300</v>
      </c>
      <c r="L480">
        <v>94.800796508789006</v>
      </c>
      <c r="N480">
        <v>1801</v>
      </c>
      <c r="O480">
        <v>1802</v>
      </c>
      <c r="P480">
        <v>5066</v>
      </c>
      <c r="Q480">
        <v>4.3000001907348597</v>
      </c>
      <c r="R480">
        <v>2.8113207817077601</v>
      </c>
      <c r="S480">
        <v>16</v>
      </c>
      <c r="T480">
        <v>30</v>
      </c>
      <c r="U480">
        <v>20.799999237060501</v>
      </c>
      <c r="V480">
        <v>46.799999237060497</v>
      </c>
      <c r="W480">
        <v>21.100000381469702</v>
      </c>
      <c r="X480">
        <v>-0.27240425348281799</v>
      </c>
      <c r="AA480">
        <v>97</v>
      </c>
      <c r="AB480">
        <v>83.449195861816406</v>
      </c>
      <c r="AC480">
        <v>170</v>
      </c>
      <c r="AD480">
        <v>156</v>
      </c>
      <c r="AG480">
        <v>512</v>
      </c>
      <c r="AJ480">
        <v>66</v>
      </c>
      <c r="AU480">
        <v>0</v>
      </c>
      <c r="AW480">
        <v>0</v>
      </c>
      <c r="AY480">
        <v>1</v>
      </c>
      <c r="AZ480">
        <v>5077.7998046875</v>
      </c>
    </row>
    <row r="481" spans="1:52" x14ac:dyDescent="0.2">
      <c r="A481">
        <v>3417285670</v>
      </c>
      <c r="B481" t="s">
        <v>1301</v>
      </c>
      <c r="C481" t="s">
        <v>193</v>
      </c>
      <c r="D481" t="s">
        <v>75</v>
      </c>
      <c r="E481" t="s">
        <v>1302</v>
      </c>
      <c r="F481">
        <v>1595</v>
      </c>
      <c r="G481">
        <v>4.75</v>
      </c>
      <c r="H481">
        <v>78</v>
      </c>
      <c r="I481" t="b">
        <v>0</v>
      </c>
      <c r="K481" t="s">
        <v>1303</v>
      </c>
      <c r="L481">
        <v>94.800796508789006</v>
      </c>
      <c r="N481">
        <v>1595</v>
      </c>
      <c r="O481">
        <v>1595</v>
      </c>
      <c r="P481">
        <v>4750</v>
      </c>
      <c r="Q481">
        <v>5.9000000953674299</v>
      </c>
      <c r="R481">
        <v>2.9780564308166499</v>
      </c>
      <c r="S481">
        <v>2</v>
      </c>
      <c r="T481">
        <v>30</v>
      </c>
      <c r="U481">
        <v>2.20000004768371</v>
      </c>
      <c r="V481">
        <v>35</v>
      </c>
      <c r="W481">
        <v>12.1000003814697</v>
      </c>
      <c r="X481">
        <v>-0.61473685503005904</v>
      </c>
      <c r="AA481">
        <v>87</v>
      </c>
      <c r="AB481">
        <v>83.700309753417898</v>
      </c>
      <c r="AC481">
        <v>175</v>
      </c>
      <c r="AD481">
        <v>163</v>
      </c>
      <c r="AG481">
        <v>466</v>
      </c>
      <c r="AJ481">
        <v>78</v>
      </c>
      <c r="AP481">
        <v>7</v>
      </c>
      <c r="AU481">
        <v>0</v>
      </c>
      <c r="AV481">
        <v>50</v>
      </c>
      <c r="AW481">
        <v>0</v>
      </c>
      <c r="AY481">
        <v>1</v>
      </c>
      <c r="AZ481">
        <v>4708.89990234375</v>
      </c>
    </row>
    <row r="482" spans="1:52" x14ac:dyDescent="0.2">
      <c r="A482">
        <v>3419378240</v>
      </c>
      <c r="B482" t="s">
        <v>1304</v>
      </c>
      <c r="C482" t="s">
        <v>1305</v>
      </c>
      <c r="D482" t="s">
        <v>643</v>
      </c>
      <c r="F482">
        <v>3800</v>
      </c>
      <c r="G482">
        <v>4.24</v>
      </c>
      <c r="H482">
        <v>5</v>
      </c>
      <c r="I482" t="b">
        <v>0</v>
      </c>
      <c r="K482" t="s">
        <v>1306</v>
      </c>
      <c r="N482">
        <v>3800</v>
      </c>
      <c r="O482">
        <v>3578</v>
      </c>
      <c r="P482">
        <v>4242.7998046875</v>
      </c>
      <c r="Q482">
        <v>3.20000004768371</v>
      </c>
      <c r="R482">
        <v>1.11699998378753</v>
      </c>
      <c r="S482">
        <v>48</v>
      </c>
      <c r="T482">
        <v>51</v>
      </c>
      <c r="U482">
        <v>17.399999618530199</v>
      </c>
      <c r="V482">
        <v>45.400001525878899</v>
      </c>
      <c r="W482">
        <v>32.099998474121001</v>
      </c>
      <c r="X482">
        <v>-0.15084378421306599</v>
      </c>
      <c r="AA482">
        <v>82</v>
      </c>
      <c r="AB482">
        <v>52.062835693359297</v>
      </c>
      <c r="AC482">
        <v>132</v>
      </c>
      <c r="AD482">
        <v>76</v>
      </c>
      <c r="AG482">
        <v>382</v>
      </c>
      <c r="AJ482">
        <v>5</v>
      </c>
      <c r="AW482">
        <v>0</v>
      </c>
      <c r="AY482">
        <v>1</v>
      </c>
    </row>
    <row r="483" spans="1:52" x14ac:dyDescent="0.2">
      <c r="A483">
        <v>3427994119</v>
      </c>
      <c r="B483" t="s">
        <v>1307</v>
      </c>
      <c r="C483" t="s">
        <v>1308</v>
      </c>
      <c r="D483" t="s">
        <v>75</v>
      </c>
      <c r="E483" t="s">
        <v>1309</v>
      </c>
      <c r="F483">
        <v>3976</v>
      </c>
      <c r="G483">
        <v>8.8800000000000008</v>
      </c>
      <c r="H483">
        <v>89</v>
      </c>
      <c r="I483" t="b">
        <v>0</v>
      </c>
      <c r="K483" t="s">
        <v>1310</v>
      </c>
      <c r="L483">
        <v>94.800796508789006</v>
      </c>
      <c r="N483">
        <v>3976</v>
      </c>
      <c r="O483">
        <v>3550</v>
      </c>
      <c r="P483">
        <v>8885.7001953125</v>
      </c>
      <c r="Q483">
        <v>6</v>
      </c>
      <c r="R483">
        <v>2.5030000209808301</v>
      </c>
      <c r="S483">
        <v>49</v>
      </c>
      <c r="T483">
        <v>110</v>
      </c>
      <c r="U483">
        <v>0.20000000298023199</v>
      </c>
      <c r="V483">
        <v>83.800003051757798</v>
      </c>
      <c r="W483">
        <v>27.799999237060501</v>
      </c>
      <c r="X483">
        <v>-0.22282993793487499</v>
      </c>
      <c r="AA483">
        <v>122</v>
      </c>
      <c r="AB483">
        <v>82.176467895507798</v>
      </c>
      <c r="AC483">
        <v>172</v>
      </c>
      <c r="AD483">
        <v>149</v>
      </c>
      <c r="AG483">
        <v>906</v>
      </c>
      <c r="AJ483">
        <v>89</v>
      </c>
      <c r="AP483">
        <v>7</v>
      </c>
      <c r="AU483">
        <v>0</v>
      </c>
      <c r="AV483">
        <v>113</v>
      </c>
      <c r="AW483">
        <v>0</v>
      </c>
      <c r="AY483">
        <v>1</v>
      </c>
      <c r="AZ483">
        <v>8981.5</v>
      </c>
    </row>
    <row r="484" spans="1:52" x14ac:dyDescent="0.2">
      <c r="A484">
        <v>3439846938</v>
      </c>
      <c r="B484" t="s">
        <v>1311</v>
      </c>
      <c r="C484" t="s">
        <v>1312</v>
      </c>
      <c r="D484" t="s">
        <v>75</v>
      </c>
      <c r="E484" t="s">
        <v>1313</v>
      </c>
      <c r="F484">
        <v>1665</v>
      </c>
      <c r="G484">
        <v>5</v>
      </c>
      <c r="H484">
        <v>73</v>
      </c>
      <c r="I484" t="b">
        <v>0</v>
      </c>
      <c r="K484" t="s">
        <v>1314</v>
      </c>
      <c r="L484">
        <v>94.800796508789006</v>
      </c>
      <c r="N484">
        <v>1665</v>
      </c>
      <c r="O484">
        <v>1660</v>
      </c>
      <c r="P484">
        <v>5003.89990234375</v>
      </c>
      <c r="Q484">
        <v>4.8000001907348597</v>
      </c>
      <c r="R484">
        <v>3.01300001144409</v>
      </c>
      <c r="S484">
        <v>2</v>
      </c>
      <c r="T484">
        <v>24</v>
      </c>
      <c r="U484">
        <v>12.399999618530201</v>
      </c>
      <c r="V484">
        <v>36.200000762939403</v>
      </c>
      <c r="W484">
        <v>4.6999998092651296</v>
      </c>
      <c r="X484">
        <v>-0.427666425704956</v>
      </c>
      <c r="AA484">
        <v>94</v>
      </c>
      <c r="AB484">
        <v>83.004234313964801</v>
      </c>
      <c r="AC484">
        <v>173</v>
      </c>
      <c r="AD484">
        <v>161</v>
      </c>
      <c r="AG484">
        <v>482</v>
      </c>
      <c r="AJ484">
        <v>73</v>
      </c>
      <c r="AP484">
        <v>6</v>
      </c>
      <c r="AU484">
        <v>0</v>
      </c>
      <c r="AV484">
        <v>43</v>
      </c>
      <c r="AW484">
        <v>0</v>
      </c>
      <c r="AY484">
        <v>1</v>
      </c>
      <c r="AZ484">
        <v>4976.60009765625</v>
      </c>
    </row>
    <row r="485" spans="1:52" x14ac:dyDescent="0.2">
      <c r="A485">
        <v>3453805182</v>
      </c>
      <c r="B485" t="s">
        <v>1315</v>
      </c>
      <c r="C485" t="s">
        <v>1316</v>
      </c>
      <c r="D485" t="s">
        <v>75</v>
      </c>
      <c r="F485">
        <v>1935</v>
      </c>
      <c r="G485">
        <v>4.0599999999999996</v>
      </c>
      <c r="H485">
        <v>25</v>
      </c>
      <c r="I485" t="b">
        <v>0</v>
      </c>
      <c r="K485" t="s">
        <v>1317</v>
      </c>
      <c r="L485">
        <v>94.800796508789006</v>
      </c>
      <c r="N485">
        <v>1935</v>
      </c>
      <c r="O485">
        <v>1493</v>
      </c>
      <c r="P485">
        <v>4061.30004882812</v>
      </c>
      <c r="Q485">
        <v>4.3000001907348597</v>
      </c>
      <c r="R485">
        <v>2.7200000286102202</v>
      </c>
      <c r="S485">
        <v>24</v>
      </c>
      <c r="T485">
        <v>42</v>
      </c>
      <c r="U485">
        <v>7.4000000953674299</v>
      </c>
      <c r="V485">
        <v>39.200000762939403</v>
      </c>
      <c r="W485">
        <v>19.399999618530199</v>
      </c>
      <c r="X485">
        <v>-0.43828329443931502</v>
      </c>
      <c r="AA485">
        <v>87</v>
      </c>
      <c r="AB485">
        <v>82.574775695800696</v>
      </c>
      <c r="AC485">
        <v>163</v>
      </c>
      <c r="AD485">
        <v>139</v>
      </c>
      <c r="AG485">
        <v>361</v>
      </c>
      <c r="AJ485">
        <v>25</v>
      </c>
      <c r="AP485">
        <v>3</v>
      </c>
      <c r="AU485">
        <v>0</v>
      </c>
      <c r="AV485">
        <v>12</v>
      </c>
      <c r="AW485">
        <v>0</v>
      </c>
      <c r="AY485">
        <v>1</v>
      </c>
      <c r="AZ485">
        <v>4146.39990234375</v>
      </c>
    </row>
    <row r="486" spans="1:52" x14ac:dyDescent="0.2">
      <c r="A486">
        <v>3463991354</v>
      </c>
      <c r="B486" t="s">
        <v>1318</v>
      </c>
      <c r="C486" t="s">
        <v>1319</v>
      </c>
      <c r="D486" t="s">
        <v>75</v>
      </c>
      <c r="F486">
        <v>4160</v>
      </c>
      <c r="G486">
        <v>9.16</v>
      </c>
      <c r="H486">
        <v>79</v>
      </c>
      <c r="I486" t="b">
        <v>0</v>
      </c>
      <c r="K486" t="s">
        <v>1320</v>
      </c>
      <c r="L486">
        <v>94.800796508789006</v>
      </c>
      <c r="N486">
        <v>4160</v>
      </c>
      <c r="O486">
        <v>3534</v>
      </c>
      <c r="P486">
        <v>9167.599609375</v>
      </c>
      <c r="Q486">
        <v>4.0999999046325604</v>
      </c>
      <c r="R486">
        <v>2.5941143035888601</v>
      </c>
      <c r="S486">
        <v>104</v>
      </c>
      <c r="T486">
        <v>136</v>
      </c>
      <c r="U486">
        <v>17.2000007629394</v>
      </c>
      <c r="V486">
        <v>129.39999389648401</v>
      </c>
      <c r="W486">
        <v>33.299999237060497</v>
      </c>
      <c r="X486">
        <v>-0.19634364545345301</v>
      </c>
      <c r="AA486">
        <v>89</v>
      </c>
      <c r="AB486">
        <v>81.794593811035099</v>
      </c>
      <c r="AC486">
        <v>167</v>
      </c>
      <c r="AD486">
        <v>145</v>
      </c>
      <c r="AG486">
        <v>884</v>
      </c>
      <c r="AJ486">
        <v>79</v>
      </c>
      <c r="AP486">
        <v>7</v>
      </c>
      <c r="AU486">
        <v>0</v>
      </c>
      <c r="AV486">
        <v>113</v>
      </c>
      <c r="AW486">
        <v>0</v>
      </c>
      <c r="AY486">
        <v>1</v>
      </c>
      <c r="AZ486">
        <v>9489.5</v>
      </c>
    </row>
    <row r="487" spans="1:52" x14ac:dyDescent="0.2">
      <c r="A487">
        <v>3477812110</v>
      </c>
      <c r="B487" t="s">
        <v>1321</v>
      </c>
      <c r="C487" t="s">
        <v>212</v>
      </c>
      <c r="D487" t="s">
        <v>75</v>
      </c>
      <c r="F487">
        <v>1770</v>
      </c>
      <c r="G487">
        <v>4.97</v>
      </c>
      <c r="H487">
        <v>56</v>
      </c>
      <c r="I487" t="b">
        <v>0</v>
      </c>
      <c r="K487" t="s">
        <v>1322</v>
      </c>
      <c r="L487">
        <v>94.800796508789006</v>
      </c>
      <c r="N487">
        <v>1770</v>
      </c>
      <c r="O487">
        <v>1761</v>
      </c>
      <c r="P487">
        <v>4972.60009765625</v>
      </c>
      <c r="Q487">
        <v>4</v>
      </c>
      <c r="R487">
        <v>2.82373642921447</v>
      </c>
      <c r="S487">
        <v>15</v>
      </c>
      <c r="T487">
        <v>33</v>
      </c>
      <c r="U487">
        <v>-3.7999999523162802</v>
      </c>
      <c r="V487">
        <v>29.600000381469702</v>
      </c>
      <c r="W487">
        <v>30.600000381469702</v>
      </c>
      <c r="X487">
        <v>-0.289586931467056</v>
      </c>
      <c r="AA487">
        <v>85</v>
      </c>
      <c r="AB487">
        <v>82.507987976074205</v>
      </c>
      <c r="AC487">
        <v>170</v>
      </c>
      <c r="AD487">
        <v>154</v>
      </c>
      <c r="AG487">
        <v>486</v>
      </c>
      <c r="AJ487">
        <v>56</v>
      </c>
      <c r="AW487">
        <v>0</v>
      </c>
      <c r="AY487">
        <v>1</v>
      </c>
      <c r="AZ487">
        <v>4984.10009765625</v>
      </c>
    </row>
    <row r="488" spans="1:52" x14ac:dyDescent="0.2">
      <c r="A488">
        <v>3494063694</v>
      </c>
      <c r="B488" t="s">
        <v>1323</v>
      </c>
      <c r="C488" t="s">
        <v>1324</v>
      </c>
      <c r="D488" t="s">
        <v>75</v>
      </c>
      <c r="F488">
        <v>1698</v>
      </c>
      <c r="G488">
        <v>5.0199999999999996</v>
      </c>
      <c r="H488">
        <v>73</v>
      </c>
      <c r="I488" t="b">
        <v>0</v>
      </c>
      <c r="K488" t="s">
        <v>1325</v>
      </c>
      <c r="N488">
        <v>1698</v>
      </c>
      <c r="O488">
        <v>1698</v>
      </c>
      <c r="P488">
        <v>5021.2001953125</v>
      </c>
      <c r="Q488">
        <v>4.6999998092651296</v>
      </c>
      <c r="R488">
        <v>2.9571261405944802</v>
      </c>
      <c r="S488">
        <v>9</v>
      </c>
      <c r="T488">
        <v>40</v>
      </c>
      <c r="U488">
        <v>-6.4000000953674299</v>
      </c>
      <c r="V488">
        <v>30</v>
      </c>
      <c r="W488">
        <v>10</v>
      </c>
      <c r="X488">
        <v>-0.58153426647186202</v>
      </c>
      <c r="AA488">
        <v>86</v>
      </c>
      <c r="AB488">
        <v>83.489402770996094</v>
      </c>
      <c r="AD488">
        <v>160.76913452148401</v>
      </c>
      <c r="AG488">
        <v>485</v>
      </c>
      <c r="AJ488">
        <v>73</v>
      </c>
      <c r="AP488">
        <v>7</v>
      </c>
      <c r="AU488">
        <v>0</v>
      </c>
      <c r="AV488">
        <v>54</v>
      </c>
      <c r="AW488">
        <v>0</v>
      </c>
      <c r="AY488">
        <v>1</v>
      </c>
      <c r="AZ488">
        <v>5004.7998046875</v>
      </c>
    </row>
    <row r="489" spans="1:52" x14ac:dyDescent="0.2">
      <c r="A489">
        <v>3502578932</v>
      </c>
      <c r="B489" t="s">
        <v>1326</v>
      </c>
      <c r="C489" t="s">
        <v>1327</v>
      </c>
      <c r="D489" t="s">
        <v>75</v>
      </c>
      <c r="F489">
        <v>3809</v>
      </c>
      <c r="G489">
        <v>10.08</v>
      </c>
      <c r="H489">
        <v>132</v>
      </c>
      <c r="I489" t="b">
        <v>0</v>
      </c>
      <c r="K489" t="s">
        <v>1328</v>
      </c>
      <c r="N489">
        <v>3809</v>
      </c>
      <c r="O489">
        <v>3625</v>
      </c>
      <c r="P489">
        <v>10086.400390625</v>
      </c>
      <c r="Q489">
        <v>5.5</v>
      </c>
      <c r="R489">
        <v>2.78245520591735</v>
      </c>
      <c r="S489">
        <v>33</v>
      </c>
      <c r="T489">
        <v>47</v>
      </c>
      <c r="U489">
        <v>-6.8000001907348597</v>
      </c>
      <c r="V489">
        <v>39.400001525878899</v>
      </c>
      <c r="W489">
        <v>17.2000007629394</v>
      </c>
      <c r="X489">
        <v>-0.15664657950401301</v>
      </c>
      <c r="AA489">
        <v>86</v>
      </c>
      <c r="AB489">
        <v>83.102478027343693</v>
      </c>
      <c r="AD489">
        <v>157.06291198730401</v>
      </c>
      <c r="AG489">
        <v>1011</v>
      </c>
      <c r="AJ489">
        <v>132</v>
      </c>
      <c r="AP489">
        <v>7</v>
      </c>
      <c r="AU489">
        <v>0</v>
      </c>
      <c r="AV489">
        <v>115</v>
      </c>
      <c r="AW489">
        <v>0</v>
      </c>
      <c r="AY489">
        <v>1</v>
      </c>
      <c r="AZ489">
        <v>10126.7001953125</v>
      </c>
    </row>
    <row r="490" spans="1:52" x14ac:dyDescent="0.2">
      <c r="A490">
        <v>3513232295</v>
      </c>
      <c r="B490" t="s">
        <v>1329</v>
      </c>
      <c r="C490" t="s">
        <v>1330</v>
      </c>
      <c r="D490" t="s">
        <v>75</v>
      </c>
      <c r="F490">
        <v>2414</v>
      </c>
      <c r="G490">
        <v>6.43</v>
      </c>
      <c r="H490">
        <v>71</v>
      </c>
      <c r="I490" t="b">
        <v>0</v>
      </c>
      <c r="K490" t="s">
        <v>1331</v>
      </c>
      <c r="N490">
        <v>2414</v>
      </c>
      <c r="O490">
        <v>2285</v>
      </c>
      <c r="P490">
        <v>6437.7998046875</v>
      </c>
      <c r="Q490">
        <v>5.0999999046325604</v>
      </c>
      <c r="R490">
        <v>2.8174178600311199</v>
      </c>
      <c r="S490">
        <v>149</v>
      </c>
      <c r="T490">
        <v>173</v>
      </c>
      <c r="U490">
        <v>-22.2000007629394</v>
      </c>
      <c r="V490">
        <v>28.2000007629394</v>
      </c>
      <c r="W490">
        <v>48</v>
      </c>
      <c r="X490">
        <v>-0.298238515853881</v>
      </c>
      <c r="AA490">
        <v>87</v>
      </c>
      <c r="AB490">
        <v>83.333625793457003</v>
      </c>
      <c r="AD490">
        <v>153.54461669921801</v>
      </c>
      <c r="AG490">
        <v>618</v>
      </c>
      <c r="AJ490">
        <v>71</v>
      </c>
      <c r="AP490">
        <v>6</v>
      </c>
      <c r="AU490">
        <v>0</v>
      </c>
      <c r="AV490">
        <v>60</v>
      </c>
      <c r="AW490">
        <v>0</v>
      </c>
      <c r="AY490">
        <v>1</v>
      </c>
      <c r="AZ490">
        <v>7327.7001953125</v>
      </c>
    </row>
    <row r="491" spans="1:52" x14ac:dyDescent="0.2">
      <c r="A491">
        <v>3514622593</v>
      </c>
      <c r="B491" t="s">
        <v>1332</v>
      </c>
      <c r="C491" t="s">
        <v>1333</v>
      </c>
      <c r="D491" t="s">
        <v>643</v>
      </c>
      <c r="F491">
        <v>3571</v>
      </c>
      <c r="G491">
        <v>3.92</v>
      </c>
      <c r="H491">
        <v>5</v>
      </c>
      <c r="I491" t="b">
        <v>0</v>
      </c>
      <c r="K491" t="s">
        <v>1334</v>
      </c>
      <c r="N491">
        <v>3571</v>
      </c>
      <c r="O491">
        <v>3461</v>
      </c>
      <c r="P491">
        <v>3920.39990234375</v>
      </c>
      <c r="Q491">
        <v>2.5</v>
      </c>
      <c r="R491">
        <v>1.13273620605468</v>
      </c>
      <c r="S491">
        <v>16</v>
      </c>
      <c r="T491">
        <v>18</v>
      </c>
      <c r="U491">
        <v>13.6000003814697</v>
      </c>
      <c r="V491">
        <v>40</v>
      </c>
      <c r="W491">
        <v>25</v>
      </c>
      <c r="X491">
        <v>0.48464441299438399</v>
      </c>
      <c r="AA491">
        <v>59</v>
      </c>
      <c r="AB491">
        <v>51.623367309570298</v>
      </c>
      <c r="AD491">
        <v>78.498085021972599</v>
      </c>
      <c r="AG491">
        <v>341</v>
      </c>
      <c r="AJ491">
        <v>5</v>
      </c>
      <c r="AP491">
        <v>5</v>
      </c>
      <c r="AU491">
        <v>0</v>
      </c>
      <c r="AV491">
        <v>62</v>
      </c>
      <c r="AW491">
        <v>0</v>
      </c>
      <c r="AY491">
        <v>1</v>
      </c>
    </row>
    <row r="492" spans="1:52" x14ac:dyDescent="0.2">
      <c r="A492">
        <v>3531244868</v>
      </c>
      <c r="B492" t="s">
        <v>1335</v>
      </c>
      <c r="C492" t="s">
        <v>1336</v>
      </c>
      <c r="D492" t="s">
        <v>75</v>
      </c>
      <c r="F492">
        <v>1968</v>
      </c>
      <c r="G492">
        <v>4.99</v>
      </c>
      <c r="H492">
        <v>55</v>
      </c>
      <c r="I492" t="b">
        <v>0</v>
      </c>
      <c r="K492" t="s">
        <v>1337</v>
      </c>
      <c r="N492">
        <v>1968</v>
      </c>
      <c r="O492">
        <v>1848</v>
      </c>
      <c r="P492">
        <v>4994.89990234375</v>
      </c>
      <c r="Q492">
        <v>4.1999998092651296</v>
      </c>
      <c r="R492">
        <v>2.7028679847717201</v>
      </c>
      <c r="S492">
        <v>11</v>
      </c>
      <c r="T492">
        <v>30</v>
      </c>
      <c r="U492">
        <v>0.20000000298023199</v>
      </c>
      <c r="V492">
        <v>27.2000007629394</v>
      </c>
      <c r="W492">
        <v>18.899999618530199</v>
      </c>
      <c r="X492">
        <v>-0.27227771282196001</v>
      </c>
      <c r="AA492">
        <v>85</v>
      </c>
      <c r="AB492">
        <v>82.097442626953097</v>
      </c>
      <c r="AD492">
        <v>152.02438354492099</v>
      </c>
      <c r="AG492">
        <v>501</v>
      </c>
      <c r="AJ492">
        <v>55</v>
      </c>
      <c r="AP492">
        <v>6</v>
      </c>
      <c r="AU492">
        <v>0</v>
      </c>
      <c r="AV492">
        <v>48</v>
      </c>
      <c r="AW492">
        <v>0</v>
      </c>
      <c r="AY492">
        <v>1</v>
      </c>
      <c r="AZ492">
        <v>5010.2998046875</v>
      </c>
    </row>
    <row r="493" spans="1:52" x14ac:dyDescent="0.2">
      <c r="A493">
        <v>3539485248</v>
      </c>
      <c r="B493" t="s">
        <v>1338</v>
      </c>
      <c r="C493" t="s">
        <v>1339</v>
      </c>
      <c r="D493" t="s">
        <v>75</v>
      </c>
      <c r="F493">
        <v>4305</v>
      </c>
      <c r="G493">
        <v>9.5399999999999991</v>
      </c>
      <c r="H493">
        <v>94</v>
      </c>
      <c r="I493" t="b">
        <v>0</v>
      </c>
      <c r="K493" t="s">
        <v>1340</v>
      </c>
      <c r="N493">
        <v>4305</v>
      </c>
      <c r="O493">
        <v>3669</v>
      </c>
      <c r="P493">
        <v>9542.900390625</v>
      </c>
      <c r="Q493">
        <v>4.8000001907348597</v>
      </c>
      <c r="R493">
        <v>2.6009540557861301</v>
      </c>
      <c r="S493">
        <v>73</v>
      </c>
      <c r="T493">
        <v>116</v>
      </c>
      <c r="U493">
        <v>3.5999999046325599</v>
      </c>
      <c r="V493">
        <v>87.599998474121094</v>
      </c>
      <c r="W493">
        <v>28.899999618530199</v>
      </c>
      <c r="X493">
        <v>-0.21586729586124401</v>
      </c>
      <c r="AA493">
        <v>86</v>
      </c>
      <c r="AB493">
        <v>82.500694274902301</v>
      </c>
      <c r="AD493">
        <v>148.23937988281199</v>
      </c>
      <c r="AG493">
        <v>930</v>
      </c>
      <c r="AJ493">
        <v>94</v>
      </c>
      <c r="AU493">
        <v>0</v>
      </c>
      <c r="AW493">
        <v>0</v>
      </c>
      <c r="AY493">
        <v>1</v>
      </c>
      <c r="AZ493">
        <v>9801.7998046875</v>
      </c>
    </row>
    <row r="494" spans="1:52" x14ac:dyDescent="0.2">
      <c r="A494">
        <v>3558789500</v>
      </c>
      <c r="B494" t="s">
        <v>1341</v>
      </c>
      <c r="C494" t="s">
        <v>212</v>
      </c>
      <c r="D494" t="s">
        <v>75</v>
      </c>
      <c r="F494">
        <v>1759</v>
      </c>
      <c r="G494">
        <v>4.9800000000000004</v>
      </c>
      <c r="H494">
        <v>61</v>
      </c>
      <c r="I494" t="b">
        <v>0</v>
      </c>
      <c r="K494" t="s">
        <v>1342</v>
      </c>
      <c r="N494">
        <v>1759</v>
      </c>
      <c r="O494">
        <v>1753</v>
      </c>
      <c r="P494">
        <v>4979.39990234375</v>
      </c>
      <c r="Q494">
        <v>5.0999999046325604</v>
      </c>
      <c r="R494">
        <v>2.8405020236968901</v>
      </c>
      <c r="S494">
        <v>7</v>
      </c>
      <c r="T494">
        <v>38</v>
      </c>
      <c r="U494">
        <v>2.4000000953674299</v>
      </c>
      <c r="V494">
        <v>38</v>
      </c>
      <c r="W494">
        <v>5.6999998092651296</v>
      </c>
      <c r="X494">
        <v>-0.64264768362045199</v>
      </c>
      <c r="AA494">
        <v>85</v>
      </c>
      <c r="AB494">
        <v>82.384307861328097</v>
      </c>
      <c r="AD494">
        <v>155.601470947265</v>
      </c>
      <c r="AG494">
        <v>488</v>
      </c>
      <c r="AJ494">
        <v>61</v>
      </c>
      <c r="AW494">
        <v>0</v>
      </c>
      <c r="AY494">
        <v>1</v>
      </c>
      <c r="AZ494">
        <v>4935.2001953125</v>
      </c>
    </row>
    <row r="495" spans="1:52" x14ac:dyDescent="0.2">
      <c r="A495">
        <v>3567992775</v>
      </c>
      <c r="B495" t="s">
        <v>1343</v>
      </c>
      <c r="C495" t="s">
        <v>1344</v>
      </c>
      <c r="D495" t="s">
        <v>75</v>
      </c>
      <c r="F495">
        <v>790</v>
      </c>
      <c r="G495">
        <v>2.2999999999999998</v>
      </c>
      <c r="H495">
        <v>23</v>
      </c>
      <c r="I495" t="b">
        <v>0</v>
      </c>
      <c r="K495" t="s">
        <v>1345</v>
      </c>
      <c r="N495">
        <v>790</v>
      </c>
      <c r="O495">
        <v>790</v>
      </c>
      <c r="P495">
        <v>2305.89990234375</v>
      </c>
      <c r="Q495">
        <v>3.9000000953674299</v>
      </c>
      <c r="R495">
        <v>2.9188606739044101</v>
      </c>
      <c r="S495">
        <v>0</v>
      </c>
      <c r="T495">
        <v>9</v>
      </c>
      <c r="U495">
        <v>24.600000381469702</v>
      </c>
      <c r="V495">
        <v>35.400001525878899</v>
      </c>
      <c r="W495">
        <v>1.20000004768371</v>
      </c>
      <c r="X495">
        <v>-0.459690362215042</v>
      </c>
      <c r="AA495">
        <v>85</v>
      </c>
      <c r="AB495">
        <v>82.796203613281193</v>
      </c>
      <c r="AD495">
        <v>151.98986816406199</v>
      </c>
      <c r="AG495">
        <v>220</v>
      </c>
      <c r="AJ495">
        <v>23</v>
      </c>
      <c r="AU495">
        <v>0</v>
      </c>
      <c r="AW495">
        <v>0</v>
      </c>
      <c r="AY495">
        <v>1</v>
      </c>
      <c r="AZ495">
        <v>2291.5</v>
      </c>
    </row>
    <row r="496" spans="1:52" x14ac:dyDescent="0.2">
      <c r="A496">
        <v>3576885167</v>
      </c>
      <c r="B496" t="s">
        <v>1346</v>
      </c>
      <c r="C496" t="s">
        <v>1047</v>
      </c>
      <c r="D496" t="s">
        <v>643</v>
      </c>
      <c r="F496">
        <v>4334</v>
      </c>
      <c r="G496">
        <v>4.8499999999999996</v>
      </c>
      <c r="H496">
        <v>6</v>
      </c>
      <c r="I496" t="b">
        <v>0</v>
      </c>
      <c r="K496" t="s">
        <v>1347</v>
      </c>
      <c r="N496">
        <v>4334</v>
      </c>
      <c r="O496">
        <v>4228</v>
      </c>
      <c r="P496">
        <v>4858.89990234375</v>
      </c>
      <c r="Q496">
        <v>2.7999999523162802</v>
      </c>
      <c r="R496">
        <v>1.14921951293945</v>
      </c>
      <c r="S496">
        <v>44</v>
      </c>
      <c r="T496">
        <v>48</v>
      </c>
      <c r="U496">
        <v>6</v>
      </c>
      <c r="V496">
        <v>42</v>
      </c>
      <c r="W496">
        <v>49</v>
      </c>
      <c r="X496">
        <v>-0.18111094832420299</v>
      </c>
      <c r="AA496">
        <v>77</v>
      </c>
      <c r="AB496">
        <v>53.616912841796797</v>
      </c>
      <c r="AD496">
        <v>72.4530029296875</v>
      </c>
      <c r="AG496">
        <v>421</v>
      </c>
      <c r="AJ496">
        <v>6</v>
      </c>
      <c r="AW496">
        <v>0</v>
      </c>
      <c r="AY496">
        <v>1</v>
      </c>
    </row>
    <row r="497" spans="1:74" x14ac:dyDescent="0.2">
      <c r="A497">
        <v>3577617355</v>
      </c>
      <c r="B497" t="s">
        <v>1348</v>
      </c>
      <c r="C497" t="s">
        <v>1349</v>
      </c>
      <c r="D497" t="s">
        <v>75</v>
      </c>
      <c r="F497">
        <v>3431</v>
      </c>
      <c r="G497">
        <v>8.4499999999999993</v>
      </c>
      <c r="H497">
        <v>79</v>
      </c>
      <c r="I497" t="b">
        <v>0</v>
      </c>
      <c r="K497" t="s">
        <v>1350</v>
      </c>
      <c r="N497">
        <v>3431</v>
      </c>
      <c r="O497">
        <v>2956</v>
      </c>
      <c r="P497">
        <v>8455.099609375</v>
      </c>
      <c r="Q497">
        <v>4.8000001907348597</v>
      </c>
      <c r="R497">
        <v>2.86031794548034</v>
      </c>
      <c r="S497">
        <v>74</v>
      </c>
      <c r="T497">
        <v>36</v>
      </c>
      <c r="U497">
        <v>2.20000004768371</v>
      </c>
      <c r="V497">
        <v>40.799999237060497</v>
      </c>
      <c r="W497">
        <v>6.5</v>
      </c>
      <c r="X497">
        <v>-0.30514127016067499</v>
      </c>
      <c r="AA497">
        <v>86</v>
      </c>
      <c r="AB497">
        <v>82.821159362792898</v>
      </c>
      <c r="AD497">
        <v>150.50601196289</v>
      </c>
      <c r="AG497">
        <v>787</v>
      </c>
      <c r="AJ497">
        <v>79</v>
      </c>
      <c r="AP497">
        <v>5</v>
      </c>
      <c r="AV497">
        <v>53</v>
      </c>
      <c r="AW497">
        <v>0</v>
      </c>
      <c r="AY497">
        <v>1</v>
      </c>
      <c r="AZ497">
        <v>8575.2998046875</v>
      </c>
    </row>
    <row r="498" spans="1:74" x14ac:dyDescent="0.2">
      <c r="A498">
        <v>3588429571</v>
      </c>
      <c r="B498" t="s">
        <v>1351</v>
      </c>
      <c r="C498" t="s">
        <v>1352</v>
      </c>
      <c r="D498" t="s">
        <v>75</v>
      </c>
      <c r="E498" t="s">
        <v>1353</v>
      </c>
      <c r="F498">
        <v>1785</v>
      </c>
      <c r="G498">
        <v>4.9400000000000004</v>
      </c>
      <c r="H498">
        <v>53</v>
      </c>
      <c r="I498" t="b">
        <v>0</v>
      </c>
      <c r="K498" t="s">
        <v>1354</v>
      </c>
      <c r="N498">
        <v>1785</v>
      </c>
      <c r="O498">
        <v>1752</v>
      </c>
      <c r="P498">
        <v>4942.60009765625</v>
      </c>
      <c r="Q498">
        <v>4.3000001907348597</v>
      </c>
      <c r="R498">
        <v>2.8211188316345202</v>
      </c>
      <c r="S498">
        <v>0</v>
      </c>
      <c r="T498">
        <v>19</v>
      </c>
      <c r="U498">
        <v>14.800000190734799</v>
      </c>
      <c r="V498">
        <v>36.599998474121001</v>
      </c>
      <c r="W498">
        <v>30.799999237060501</v>
      </c>
      <c r="X498">
        <v>-0.41273823380470198</v>
      </c>
      <c r="AA498">
        <v>92</v>
      </c>
      <c r="AB498">
        <v>80.368843078613196</v>
      </c>
      <c r="AD498">
        <v>151.37464904785099</v>
      </c>
      <c r="AG498">
        <v>489</v>
      </c>
      <c r="AJ498">
        <v>53</v>
      </c>
      <c r="AP498">
        <v>5</v>
      </c>
      <c r="AU498">
        <v>0</v>
      </c>
      <c r="AV498">
        <v>31</v>
      </c>
      <c r="AW498">
        <v>0</v>
      </c>
      <c r="AY498">
        <v>1</v>
      </c>
      <c r="AZ498">
        <v>4914.39990234375</v>
      </c>
    </row>
    <row r="499" spans="1:74" x14ac:dyDescent="0.2">
      <c r="A499">
        <v>3603356156</v>
      </c>
      <c r="B499" t="s">
        <v>1355</v>
      </c>
      <c r="C499" t="s">
        <v>1356</v>
      </c>
      <c r="D499" t="s">
        <v>75</v>
      </c>
      <c r="F499">
        <v>1732</v>
      </c>
      <c r="G499">
        <v>5.03</v>
      </c>
      <c r="H499">
        <v>68</v>
      </c>
      <c r="I499" t="b">
        <v>0</v>
      </c>
      <c r="K499" t="s">
        <v>1357</v>
      </c>
      <c r="N499">
        <v>1732</v>
      </c>
      <c r="O499">
        <v>1732</v>
      </c>
      <c r="P499">
        <v>5032.10009765625</v>
      </c>
      <c r="Q499">
        <v>4.5</v>
      </c>
      <c r="R499">
        <v>2.9053695201873699</v>
      </c>
      <c r="S499">
        <v>73</v>
      </c>
      <c r="T499">
        <v>102</v>
      </c>
      <c r="U499">
        <v>-19.399999618530199</v>
      </c>
      <c r="V499">
        <v>36.200000762939403</v>
      </c>
      <c r="W499">
        <v>46</v>
      </c>
      <c r="X499">
        <v>-0.93002921342849698</v>
      </c>
      <c r="AA499">
        <v>86</v>
      </c>
      <c r="AB499">
        <v>83.469261169433594</v>
      </c>
      <c r="AD499">
        <v>158.54176330566401</v>
      </c>
      <c r="AG499">
        <v>500</v>
      </c>
      <c r="AJ499">
        <v>68</v>
      </c>
      <c r="AP499">
        <v>3</v>
      </c>
      <c r="AU499">
        <v>0</v>
      </c>
      <c r="AV499">
        <v>14</v>
      </c>
      <c r="AW499">
        <v>0</v>
      </c>
      <c r="AY499">
        <v>1</v>
      </c>
      <c r="AZ499">
        <v>5323.60009765625</v>
      </c>
    </row>
    <row r="500" spans="1:74" x14ac:dyDescent="0.2">
      <c r="A500">
        <v>3608758394</v>
      </c>
      <c r="B500" t="s">
        <v>1358</v>
      </c>
      <c r="C500" t="s">
        <v>1333</v>
      </c>
      <c r="D500" t="s">
        <v>643</v>
      </c>
      <c r="F500">
        <v>7658</v>
      </c>
      <c r="G500">
        <v>6.52</v>
      </c>
      <c r="H500">
        <v>7</v>
      </c>
      <c r="I500" t="b">
        <v>0</v>
      </c>
      <c r="K500" t="s">
        <v>1359</v>
      </c>
      <c r="N500">
        <v>7658</v>
      </c>
      <c r="O500">
        <v>5753</v>
      </c>
      <c r="P500">
        <v>6524.2001953125</v>
      </c>
      <c r="Q500">
        <v>2.5</v>
      </c>
      <c r="R500">
        <v>1.1340517997741699</v>
      </c>
      <c r="S500">
        <v>27</v>
      </c>
      <c r="T500">
        <v>46</v>
      </c>
      <c r="U500">
        <v>-1.79999995231628</v>
      </c>
      <c r="V500">
        <v>26.799999237060501</v>
      </c>
      <c r="W500">
        <v>25</v>
      </c>
      <c r="X500">
        <v>-0.28815793991088801</v>
      </c>
      <c r="AA500">
        <v>115</v>
      </c>
      <c r="AB500">
        <v>54.028141021728501</v>
      </c>
      <c r="AD500">
        <v>70.319442749023395</v>
      </c>
      <c r="AG500">
        <v>584</v>
      </c>
      <c r="AJ500">
        <v>7</v>
      </c>
      <c r="AU500">
        <v>0</v>
      </c>
      <c r="AW500">
        <v>0</v>
      </c>
      <c r="AY500">
        <v>1</v>
      </c>
    </row>
    <row r="501" spans="1:74" x14ac:dyDescent="0.2">
      <c r="A501">
        <v>3612555070</v>
      </c>
      <c r="B501" t="s">
        <v>1360</v>
      </c>
      <c r="C501" t="s">
        <v>1361</v>
      </c>
      <c r="D501" t="s">
        <v>75</v>
      </c>
      <c r="F501">
        <v>3981</v>
      </c>
      <c r="G501">
        <v>10.11</v>
      </c>
      <c r="H501">
        <v>124</v>
      </c>
      <c r="I501" t="b">
        <v>0</v>
      </c>
      <c r="K501" t="s">
        <v>1362</v>
      </c>
      <c r="N501">
        <v>3981</v>
      </c>
      <c r="O501">
        <v>3601</v>
      </c>
      <c r="P501">
        <v>10114.2998046875</v>
      </c>
      <c r="Q501">
        <v>4.5999999046325604</v>
      </c>
      <c r="R501">
        <v>2.8087475299835201</v>
      </c>
      <c r="S501">
        <v>48</v>
      </c>
      <c r="T501">
        <v>74</v>
      </c>
      <c r="U501">
        <v>-9.6000003814697195</v>
      </c>
      <c r="V501">
        <v>37.400001525878899</v>
      </c>
      <c r="W501">
        <v>22.7000007629394</v>
      </c>
      <c r="X501">
        <v>-0.28276795148849398</v>
      </c>
      <c r="AA501">
        <v>87</v>
      </c>
      <c r="AB501">
        <v>83.172164916992102</v>
      </c>
      <c r="AD501">
        <v>156.344970703125</v>
      </c>
      <c r="AG501">
        <v>1192.50903320312</v>
      </c>
      <c r="AJ501">
        <v>124</v>
      </c>
      <c r="AU501">
        <v>0</v>
      </c>
      <c r="AW501">
        <v>0</v>
      </c>
      <c r="AY501">
        <v>1</v>
      </c>
      <c r="AZ501">
        <v>10237.900390625</v>
      </c>
    </row>
    <row r="502" spans="1:74" x14ac:dyDescent="0.2">
      <c r="A502">
        <v>3629197799</v>
      </c>
      <c r="B502" t="s">
        <v>1363</v>
      </c>
      <c r="C502" t="s">
        <v>1364</v>
      </c>
      <c r="D502" t="s">
        <v>75</v>
      </c>
      <c r="E502" t="s">
        <v>1365</v>
      </c>
      <c r="F502">
        <v>1388</v>
      </c>
      <c r="G502">
        <v>3.77</v>
      </c>
      <c r="H502">
        <v>39</v>
      </c>
      <c r="I502" t="b">
        <v>0</v>
      </c>
      <c r="K502" t="s">
        <v>1366</v>
      </c>
      <c r="N502">
        <v>1388</v>
      </c>
      <c r="O502">
        <v>1382</v>
      </c>
      <c r="P502">
        <v>3773.80004882812</v>
      </c>
      <c r="Q502">
        <v>4.1999998092651296</v>
      </c>
      <c r="R502">
        <v>2.73068022727966</v>
      </c>
      <c r="S502">
        <v>4</v>
      </c>
      <c r="T502">
        <v>12</v>
      </c>
      <c r="U502">
        <v>24.600000381469702</v>
      </c>
      <c r="V502">
        <v>36</v>
      </c>
      <c r="W502">
        <v>4.5</v>
      </c>
      <c r="X502">
        <v>-0.26498490571975702</v>
      </c>
      <c r="AA502">
        <v>92</v>
      </c>
      <c r="AB502">
        <v>79.140335083007798</v>
      </c>
      <c r="AD502">
        <v>150.60708618164</v>
      </c>
      <c r="AG502">
        <v>377</v>
      </c>
      <c r="AJ502">
        <v>39</v>
      </c>
      <c r="AP502">
        <v>8</v>
      </c>
      <c r="AU502">
        <v>0</v>
      </c>
      <c r="AV502">
        <v>59</v>
      </c>
      <c r="AW502">
        <v>0</v>
      </c>
      <c r="AY502">
        <v>1</v>
      </c>
      <c r="AZ502">
        <v>3765.39990234375</v>
      </c>
    </row>
    <row r="503" spans="1:74" x14ac:dyDescent="0.2">
      <c r="A503">
        <v>3639177181</v>
      </c>
      <c r="B503" t="s">
        <v>1367</v>
      </c>
      <c r="C503" t="s">
        <v>212</v>
      </c>
      <c r="D503" t="s">
        <v>75</v>
      </c>
      <c r="F503">
        <v>1667</v>
      </c>
      <c r="G503">
        <v>4.96</v>
      </c>
      <c r="H503">
        <v>74</v>
      </c>
      <c r="I503" t="b">
        <v>0</v>
      </c>
      <c r="K503" t="s">
        <v>1368</v>
      </c>
      <c r="N503">
        <v>1667</v>
      </c>
      <c r="O503">
        <v>1667</v>
      </c>
      <c r="P503">
        <v>4964.2998046875</v>
      </c>
      <c r="Q503">
        <v>4</v>
      </c>
      <c r="R503">
        <v>2.9779844284057599</v>
      </c>
      <c r="S503">
        <v>0</v>
      </c>
      <c r="T503">
        <v>33</v>
      </c>
      <c r="U503">
        <v>0.80000001192092896</v>
      </c>
      <c r="V503">
        <v>35</v>
      </c>
      <c r="W503">
        <v>2.2999999523162802</v>
      </c>
      <c r="X503">
        <v>-0.64863121509552002</v>
      </c>
      <c r="AA503">
        <v>87</v>
      </c>
      <c r="AB503">
        <v>83.727874755859304</v>
      </c>
      <c r="AD503">
        <v>161.43321228027301</v>
      </c>
      <c r="AG503">
        <v>500</v>
      </c>
      <c r="AJ503">
        <v>74</v>
      </c>
      <c r="AW503">
        <v>0</v>
      </c>
      <c r="AY503">
        <v>1</v>
      </c>
      <c r="AZ503">
        <v>4911.7998046875</v>
      </c>
    </row>
    <row r="504" spans="1:74" x14ac:dyDescent="0.2">
      <c r="A504">
        <v>3648415905</v>
      </c>
      <c r="B504" t="s">
        <v>1369</v>
      </c>
      <c r="C504" t="s">
        <v>1370</v>
      </c>
      <c r="D504" t="s">
        <v>75</v>
      </c>
      <c r="F504">
        <v>4096</v>
      </c>
      <c r="G504">
        <v>9.57</v>
      </c>
      <c r="I504" t="b">
        <v>0</v>
      </c>
      <c r="K504" t="s">
        <v>1371</v>
      </c>
      <c r="N504">
        <v>4096</v>
      </c>
      <c r="O504">
        <v>3513</v>
      </c>
      <c r="P504">
        <v>9577.400390625</v>
      </c>
      <c r="Q504">
        <v>6</v>
      </c>
      <c r="R504">
        <v>2.7262737751007</v>
      </c>
      <c r="S504">
        <v>99.617843627929602</v>
      </c>
      <c r="T504">
        <v>99.517799377441406</v>
      </c>
      <c r="U504">
        <v>20</v>
      </c>
      <c r="V504">
        <v>100.300003051757</v>
      </c>
      <c r="W504">
        <v>22.399999618530199</v>
      </c>
      <c r="X504">
        <v>1.0441247140988701E-3</v>
      </c>
      <c r="AG504">
        <v>1139.88342285156</v>
      </c>
      <c r="AP504">
        <v>4</v>
      </c>
      <c r="AU504">
        <v>0</v>
      </c>
      <c r="AV504">
        <v>39</v>
      </c>
      <c r="AW504">
        <v>0</v>
      </c>
      <c r="AY504">
        <v>1</v>
      </c>
      <c r="AZ504">
        <v>9786.099609375</v>
      </c>
    </row>
    <row r="505" spans="1:74" x14ac:dyDescent="0.2">
      <c r="A505">
        <v>3665810310</v>
      </c>
      <c r="B505" t="s">
        <v>1372</v>
      </c>
      <c r="C505" t="s">
        <v>1373</v>
      </c>
      <c r="D505" t="s">
        <v>75</v>
      </c>
      <c r="F505">
        <v>2713</v>
      </c>
      <c r="G505">
        <v>6.34</v>
      </c>
      <c r="H505">
        <v>90</v>
      </c>
      <c r="I505" t="b">
        <v>0</v>
      </c>
      <c r="K505" t="s">
        <v>1374</v>
      </c>
      <c r="N505">
        <v>2713</v>
      </c>
      <c r="O505">
        <v>2346</v>
      </c>
      <c r="P505">
        <v>6343.60009765625</v>
      </c>
      <c r="Q505">
        <v>5.1999998092651296</v>
      </c>
      <c r="R505">
        <v>2.70400691032409</v>
      </c>
      <c r="S505">
        <v>14</v>
      </c>
      <c r="T505">
        <v>39</v>
      </c>
      <c r="U505">
        <v>8.1999998092651296</v>
      </c>
      <c r="V505">
        <v>38.599998474121001</v>
      </c>
      <c r="W505">
        <v>44</v>
      </c>
      <c r="X505">
        <v>-0.25222271680831898</v>
      </c>
      <c r="AA505">
        <v>84</v>
      </c>
      <c r="AB505">
        <v>80.556617736816406</v>
      </c>
      <c r="AD505">
        <v>157.720291137695</v>
      </c>
      <c r="AG505">
        <v>646</v>
      </c>
      <c r="AJ505">
        <v>90</v>
      </c>
      <c r="AP505">
        <v>6</v>
      </c>
      <c r="AU505">
        <v>0</v>
      </c>
      <c r="AV505">
        <v>61</v>
      </c>
      <c r="AW505">
        <v>0</v>
      </c>
      <c r="AY505">
        <v>1</v>
      </c>
      <c r="AZ505">
        <v>6385.7001953125</v>
      </c>
    </row>
    <row r="506" spans="1:74" x14ac:dyDescent="0.2">
      <c r="A506">
        <v>3674425019</v>
      </c>
      <c r="B506" t="s">
        <v>1375</v>
      </c>
      <c r="C506" t="s">
        <v>1376</v>
      </c>
      <c r="D506" t="s">
        <v>75</v>
      </c>
      <c r="F506">
        <v>1735</v>
      </c>
      <c r="G506">
        <v>4.97</v>
      </c>
      <c r="H506">
        <v>68</v>
      </c>
      <c r="I506" t="b">
        <v>0</v>
      </c>
      <c r="K506" t="s">
        <v>1377</v>
      </c>
      <c r="N506">
        <v>1735</v>
      </c>
      <c r="O506">
        <v>1713</v>
      </c>
      <c r="P506">
        <v>4975.2001953125</v>
      </c>
      <c r="Q506">
        <v>3.70000004768371</v>
      </c>
      <c r="R506">
        <v>2.9043781757354701</v>
      </c>
      <c r="S506">
        <v>30</v>
      </c>
      <c r="T506">
        <v>43</v>
      </c>
      <c r="U506">
        <v>7.4000000953674299</v>
      </c>
      <c r="V506">
        <v>35.599998474121001</v>
      </c>
      <c r="W506">
        <v>25.7000007629394</v>
      </c>
      <c r="X506">
        <v>-0.196977004408836</v>
      </c>
      <c r="AA506">
        <v>85</v>
      </c>
      <c r="AB506">
        <v>81.759506225585895</v>
      </c>
      <c r="AD506">
        <v>158.42965698242099</v>
      </c>
      <c r="AG506">
        <v>493</v>
      </c>
      <c r="AJ506">
        <v>68</v>
      </c>
      <c r="AP506">
        <v>3</v>
      </c>
      <c r="AU506">
        <v>0</v>
      </c>
      <c r="AV506">
        <v>14</v>
      </c>
      <c r="AW506">
        <v>0</v>
      </c>
      <c r="AY506">
        <v>1</v>
      </c>
      <c r="AZ506">
        <v>5022.2001953125</v>
      </c>
    </row>
    <row r="507" spans="1:74" x14ac:dyDescent="0.2">
      <c r="A507">
        <v>3674425761</v>
      </c>
      <c r="B507" t="s">
        <v>1378</v>
      </c>
      <c r="C507" t="s">
        <v>1379</v>
      </c>
      <c r="D507" t="s">
        <v>75</v>
      </c>
      <c r="F507">
        <v>844</v>
      </c>
      <c r="G507">
        <v>2.21</v>
      </c>
      <c r="H507">
        <v>27</v>
      </c>
      <c r="I507" t="b">
        <v>0</v>
      </c>
      <c r="K507" t="s">
        <v>1380</v>
      </c>
      <c r="N507">
        <v>844</v>
      </c>
      <c r="O507">
        <v>815</v>
      </c>
      <c r="P507">
        <v>2211.69995117187</v>
      </c>
      <c r="Q507">
        <v>4.4000000953674299</v>
      </c>
      <c r="R507">
        <v>2.7137422561645499</v>
      </c>
      <c r="S507">
        <v>7</v>
      </c>
      <c r="T507">
        <v>4</v>
      </c>
      <c r="U507">
        <v>23</v>
      </c>
      <c r="V507">
        <v>32</v>
      </c>
      <c r="W507">
        <v>3.5</v>
      </c>
      <c r="X507">
        <v>6.3299722969531999E-2</v>
      </c>
      <c r="AA507">
        <v>83</v>
      </c>
      <c r="AB507">
        <v>81.269424438476506</v>
      </c>
      <c r="AD507">
        <v>155.15861511230401</v>
      </c>
      <c r="AG507">
        <v>226</v>
      </c>
      <c r="AJ507">
        <v>27</v>
      </c>
      <c r="AU507">
        <v>0</v>
      </c>
      <c r="AW507">
        <v>0</v>
      </c>
      <c r="AY507">
        <v>1</v>
      </c>
      <c r="AZ507">
        <v>2220.60009765625</v>
      </c>
    </row>
    <row r="508" spans="1:74" x14ac:dyDescent="0.2">
      <c r="A508">
        <v>3683247227</v>
      </c>
      <c r="B508" t="s">
        <v>1381</v>
      </c>
      <c r="C508" t="s">
        <v>1382</v>
      </c>
      <c r="D508" t="s">
        <v>75</v>
      </c>
      <c r="F508">
        <v>3908</v>
      </c>
      <c r="G508">
        <v>9.1</v>
      </c>
      <c r="H508">
        <v>98</v>
      </c>
      <c r="I508" t="b">
        <v>0</v>
      </c>
      <c r="K508" t="s">
        <v>1383</v>
      </c>
      <c r="N508">
        <v>3908</v>
      </c>
      <c r="O508">
        <v>3411</v>
      </c>
      <c r="P508">
        <v>9104.599609375</v>
      </c>
      <c r="Q508">
        <v>5</v>
      </c>
      <c r="R508">
        <v>2.6691880226135201</v>
      </c>
      <c r="S508">
        <v>33</v>
      </c>
      <c r="T508">
        <v>54</v>
      </c>
      <c r="U508">
        <v>7.1999998092651296</v>
      </c>
      <c r="V508">
        <v>43.599998474121001</v>
      </c>
      <c r="W508">
        <v>24.100000381469702</v>
      </c>
      <c r="X508">
        <v>-0.15596511960029599</v>
      </c>
      <c r="AA508">
        <v>97</v>
      </c>
      <c r="AB508">
        <v>82.362266540527301</v>
      </c>
      <c r="AD508">
        <v>151.18597412109301</v>
      </c>
      <c r="AG508">
        <v>900</v>
      </c>
      <c r="AJ508">
        <v>98</v>
      </c>
      <c r="AP508">
        <v>5</v>
      </c>
      <c r="AU508">
        <v>0</v>
      </c>
      <c r="AV508">
        <v>61</v>
      </c>
      <c r="AW508">
        <v>0</v>
      </c>
      <c r="AY508">
        <v>1</v>
      </c>
      <c r="AZ508">
        <v>9208.400390625</v>
      </c>
      <c r="BP508">
        <v>6454982</v>
      </c>
    </row>
    <row r="509" spans="1:74" x14ac:dyDescent="0.2">
      <c r="A509">
        <v>3703156792</v>
      </c>
      <c r="B509" t="s">
        <v>1384</v>
      </c>
      <c r="C509" t="s">
        <v>1385</v>
      </c>
      <c r="D509" t="s">
        <v>75</v>
      </c>
      <c r="F509">
        <v>1895</v>
      </c>
      <c r="G509">
        <v>5.0999999999999996</v>
      </c>
      <c r="H509">
        <v>66</v>
      </c>
      <c r="I509" t="b">
        <v>0</v>
      </c>
      <c r="K509" t="s">
        <v>1386</v>
      </c>
      <c r="N509">
        <v>1895</v>
      </c>
      <c r="O509">
        <v>1799</v>
      </c>
      <c r="P509">
        <v>5103.7001953125</v>
      </c>
      <c r="Q509">
        <v>4.5999999046325604</v>
      </c>
      <c r="R509">
        <v>2.8369650840759202</v>
      </c>
      <c r="S509">
        <v>58</v>
      </c>
      <c r="T509">
        <v>83</v>
      </c>
      <c r="U509">
        <v>-1.3999999761581401</v>
      </c>
      <c r="V509">
        <v>40.599998474121001</v>
      </c>
      <c r="W509">
        <v>47.799999237060497</v>
      </c>
      <c r="X509">
        <v>-0.17634265124797799</v>
      </c>
      <c r="AA509">
        <v>111</v>
      </c>
      <c r="AB509">
        <v>81.800109863281193</v>
      </c>
      <c r="AD509">
        <v>156.75665283203099</v>
      </c>
      <c r="AG509">
        <v>497</v>
      </c>
      <c r="AJ509">
        <v>66</v>
      </c>
      <c r="AP509">
        <v>3</v>
      </c>
      <c r="AU509">
        <v>0</v>
      </c>
      <c r="AV509">
        <v>14</v>
      </c>
      <c r="AW509">
        <v>0</v>
      </c>
      <c r="AY509">
        <v>1</v>
      </c>
      <c r="AZ509">
        <v>5415.10009765625</v>
      </c>
      <c r="BP509">
        <v>6454982</v>
      </c>
    </row>
    <row r="510" spans="1:74" x14ac:dyDescent="0.2">
      <c r="A510">
        <v>3715818213</v>
      </c>
      <c r="B510" t="s">
        <v>1387</v>
      </c>
      <c r="C510" t="s">
        <v>1388</v>
      </c>
      <c r="D510" t="s">
        <v>75</v>
      </c>
      <c r="F510">
        <v>2733</v>
      </c>
      <c r="G510">
        <v>7.42</v>
      </c>
      <c r="H510">
        <v>108</v>
      </c>
      <c r="I510" t="b">
        <v>0</v>
      </c>
      <c r="K510" t="s">
        <v>1389</v>
      </c>
      <c r="N510">
        <v>2733</v>
      </c>
      <c r="O510">
        <v>2716</v>
      </c>
      <c r="P510">
        <v>7422.5</v>
      </c>
      <c r="Q510">
        <v>4.0999999046325604</v>
      </c>
      <c r="R510">
        <v>2.7328791618347101</v>
      </c>
      <c r="S510">
        <v>32</v>
      </c>
      <c r="T510">
        <v>53</v>
      </c>
      <c r="U510">
        <v>-2.7999999523162802</v>
      </c>
      <c r="V510">
        <v>35.599998474121001</v>
      </c>
      <c r="W510">
        <v>31</v>
      </c>
      <c r="X510">
        <v>-0.26136747002601601</v>
      </c>
      <c r="AA510">
        <v>119</v>
      </c>
      <c r="AB510">
        <v>81.424148559570298</v>
      </c>
      <c r="AD510">
        <v>159.08859252929599</v>
      </c>
      <c r="AG510">
        <v>760</v>
      </c>
      <c r="AJ510">
        <v>108</v>
      </c>
      <c r="AP510">
        <v>6</v>
      </c>
      <c r="AU510">
        <v>0</v>
      </c>
      <c r="AV510">
        <v>71</v>
      </c>
      <c r="AW510">
        <v>0</v>
      </c>
      <c r="AY510">
        <v>1</v>
      </c>
      <c r="AZ510">
        <v>7452.60009765625</v>
      </c>
      <c r="BA510">
        <v>1593936000</v>
      </c>
      <c r="BB510">
        <v>2</v>
      </c>
      <c r="BC510">
        <v>14.869999885559</v>
      </c>
      <c r="BD510">
        <v>14.869999885559</v>
      </c>
      <c r="BE510">
        <v>11.829999923706</v>
      </c>
      <c r="BF510">
        <v>0.81999999284744196</v>
      </c>
      <c r="BG510">
        <v>1012</v>
      </c>
      <c r="BH510">
        <v>8.92000007629394</v>
      </c>
      <c r="BI510">
        <v>12.1300001144409</v>
      </c>
      <c r="BJ510">
        <v>270</v>
      </c>
      <c r="BK510">
        <v>0</v>
      </c>
      <c r="BL510">
        <v>1593921920</v>
      </c>
      <c r="BM510">
        <v>1593981184</v>
      </c>
      <c r="BN510">
        <v>0.51999998092651301</v>
      </c>
      <c r="BP510">
        <v>6454982</v>
      </c>
      <c r="BQ510">
        <v>0</v>
      </c>
      <c r="BS510">
        <v>0.81999999284744196</v>
      </c>
      <c r="BT510">
        <v>16093</v>
      </c>
      <c r="BU510">
        <v>2</v>
      </c>
      <c r="BV510">
        <v>318</v>
      </c>
    </row>
    <row r="511" spans="1:74" x14ac:dyDescent="0.2">
      <c r="A511">
        <v>3727347318</v>
      </c>
      <c r="B511" t="s">
        <v>1390</v>
      </c>
      <c r="C511" t="s">
        <v>1391</v>
      </c>
      <c r="D511" t="s">
        <v>75</v>
      </c>
      <c r="F511">
        <v>1929</v>
      </c>
      <c r="G511">
        <v>5</v>
      </c>
      <c r="H511">
        <v>45</v>
      </c>
      <c r="I511" t="b">
        <v>0</v>
      </c>
      <c r="K511" t="s">
        <v>1392</v>
      </c>
      <c r="N511">
        <v>1929</v>
      </c>
      <c r="O511">
        <v>1762</v>
      </c>
      <c r="P511">
        <v>5000.2001953125</v>
      </c>
      <c r="Q511">
        <v>4.4000000953674299</v>
      </c>
      <c r="R511">
        <v>2.8377978801727202</v>
      </c>
      <c r="S511">
        <v>4</v>
      </c>
      <c r="T511">
        <v>15</v>
      </c>
      <c r="U511">
        <v>18.399999618530199</v>
      </c>
      <c r="V511">
        <v>37</v>
      </c>
      <c r="W511">
        <v>47.400001525878899</v>
      </c>
      <c r="X511">
        <v>-0.315987348556518</v>
      </c>
      <c r="AA511">
        <v>88</v>
      </c>
      <c r="AB511">
        <v>82.4859619140625</v>
      </c>
      <c r="AD511">
        <v>147.996002197265</v>
      </c>
      <c r="AG511">
        <v>469</v>
      </c>
      <c r="AJ511">
        <v>45</v>
      </c>
      <c r="AP511">
        <v>4</v>
      </c>
      <c r="AU511">
        <v>0</v>
      </c>
      <c r="AV511">
        <v>19</v>
      </c>
      <c r="AW511">
        <v>0</v>
      </c>
      <c r="AY511">
        <v>1</v>
      </c>
      <c r="AZ511">
        <v>4987</v>
      </c>
      <c r="BA511">
        <v>1594130432</v>
      </c>
      <c r="BB511">
        <v>2</v>
      </c>
      <c r="BC511">
        <v>16.840000152587798</v>
      </c>
      <c r="BD511">
        <v>16.840000152587798</v>
      </c>
      <c r="BE511">
        <v>11.1300001144409</v>
      </c>
      <c r="BF511">
        <v>0.68999999761581399</v>
      </c>
      <c r="BG511">
        <v>1020.09997558593</v>
      </c>
      <c r="BH511">
        <v>7.4400000572204501</v>
      </c>
      <c r="BI511">
        <v>10.789999961853001</v>
      </c>
      <c r="BJ511">
        <v>261</v>
      </c>
      <c r="BK511">
        <v>0</v>
      </c>
      <c r="BL511">
        <v>1594094848</v>
      </c>
      <c r="BM511">
        <v>1594153856</v>
      </c>
      <c r="BN511">
        <v>0.58999997377395597</v>
      </c>
      <c r="BP511">
        <v>6454982</v>
      </c>
      <c r="BQ511">
        <v>0</v>
      </c>
      <c r="BS511">
        <v>0.58999997377395597</v>
      </c>
      <c r="BT511">
        <v>16093</v>
      </c>
      <c r="BU511">
        <v>5</v>
      </c>
      <c r="BV511">
        <v>320.39999389648398</v>
      </c>
    </row>
    <row r="512" spans="1:74" x14ac:dyDescent="0.2">
      <c r="A512">
        <v>3737183144</v>
      </c>
      <c r="B512" t="s">
        <v>1393</v>
      </c>
      <c r="C512" t="s">
        <v>212</v>
      </c>
      <c r="D512" t="s">
        <v>75</v>
      </c>
      <c r="F512">
        <v>1712</v>
      </c>
      <c r="G512">
        <v>5.01</v>
      </c>
      <c r="H512">
        <v>70</v>
      </c>
      <c r="I512" t="b">
        <v>0</v>
      </c>
      <c r="K512" t="s">
        <v>1394</v>
      </c>
      <c r="N512">
        <v>1712</v>
      </c>
      <c r="O512">
        <v>1705</v>
      </c>
      <c r="P512">
        <v>5011.39990234375</v>
      </c>
      <c r="Q512">
        <v>4.5999999046325604</v>
      </c>
      <c r="R512">
        <v>2.93923759460449</v>
      </c>
      <c r="S512">
        <v>4</v>
      </c>
      <c r="T512">
        <v>31</v>
      </c>
      <c r="U512">
        <v>6.8000001907348597</v>
      </c>
      <c r="V512">
        <v>39.799999237060497</v>
      </c>
      <c r="W512">
        <v>22.2000007629394</v>
      </c>
      <c r="X512">
        <v>-0.498862594366073</v>
      </c>
      <c r="AA512">
        <v>86</v>
      </c>
      <c r="AB512">
        <v>82.479507446289006</v>
      </c>
      <c r="AD512">
        <v>159.52160644531199</v>
      </c>
      <c r="AG512">
        <v>492</v>
      </c>
      <c r="AJ512">
        <v>70</v>
      </c>
      <c r="AW512">
        <v>0</v>
      </c>
      <c r="AY512">
        <v>1</v>
      </c>
      <c r="AZ512">
        <v>4975.2001953125</v>
      </c>
      <c r="BA512">
        <v>1594306816</v>
      </c>
      <c r="BB512">
        <v>3</v>
      </c>
      <c r="BC512">
        <v>17.2000007629394</v>
      </c>
      <c r="BD512">
        <v>17.280000686645501</v>
      </c>
      <c r="BE512">
        <v>15.199999809265099</v>
      </c>
      <c r="BF512">
        <v>0.87999999523162797</v>
      </c>
      <c r="BG512">
        <v>1012.59997558593</v>
      </c>
      <c r="BH512">
        <v>3.9400000572204501</v>
      </c>
      <c r="BI512">
        <v>7.2800002098083496</v>
      </c>
      <c r="BJ512">
        <v>279</v>
      </c>
      <c r="BK512">
        <v>0</v>
      </c>
      <c r="BL512">
        <v>1594267776</v>
      </c>
      <c r="BM512">
        <v>1594326656</v>
      </c>
      <c r="BN512">
        <v>0.64999997615814198</v>
      </c>
      <c r="BP512">
        <v>6454982</v>
      </c>
      <c r="BQ512">
        <v>0</v>
      </c>
      <c r="BS512">
        <v>1</v>
      </c>
      <c r="BT512">
        <v>16093</v>
      </c>
      <c r="BU512">
        <v>3</v>
      </c>
      <c r="BV512">
        <v>318.39999389648398</v>
      </c>
    </row>
    <row r="513" spans="1:74" x14ac:dyDescent="0.2">
      <c r="A513">
        <v>3753189413</v>
      </c>
      <c r="B513" t="s">
        <v>1395</v>
      </c>
      <c r="C513" t="s">
        <v>196</v>
      </c>
      <c r="D513" t="s">
        <v>75</v>
      </c>
      <c r="E513" t="s">
        <v>1396</v>
      </c>
      <c r="F513">
        <v>3764</v>
      </c>
      <c r="G513">
        <v>8.57</v>
      </c>
      <c r="H513">
        <v>90</v>
      </c>
      <c r="I513" t="b">
        <v>0</v>
      </c>
      <c r="K513" t="s">
        <v>1397</v>
      </c>
      <c r="N513">
        <v>3764</v>
      </c>
      <c r="O513">
        <v>3284</v>
      </c>
      <c r="P513">
        <v>8575.7998046875</v>
      </c>
      <c r="Q513">
        <v>5.9000000953674299</v>
      </c>
      <c r="R513">
        <v>2.61138844490051</v>
      </c>
      <c r="S513">
        <v>58</v>
      </c>
      <c r="T513">
        <v>102</v>
      </c>
      <c r="U513">
        <v>16.600000381469702</v>
      </c>
      <c r="V513">
        <v>100</v>
      </c>
      <c r="W513">
        <v>30</v>
      </c>
      <c r="X513">
        <v>-0.21222509443759899</v>
      </c>
      <c r="AA513">
        <v>85</v>
      </c>
      <c r="AB513">
        <v>80.411270141601506</v>
      </c>
      <c r="AD513">
        <v>149.97453308105401</v>
      </c>
      <c r="AG513">
        <v>862</v>
      </c>
      <c r="AJ513">
        <v>90</v>
      </c>
      <c r="AU513">
        <v>0</v>
      </c>
      <c r="AW513">
        <v>0</v>
      </c>
      <c r="AY513">
        <v>1</v>
      </c>
      <c r="AZ513">
        <v>8799.599609375</v>
      </c>
      <c r="BA513">
        <v>1594576768</v>
      </c>
      <c r="BB513">
        <v>3</v>
      </c>
      <c r="BC513">
        <v>18.389999389648398</v>
      </c>
      <c r="BD513">
        <v>18.389999389648398</v>
      </c>
      <c r="BE513">
        <v>9.5</v>
      </c>
      <c r="BF513">
        <v>0.56000000238418501</v>
      </c>
      <c r="BG513">
        <v>1027.80004882812</v>
      </c>
      <c r="BH513">
        <v>2.8299999237060498</v>
      </c>
      <c r="BI513">
        <v>3.4700000286102202</v>
      </c>
      <c r="BJ513">
        <v>296</v>
      </c>
      <c r="BK513">
        <v>0</v>
      </c>
      <c r="BL513">
        <v>1594527104</v>
      </c>
      <c r="BM513">
        <v>1594585600</v>
      </c>
      <c r="BN513">
        <v>0.75</v>
      </c>
      <c r="BP513">
        <v>6454982</v>
      </c>
      <c r="BQ513">
        <v>0</v>
      </c>
      <c r="BS513">
        <v>0.94999998807907104</v>
      </c>
      <c r="BT513">
        <v>16093</v>
      </c>
      <c r="BU513">
        <v>1</v>
      </c>
      <c r="BV513">
        <v>323</v>
      </c>
    </row>
    <row r="514" spans="1:74" x14ac:dyDescent="0.2">
      <c r="A514">
        <v>3767428101</v>
      </c>
      <c r="B514" t="s">
        <v>1398</v>
      </c>
      <c r="C514" t="s">
        <v>212</v>
      </c>
      <c r="D514" t="s">
        <v>75</v>
      </c>
      <c r="E514" t="s">
        <v>1399</v>
      </c>
      <c r="F514">
        <v>3040</v>
      </c>
      <c r="G514">
        <v>8.7100000000000009</v>
      </c>
      <c r="H514">
        <v>103</v>
      </c>
      <c r="I514" t="b">
        <v>0</v>
      </c>
      <c r="K514" t="s">
        <v>1400</v>
      </c>
      <c r="N514">
        <v>3040</v>
      </c>
      <c r="O514">
        <v>2932</v>
      </c>
      <c r="P514">
        <v>8712.400390625</v>
      </c>
      <c r="Q514">
        <v>9.1000003814697195</v>
      </c>
      <c r="R514">
        <v>2.9714870452880802</v>
      </c>
      <c r="S514">
        <v>51</v>
      </c>
      <c r="T514">
        <v>68</v>
      </c>
      <c r="U514">
        <v>90</v>
      </c>
      <c r="V514">
        <v>146.19999694824199</v>
      </c>
      <c r="W514">
        <v>39.599998474121001</v>
      </c>
      <c r="X514">
        <v>-0.26858270168304399</v>
      </c>
      <c r="AA514">
        <v>89</v>
      </c>
      <c r="AB514">
        <v>81.705093383789006</v>
      </c>
      <c r="AD514">
        <v>156.61146545410099</v>
      </c>
      <c r="AG514">
        <v>817</v>
      </c>
      <c r="AJ514">
        <v>103</v>
      </c>
      <c r="AU514">
        <v>0</v>
      </c>
      <c r="AW514">
        <v>0</v>
      </c>
      <c r="AY514">
        <v>1</v>
      </c>
      <c r="AZ514">
        <v>8769.7998046875</v>
      </c>
      <c r="BA514">
        <v>1594828800</v>
      </c>
      <c r="BB514">
        <v>3</v>
      </c>
      <c r="BC514">
        <v>18.790000915527301</v>
      </c>
      <c r="BD514">
        <v>18.790000915527301</v>
      </c>
      <c r="BE514">
        <v>12.890000343322701</v>
      </c>
      <c r="BF514">
        <v>0.68999999761581399</v>
      </c>
      <c r="BG514">
        <v>1017</v>
      </c>
      <c r="BH514">
        <v>4.2699999809265101</v>
      </c>
      <c r="BI514">
        <v>5.8899998664855904</v>
      </c>
      <c r="BJ514">
        <v>292</v>
      </c>
      <c r="BK514">
        <v>0</v>
      </c>
      <c r="BL514">
        <v>1594786432</v>
      </c>
      <c r="BM514">
        <v>1594844544</v>
      </c>
      <c r="BN514">
        <v>0.83999997377395597</v>
      </c>
      <c r="BP514">
        <v>6454982</v>
      </c>
      <c r="BQ514">
        <v>0</v>
      </c>
      <c r="BS514">
        <v>0.93999999761581399</v>
      </c>
      <c r="BT514">
        <v>16093</v>
      </c>
      <c r="BU514">
        <v>3</v>
      </c>
      <c r="BV514">
        <v>308.100006103515</v>
      </c>
    </row>
    <row r="515" spans="1:74" x14ac:dyDescent="0.2">
      <c r="A515">
        <v>3786720756</v>
      </c>
      <c r="B515" t="s">
        <v>1401</v>
      </c>
      <c r="C515" t="s">
        <v>212</v>
      </c>
      <c r="D515" t="s">
        <v>75</v>
      </c>
      <c r="F515">
        <v>1779</v>
      </c>
      <c r="G515">
        <v>5.05</v>
      </c>
      <c r="H515">
        <v>68</v>
      </c>
      <c r="I515" t="b">
        <v>0</v>
      </c>
      <c r="K515" t="s">
        <v>1402</v>
      </c>
      <c r="N515">
        <v>1779</v>
      </c>
      <c r="O515">
        <v>1779</v>
      </c>
      <c r="P515">
        <v>5058.7998046875</v>
      </c>
      <c r="Q515">
        <v>6.1999998092651296</v>
      </c>
      <c r="R515">
        <v>2.8436200618743799</v>
      </c>
      <c r="S515">
        <v>6</v>
      </c>
      <c r="T515">
        <v>24</v>
      </c>
      <c r="U515">
        <v>4.8000001907348597</v>
      </c>
      <c r="V515">
        <v>27.600000381469702</v>
      </c>
      <c r="W515">
        <v>4.1999998092651296</v>
      </c>
      <c r="X515">
        <v>-0.39930418133735601</v>
      </c>
      <c r="AA515">
        <v>85</v>
      </c>
      <c r="AB515">
        <v>81.588539123535099</v>
      </c>
      <c r="AD515">
        <v>158.25775146484301</v>
      </c>
      <c r="AG515">
        <v>498</v>
      </c>
      <c r="AJ515">
        <v>68</v>
      </c>
      <c r="AW515">
        <v>0</v>
      </c>
      <c r="AY515">
        <v>1</v>
      </c>
      <c r="AZ515">
        <v>5031.39990234375</v>
      </c>
      <c r="BA515">
        <v>1595170816</v>
      </c>
      <c r="BB515">
        <v>3</v>
      </c>
      <c r="BC515">
        <v>19.780000686645501</v>
      </c>
      <c r="BD515">
        <v>19.780000686645501</v>
      </c>
      <c r="BE515">
        <v>10.619999885559</v>
      </c>
      <c r="BF515">
        <v>0.56000000238418501</v>
      </c>
      <c r="BG515">
        <v>1020.20001220703</v>
      </c>
      <c r="BH515">
        <v>3.1900000572204501</v>
      </c>
      <c r="BI515">
        <v>5.1399998664855904</v>
      </c>
      <c r="BJ515">
        <v>14</v>
      </c>
      <c r="BK515">
        <v>0</v>
      </c>
      <c r="BL515">
        <v>1595132416</v>
      </c>
      <c r="BM515">
        <v>1595190016</v>
      </c>
      <c r="BN515">
        <v>0.97000002861022905</v>
      </c>
      <c r="BP515">
        <v>6454982</v>
      </c>
      <c r="BQ515">
        <v>0</v>
      </c>
      <c r="BS515">
        <v>0.94999998807907104</v>
      </c>
      <c r="BT515">
        <v>16093</v>
      </c>
      <c r="BU515">
        <v>3</v>
      </c>
      <c r="BV515">
        <v>330.600006103515</v>
      </c>
    </row>
    <row r="516" spans="1:74" x14ac:dyDescent="0.2">
      <c r="A516">
        <v>3786726131</v>
      </c>
      <c r="B516" t="s">
        <v>1403</v>
      </c>
      <c r="C516" t="s">
        <v>1404</v>
      </c>
      <c r="D516" t="s">
        <v>643</v>
      </c>
      <c r="F516">
        <v>9000</v>
      </c>
      <c r="G516">
        <v>7.08</v>
      </c>
      <c r="I516" t="b">
        <v>0</v>
      </c>
      <c r="N516">
        <v>9000</v>
      </c>
      <c r="O516">
        <v>9000</v>
      </c>
      <c r="P516">
        <v>7081.11376953125</v>
      </c>
      <c r="R516">
        <v>0.786790430545806</v>
      </c>
      <c r="X516">
        <v>0</v>
      </c>
      <c r="AG516">
        <v>824.80706787109295</v>
      </c>
      <c r="AP516">
        <v>3</v>
      </c>
      <c r="AU516">
        <v>0</v>
      </c>
      <c r="AV516">
        <v>75</v>
      </c>
      <c r="AW516">
        <v>0</v>
      </c>
      <c r="AY516">
        <v>0</v>
      </c>
      <c r="BP516">
        <v>6454982</v>
      </c>
    </row>
    <row r="517" spans="1:74" x14ac:dyDescent="0.2">
      <c r="A517">
        <v>3786736706</v>
      </c>
      <c r="B517" t="s">
        <v>1405</v>
      </c>
      <c r="C517" t="s">
        <v>753</v>
      </c>
      <c r="D517" t="s">
        <v>1406</v>
      </c>
      <c r="F517">
        <v>5400</v>
      </c>
      <c r="G517">
        <v>0</v>
      </c>
      <c r="I517" t="b">
        <v>0</v>
      </c>
      <c r="N517">
        <v>5400</v>
      </c>
      <c r="O517">
        <v>5400</v>
      </c>
      <c r="P517">
        <v>0</v>
      </c>
      <c r="R517">
        <v>0</v>
      </c>
      <c r="X517">
        <v>0</v>
      </c>
      <c r="AU517">
        <v>0</v>
      </c>
      <c r="AW517">
        <v>0</v>
      </c>
      <c r="AY517">
        <v>0</v>
      </c>
    </row>
    <row r="518" spans="1:74" x14ac:dyDescent="0.2">
      <c r="A518">
        <v>3787185449</v>
      </c>
      <c r="B518" t="s">
        <v>1407</v>
      </c>
      <c r="C518" t="s">
        <v>225</v>
      </c>
      <c r="D518" t="s">
        <v>75</v>
      </c>
      <c r="F518">
        <v>9212</v>
      </c>
      <c r="G518">
        <v>6.92</v>
      </c>
      <c r="I518" t="b">
        <v>0</v>
      </c>
      <c r="K518" t="s">
        <v>1408</v>
      </c>
      <c r="N518">
        <v>9212</v>
      </c>
      <c r="O518">
        <v>4807</v>
      </c>
      <c r="P518">
        <v>6921.39990234375</v>
      </c>
      <c r="Q518">
        <v>3.20000004768371</v>
      </c>
      <c r="R518">
        <v>1.43985855579376</v>
      </c>
      <c r="S518">
        <v>73.395790100097599</v>
      </c>
      <c r="T518">
        <v>87.295783996582003</v>
      </c>
      <c r="U518">
        <v>5.8000001907348597</v>
      </c>
      <c r="V518">
        <v>63.799999237060497</v>
      </c>
      <c r="W518">
        <v>40</v>
      </c>
      <c r="X518">
        <v>-0.200826421380043</v>
      </c>
      <c r="AG518">
        <v>824.89862060546795</v>
      </c>
      <c r="AW518">
        <v>0</v>
      </c>
      <c r="AY518">
        <v>1</v>
      </c>
      <c r="AZ518">
        <v>7081.89990234375</v>
      </c>
      <c r="BA518">
        <v>1595156352</v>
      </c>
      <c r="BB518">
        <v>2</v>
      </c>
      <c r="BC518">
        <v>17.309999465942301</v>
      </c>
      <c r="BD518">
        <v>17.309999465942301</v>
      </c>
      <c r="BE518">
        <v>10.699999809265099</v>
      </c>
      <c r="BF518">
        <v>0.64999997615814198</v>
      </c>
      <c r="BG518">
        <v>1019.70001220703</v>
      </c>
      <c r="BH518">
        <v>3.1400001049041699</v>
      </c>
      <c r="BI518">
        <v>4.5500001907348597</v>
      </c>
      <c r="BJ518">
        <v>53</v>
      </c>
      <c r="BK518">
        <v>0</v>
      </c>
      <c r="BL518">
        <v>1595132544</v>
      </c>
      <c r="BM518">
        <v>1595190016</v>
      </c>
      <c r="BN518">
        <v>0.97000002861022905</v>
      </c>
      <c r="BP518">
        <v>6454982</v>
      </c>
      <c r="BQ518">
        <v>0</v>
      </c>
      <c r="BS518">
        <v>0.79000002145767201</v>
      </c>
      <c r="BT518">
        <v>16093</v>
      </c>
      <c r="BU518">
        <v>4</v>
      </c>
      <c r="BV518">
        <v>331.100006103515</v>
      </c>
    </row>
    <row r="519" spans="1:74" x14ac:dyDescent="0.2">
      <c r="A519">
        <v>3801610347</v>
      </c>
      <c r="B519" t="s">
        <v>1409</v>
      </c>
      <c r="C519" t="s">
        <v>1410</v>
      </c>
      <c r="D519" t="s">
        <v>75</v>
      </c>
      <c r="E519" t="s">
        <v>1411</v>
      </c>
      <c r="F519">
        <v>2024</v>
      </c>
      <c r="G519">
        <v>4.96</v>
      </c>
      <c r="H519">
        <v>63</v>
      </c>
      <c r="I519" t="b">
        <v>0</v>
      </c>
      <c r="K519" t="s">
        <v>1412</v>
      </c>
      <c r="N519">
        <v>2024</v>
      </c>
      <c r="O519">
        <v>1803</v>
      </c>
      <c r="P519">
        <v>4968.7998046875</v>
      </c>
      <c r="Q519">
        <v>5.9000000953674299</v>
      </c>
      <c r="R519">
        <v>2.7558512687683101</v>
      </c>
      <c r="S519">
        <v>0</v>
      </c>
      <c r="T519">
        <v>34</v>
      </c>
      <c r="U519">
        <v>6.4000000953674299</v>
      </c>
      <c r="V519">
        <v>40.799999237060497</v>
      </c>
      <c r="W519">
        <v>44.400001525878899</v>
      </c>
      <c r="X519">
        <v>-0.60779261589050204</v>
      </c>
      <c r="AA519">
        <v>86</v>
      </c>
      <c r="AB519">
        <v>81.888641357421804</v>
      </c>
      <c r="AD519">
        <v>156.70503234863199</v>
      </c>
      <c r="AG519">
        <v>495</v>
      </c>
      <c r="AJ519">
        <v>63</v>
      </c>
      <c r="AU519">
        <v>0</v>
      </c>
      <c r="AW519">
        <v>0</v>
      </c>
      <c r="AY519">
        <v>1</v>
      </c>
      <c r="AZ519">
        <v>4928.2001953125</v>
      </c>
      <c r="BA519">
        <v>1595433600</v>
      </c>
      <c r="BB519">
        <v>1</v>
      </c>
      <c r="BC519">
        <v>19.1800003051757</v>
      </c>
      <c r="BD519">
        <v>19.1800003051757</v>
      </c>
      <c r="BE519">
        <v>10.4300003051757</v>
      </c>
      <c r="BF519">
        <v>0.56999999284744196</v>
      </c>
      <c r="BG519">
        <v>1022.5</v>
      </c>
      <c r="BH519">
        <v>6.0100002288818297</v>
      </c>
      <c r="BI519">
        <v>8.3699998855590803</v>
      </c>
      <c r="BJ519">
        <v>269</v>
      </c>
      <c r="BK519">
        <v>0</v>
      </c>
      <c r="BL519">
        <v>1595391872</v>
      </c>
      <c r="BM519">
        <v>1595448960</v>
      </c>
      <c r="BN519">
        <v>7.9999998211860601E-2</v>
      </c>
      <c r="BP519">
        <v>6454982</v>
      </c>
      <c r="BQ519">
        <v>0</v>
      </c>
      <c r="BS519">
        <v>0.15000000596046401</v>
      </c>
      <c r="BT519">
        <v>16093</v>
      </c>
      <c r="BU519">
        <v>3</v>
      </c>
      <c r="BV519">
        <v>311.600006103515</v>
      </c>
    </row>
    <row r="520" spans="1:74" x14ac:dyDescent="0.2">
      <c r="A520">
        <v>3808417936</v>
      </c>
      <c r="B520" t="s">
        <v>1413</v>
      </c>
      <c r="C520" t="s">
        <v>1414</v>
      </c>
      <c r="D520" t="s">
        <v>75</v>
      </c>
      <c r="E520" t="s">
        <v>1415</v>
      </c>
      <c r="F520">
        <v>1734</v>
      </c>
      <c r="G520">
        <v>5.03</v>
      </c>
      <c r="H520">
        <v>73</v>
      </c>
      <c r="I520" t="b">
        <v>0</v>
      </c>
      <c r="K520" t="s">
        <v>1416</v>
      </c>
      <c r="N520">
        <v>1734</v>
      </c>
      <c r="O520">
        <v>1734</v>
      </c>
      <c r="P520">
        <v>5036.7001953125</v>
      </c>
      <c r="Q520">
        <v>4.4000000953674299</v>
      </c>
      <c r="R520">
        <v>2.9046711921691801</v>
      </c>
      <c r="S520">
        <v>7</v>
      </c>
      <c r="T520">
        <v>34</v>
      </c>
      <c r="U520">
        <v>-7.8000001907348597</v>
      </c>
      <c r="V520">
        <v>27.2000007629394</v>
      </c>
      <c r="W520">
        <v>10</v>
      </c>
      <c r="X520">
        <v>-0.54003614187240601</v>
      </c>
      <c r="AA520">
        <v>86</v>
      </c>
      <c r="AB520">
        <v>82.363006591796804</v>
      </c>
      <c r="AD520">
        <v>160.87745666503901</v>
      </c>
      <c r="AG520">
        <v>496</v>
      </c>
      <c r="AJ520">
        <v>73</v>
      </c>
      <c r="AP520">
        <v>5</v>
      </c>
      <c r="AU520">
        <v>0</v>
      </c>
      <c r="AV520">
        <v>31</v>
      </c>
      <c r="AW520">
        <v>0</v>
      </c>
      <c r="AY520">
        <v>1</v>
      </c>
      <c r="AZ520">
        <v>5008.2998046875</v>
      </c>
      <c r="BA520">
        <v>1595602816</v>
      </c>
      <c r="BB520">
        <v>3</v>
      </c>
      <c r="BC520">
        <v>21.2600002288818</v>
      </c>
      <c r="BD520">
        <v>21.2600002288818</v>
      </c>
      <c r="BE520">
        <v>14.569999694824199</v>
      </c>
      <c r="BF520">
        <v>0.66000002622604304</v>
      </c>
      <c r="BG520">
        <v>1012.09997558593</v>
      </c>
      <c r="BH520">
        <v>6.0500001907348597</v>
      </c>
      <c r="BI520">
        <v>8.5100002288818306</v>
      </c>
      <c r="BJ520">
        <v>260</v>
      </c>
      <c r="BK520">
        <v>0</v>
      </c>
      <c r="BL520">
        <v>1595564800</v>
      </c>
      <c r="BM520">
        <v>1595621632</v>
      </c>
      <c r="BN520">
        <v>0.15000000596046401</v>
      </c>
      <c r="BP520">
        <v>6454982</v>
      </c>
      <c r="BQ520">
        <v>0</v>
      </c>
      <c r="BS520">
        <v>0.87999999523162797</v>
      </c>
      <c r="BT520">
        <v>16093</v>
      </c>
      <c r="BU520">
        <v>3</v>
      </c>
      <c r="BV520">
        <v>320.5</v>
      </c>
    </row>
    <row r="521" spans="1:74" x14ac:dyDescent="0.2">
      <c r="A521">
        <v>3813665833</v>
      </c>
      <c r="B521" t="s">
        <v>1417</v>
      </c>
      <c r="C521" t="s">
        <v>1418</v>
      </c>
      <c r="D521" t="s">
        <v>643</v>
      </c>
      <c r="F521">
        <v>7388</v>
      </c>
      <c r="G521">
        <v>6.32</v>
      </c>
      <c r="I521" t="b">
        <v>0</v>
      </c>
      <c r="K521" t="s">
        <v>1419</v>
      </c>
      <c r="N521">
        <v>7388</v>
      </c>
      <c r="O521">
        <v>6479</v>
      </c>
      <c r="P521">
        <v>6325.7001953125</v>
      </c>
      <c r="Q521">
        <v>3.5</v>
      </c>
      <c r="R521">
        <v>0.97633892297744695</v>
      </c>
      <c r="S521">
        <v>273.49740600585898</v>
      </c>
      <c r="T521">
        <v>274.29742431640602</v>
      </c>
      <c r="U521">
        <v>35</v>
      </c>
      <c r="V521">
        <v>307.39999389648398</v>
      </c>
      <c r="W521">
        <v>44.400001525878899</v>
      </c>
      <c r="X521">
        <v>-1.26468213275074E-2</v>
      </c>
      <c r="AG521">
        <v>736.81658935546795</v>
      </c>
      <c r="AU521">
        <v>0</v>
      </c>
      <c r="AW521">
        <v>0</v>
      </c>
      <c r="AY521">
        <v>1</v>
      </c>
      <c r="AZ521">
        <v>7657.5</v>
      </c>
      <c r="BA521">
        <v>1595671168</v>
      </c>
      <c r="BB521">
        <v>3</v>
      </c>
      <c r="BC521">
        <v>17.639999389648398</v>
      </c>
      <c r="BD521">
        <v>17.780000686645501</v>
      </c>
      <c r="BE521">
        <v>15.770000457763601</v>
      </c>
      <c r="BF521">
        <v>0.88999998569488503</v>
      </c>
      <c r="BG521">
        <v>1007.09997558593</v>
      </c>
      <c r="BH521">
        <v>6.0399999618530202</v>
      </c>
      <c r="BI521">
        <v>10.3800001144409</v>
      </c>
      <c r="BJ521">
        <v>245</v>
      </c>
      <c r="BK521">
        <v>0</v>
      </c>
      <c r="BL521">
        <v>1595651328</v>
      </c>
      <c r="BM521">
        <v>1595708032</v>
      </c>
      <c r="BN521">
        <v>0.18999999761581399</v>
      </c>
      <c r="BP521">
        <v>6454982</v>
      </c>
      <c r="BQ521">
        <v>0</v>
      </c>
      <c r="BS521">
        <v>0.99000000953674305</v>
      </c>
      <c r="BT521">
        <v>16093</v>
      </c>
      <c r="BU521">
        <v>3</v>
      </c>
      <c r="BV521">
        <v>321.100006103515</v>
      </c>
    </row>
    <row r="522" spans="1:74" x14ac:dyDescent="0.2">
      <c r="A522">
        <v>3814276108</v>
      </c>
      <c r="B522" t="s">
        <v>1420</v>
      </c>
      <c r="C522" t="s">
        <v>1421</v>
      </c>
      <c r="D522" t="s">
        <v>75</v>
      </c>
      <c r="F522">
        <v>5036</v>
      </c>
      <c r="G522">
        <v>11.47</v>
      </c>
      <c r="H522">
        <v>120</v>
      </c>
      <c r="I522" t="b">
        <v>0</v>
      </c>
      <c r="K522" t="s">
        <v>1422</v>
      </c>
      <c r="N522">
        <v>5036</v>
      </c>
      <c r="O522">
        <v>4186</v>
      </c>
      <c r="P522">
        <v>11473.7001953125</v>
      </c>
      <c r="Q522">
        <v>4.0999999046325604</v>
      </c>
      <c r="R522">
        <v>2.7409698963165199</v>
      </c>
      <c r="S522">
        <v>38</v>
      </c>
      <c r="T522">
        <v>71</v>
      </c>
      <c r="U522">
        <v>-1.6000000238418499</v>
      </c>
      <c r="V522">
        <v>44</v>
      </c>
      <c r="W522">
        <v>43.5</v>
      </c>
      <c r="X522">
        <v>-0.16210986673831901</v>
      </c>
      <c r="AA522">
        <v>85</v>
      </c>
      <c r="AB522">
        <v>81.283348083496094</v>
      </c>
      <c r="AD522">
        <v>151.44886779785099</v>
      </c>
      <c r="AG522">
        <v>1068</v>
      </c>
      <c r="AJ522">
        <v>120</v>
      </c>
      <c r="AP522">
        <v>7</v>
      </c>
      <c r="AU522">
        <v>0</v>
      </c>
      <c r="AV522">
        <v>131</v>
      </c>
      <c r="AW522">
        <v>0</v>
      </c>
      <c r="AY522">
        <v>1</v>
      </c>
      <c r="AZ522">
        <v>11572</v>
      </c>
      <c r="BA522">
        <v>1595753984</v>
      </c>
      <c r="BB522">
        <v>3</v>
      </c>
      <c r="BC522">
        <v>17.100000381469702</v>
      </c>
      <c r="BD522">
        <v>17.100000381469702</v>
      </c>
      <c r="BE522">
        <v>12.6599998474121</v>
      </c>
      <c r="BF522">
        <v>0.75</v>
      </c>
      <c r="BG522">
        <v>1011.09997558593</v>
      </c>
      <c r="BH522">
        <v>7.96000003814697</v>
      </c>
      <c r="BI522">
        <v>11.3800001144409</v>
      </c>
      <c r="BJ522">
        <v>259</v>
      </c>
      <c r="BK522">
        <v>0</v>
      </c>
      <c r="BL522">
        <v>1595737856</v>
      </c>
      <c r="BM522">
        <v>1595794304</v>
      </c>
      <c r="BN522">
        <v>0.21999999880790699</v>
      </c>
      <c r="BP522">
        <v>6454982</v>
      </c>
      <c r="BQ522">
        <v>0</v>
      </c>
      <c r="BS522">
        <v>0.97000002861022905</v>
      </c>
      <c r="BT522">
        <v>16093</v>
      </c>
      <c r="BU522">
        <v>2</v>
      </c>
      <c r="BV522">
        <v>337.100006103515</v>
      </c>
    </row>
    <row r="523" spans="1:74" x14ac:dyDescent="0.2">
      <c r="A523">
        <v>3835219555</v>
      </c>
      <c r="B523" t="s">
        <v>1423</v>
      </c>
      <c r="C523" t="s">
        <v>753</v>
      </c>
      <c r="D523" t="s">
        <v>78</v>
      </c>
      <c r="F523">
        <v>2948</v>
      </c>
      <c r="G523">
        <v>1.97</v>
      </c>
      <c r="H523">
        <v>6</v>
      </c>
      <c r="I523" t="b">
        <v>0</v>
      </c>
      <c r="K523" t="s">
        <v>1424</v>
      </c>
      <c r="N523">
        <v>2948</v>
      </c>
      <c r="O523">
        <v>2890</v>
      </c>
      <c r="P523">
        <v>1975.19995117187</v>
      </c>
      <c r="Q523">
        <v>1.8999999761581401</v>
      </c>
      <c r="R523">
        <v>0.68346023559570301</v>
      </c>
      <c r="S523">
        <v>0</v>
      </c>
      <c r="T523">
        <v>13</v>
      </c>
      <c r="U523">
        <v>24</v>
      </c>
      <c r="V523">
        <v>36.599998474121001</v>
      </c>
      <c r="W523">
        <v>23.2000007629394</v>
      </c>
      <c r="X523">
        <v>-0.101255565881729</v>
      </c>
      <c r="AA523">
        <v>79</v>
      </c>
      <c r="AB523">
        <v>57.070449829101499</v>
      </c>
      <c r="AD523">
        <v>88.976699829101506</v>
      </c>
      <c r="AG523">
        <v>257</v>
      </c>
      <c r="AJ523">
        <v>6</v>
      </c>
      <c r="AW523">
        <v>0</v>
      </c>
      <c r="AY523">
        <v>1</v>
      </c>
      <c r="BA523">
        <v>1596038400</v>
      </c>
      <c r="BB523">
        <v>2</v>
      </c>
      <c r="BC523">
        <v>19</v>
      </c>
      <c r="BD523">
        <v>19</v>
      </c>
      <c r="BE523">
        <v>12.4700002670288</v>
      </c>
      <c r="BF523">
        <v>0.66000002622604304</v>
      </c>
      <c r="BG523">
        <v>1020.20001220703</v>
      </c>
      <c r="BH523">
        <v>3.7999999523162802</v>
      </c>
      <c r="BI523">
        <v>5.3600001335143999</v>
      </c>
      <c r="BJ523">
        <v>265</v>
      </c>
      <c r="BK523">
        <v>0</v>
      </c>
      <c r="BL523">
        <v>1595997184</v>
      </c>
      <c r="BM523">
        <v>1596053248</v>
      </c>
      <c r="BN523">
        <v>0.33000001311302102</v>
      </c>
      <c r="BQ523">
        <v>0</v>
      </c>
      <c r="BS523">
        <v>0.43000000715255698</v>
      </c>
      <c r="BT523">
        <v>16093</v>
      </c>
      <c r="BU523">
        <v>3</v>
      </c>
      <c r="BV523">
        <v>300.100006103515</v>
      </c>
    </row>
    <row r="524" spans="1:74" x14ac:dyDescent="0.2">
      <c r="A524">
        <v>3837774463</v>
      </c>
      <c r="B524" t="s">
        <v>1425</v>
      </c>
      <c r="C524" t="s">
        <v>888</v>
      </c>
      <c r="D524" t="s">
        <v>75</v>
      </c>
      <c r="F524">
        <v>1792</v>
      </c>
      <c r="G524">
        <v>4.92</v>
      </c>
      <c r="H524">
        <v>64</v>
      </c>
      <c r="I524" t="b">
        <v>0</v>
      </c>
      <c r="K524" t="s">
        <v>1426</v>
      </c>
      <c r="N524">
        <v>1792</v>
      </c>
      <c r="O524">
        <v>1788</v>
      </c>
      <c r="P524">
        <v>4927.39990234375</v>
      </c>
      <c r="Q524">
        <v>4.4000000953674299</v>
      </c>
      <c r="R524">
        <v>2.7558164596557599</v>
      </c>
      <c r="S524">
        <v>11</v>
      </c>
      <c r="T524">
        <v>20</v>
      </c>
      <c r="U524">
        <v>20</v>
      </c>
      <c r="V524">
        <v>42.400001525878899</v>
      </c>
      <c r="W524">
        <v>9.1000003814697195</v>
      </c>
      <c r="X524">
        <v>-0.207005724310874</v>
      </c>
      <c r="AA524">
        <v>84</v>
      </c>
      <c r="AB524">
        <v>81.770912170410099</v>
      </c>
      <c r="AD524">
        <v>155.67263793945301</v>
      </c>
      <c r="AG524">
        <v>494</v>
      </c>
      <c r="AJ524">
        <v>64</v>
      </c>
      <c r="AP524">
        <v>5</v>
      </c>
      <c r="AU524">
        <v>0</v>
      </c>
      <c r="AV524">
        <v>32</v>
      </c>
      <c r="AW524">
        <v>0</v>
      </c>
      <c r="AY524">
        <v>1</v>
      </c>
      <c r="AZ524">
        <v>4926.39990234375</v>
      </c>
      <c r="BA524">
        <v>1596106752</v>
      </c>
      <c r="BB524">
        <v>2</v>
      </c>
      <c r="BC524">
        <v>19.860000610351499</v>
      </c>
      <c r="BD524">
        <v>19.860000610351499</v>
      </c>
      <c r="BE524">
        <v>13.6800003051757</v>
      </c>
      <c r="BF524">
        <v>0.68000000715255704</v>
      </c>
      <c r="BG524">
        <v>1017.70001220703</v>
      </c>
      <c r="BH524">
        <v>3.5099999904632502</v>
      </c>
      <c r="BI524">
        <v>4.8400001525878897</v>
      </c>
      <c r="BJ524">
        <v>157</v>
      </c>
      <c r="BK524">
        <v>0</v>
      </c>
      <c r="BL524">
        <v>1596083712</v>
      </c>
      <c r="BM524">
        <v>1596139520</v>
      </c>
      <c r="BN524">
        <v>0.37000000476837103</v>
      </c>
      <c r="BP524">
        <v>6454982</v>
      </c>
      <c r="BQ524">
        <v>0</v>
      </c>
      <c r="BS524">
        <v>0.43000000715255698</v>
      </c>
      <c r="BT524">
        <v>16093</v>
      </c>
      <c r="BU524">
        <v>6</v>
      </c>
      <c r="BV524">
        <v>292.600006103515</v>
      </c>
    </row>
    <row r="525" spans="1:74" x14ac:dyDescent="0.2">
      <c r="A525">
        <v>3853155909</v>
      </c>
      <c r="B525" t="s">
        <v>1427</v>
      </c>
      <c r="C525" t="s">
        <v>212</v>
      </c>
      <c r="D525" t="s">
        <v>75</v>
      </c>
      <c r="F525">
        <v>140</v>
      </c>
      <c r="G525">
        <v>0.42</v>
      </c>
      <c r="H525">
        <v>0</v>
      </c>
      <c r="I525" t="b">
        <v>0</v>
      </c>
      <c r="K525" t="s">
        <v>1428</v>
      </c>
      <c r="N525">
        <v>140</v>
      </c>
      <c r="O525">
        <v>134</v>
      </c>
      <c r="P525">
        <v>421.89999389648398</v>
      </c>
      <c r="Q525">
        <v>5.1999998092651296</v>
      </c>
      <c r="R525">
        <v>3.1485073566436701</v>
      </c>
      <c r="S525">
        <v>0</v>
      </c>
      <c r="T525">
        <v>2</v>
      </c>
      <c r="U525">
        <v>14</v>
      </c>
      <c r="V525">
        <v>19.2000007629394</v>
      </c>
      <c r="W525">
        <v>11</v>
      </c>
      <c r="X525">
        <v>-0.66366440057754505</v>
      </c>
      <c r="AA525">
        <v>106</v>
      </c>
      <c r="AB525">
        <v>89.077583312988196</v>
      </c>
      <c r="AD525">
        <v>125.613639831542</v>
      </c>
      <c r="AG525">
        <v>29</v>
      </c>
      <c r="AJ525">
        <v>0</v>
      </c>
      <c r="AW525">
        <v>0</v>
      </c>
      <c r="AY525">
        <v>1</v>
      </c>
      <c r="AZ525">
        <v>422</v>
      </c>
      <c r="BA525">
        <v>1596369664</v>
      </c>
      <c r="BB525">
        <v>1</v>
      </c>
      <c r="BC525">
        <v>17.860000610351499</v>
      </c>
      <c r="BD525">
        <v>17.860000610351499</v>
      </c>
      <c r="BE525">
        <v>12.9300003051757</v>
      </c>
      <c r="BF525">
        <v>0.730000019073486</v>
      </c>
      <c r="BG525">
        <v>1017.59997558593</v>
      </c>
      <c r="BH525">
        <v>5.7199997901916504</v>
      </c>
      <c r="BI525">
        <v>6.4000000953674299</v>
      </c>
      <c r="BJ525">
        <v>257</v>
      </c>
      <c r="BK525">
        <v>5.2000000141560997E-3</v>
      </c>
      <c r="BL525">
        <v>1596343296</v>
      </c>
      <c r="BM525">
        <v>1596398592</v>
      </c>
      <c r="BN525">
        <v>0.46999999880790699</v>
      </c>
      <c r="BP525">
        <v>6454982</v>
      </c>
      <c r="BQ525">
        <v>1.9999999552965102E-2</v>
      </c>
      <c r="BR525">
        <v>5</v>
      </c>
      <c r="BS525">
        <v>0.270000010728836</v>
      </c>
      <c r="BT525">
        <v>16093</v>
      </c>
      <c r="BU525">
        <v>6</v>
      </c>
      <c r="BV525">
        <v>325.5</v>
      </c>
    </row>
    <row r="526" spans="1:74" x14ac:dyDescent="0.2">
      <c r="A526">
        <v>3854446724</v>
      </c>
      <c r="B526" t="s">
        <v>1429</v>
      </c>
      <c r="C526" t="s">
        <v>1430</v>
      </c>
      <c r="D526" t="s">
        <v>75</v>
      </c>
      <c r="F526">
        <v>2112</v>
      </c>
      <c r="G526">
        <v>5.07</v>
      </c>
      <c r="H526">
        <v>54</v>
      </c>
      <c r="I526" t="b">
        <v>0</v>
      </c>
      <c r="K526" t="s">
        <v>1431</v>
      </c>
      <c r="N526">
        <v>2112</v>
      </c>
      <c r="O526">
        <v>1885</v>
      </c>
      <c r="P526">
        <v>5072.39990234375</v>
      </c>
      <c r="Q526">
        <v>5.3000001907348597</v>
      </c>
      <c r="R526">
        <v>2.69092845916748</v>
      </c>
      <c r="S526">
        <v>7</v>
      </c>
      <c r="T526">
        <v>22</v>
      </c>
      <c r="U526">
        <v>20.600000381469702</v>
      </c>
      <c r="V526">
        <v>38.200000762939403</v>
      </c>
      <c r="W526">
        <v>9.8000001907348597</v>
      </c>
      <c r="X526">
        <v>-0.27994638681411699</v>
      </c>
      <c r="AA526">
        <v>85</v>
      </c>
      <c r="AB526">
        <v>82.558746337890597</v>
      </c>
      <c r="AD526">
        <v>151.40817260742099</v>
      </c>
      <c r="AG526">
        <v>501</v>
      </c>
      <c r="AJ526">
        <v>54</v>
      </c>
      <c r="AU526">
        <v>0</v>
      </c>
      <c r="AW526">
        <v>0</v>
      </c>
      <c r="AY526">
        <v>1</v>
      </c>
      <c r="AZ526">
        <v>5062.39990234375</v>
      </c>
      <c r="BA526">
        <v>1596380416</v>
      </c>
      <c r="BB526">
        <v>3</v>
      </c>
      <c r="BC526">
        <v>18.9300003051757</v>
      </c>
      <c r="BD526">
        <v>18.9300003051757</v>
      </c>
      <c r="BE526">
        <v>11.2299995422363</v>
      </c>
      <c r="BF526">
        <v>0.61000001430511397</v>
      </c>
      <c r="BG526">
        <v>1017.5</v>
      </c>
      <c r="BH526">
        <v>6.3200001716613698</v>
      </c>
      <c r="BI526">
        <v>7.21000003814697</v>
      </c>
      <c r="BJ526">
        <v>266</v>
      </c>
      <c r="BK526">
        <v>8.5000004619359901E-3</v>
      </c>
      <c r="BL526">
        <v>1596343168</v>
      </c>
      <c r="BM526">
        <v>1596398336</v>
      </c>
      <c r="BN526">
        <v>0.46999999880790699</v>
      </c>
      <c r="BP526">
        <v>6454982</v>
      </c>
      <c r="BQ526">
        <v>1.9999999552965102E-2</v>
      </c>
      <c r="BR526">
        <v>5</v>
      </c>
      <c r="BS526">
        <v>0.94999998807907104</v>
      </c>
      <c r="BT526">
        <v>16093</v>
      </c>
      <c r="BU526">
        <v>3</v>
      </c>
      <c r="BV526">
        <v>325.5</v>
      </c>
    </row>
    <row r="527" spans="1:74" x14ac:dyDescent="0.2">
      <c r="A527">
        <v>3854452832</v>
      </c>
      <c r="B527" t="s">
        <v>1432</v>
      </c>
      <c r="C527" t="s">
        <v>1433</v>
      </c>
      <c r="D527" t="s">
        <v>75</v>
      </c>
      <c r="F527">
        <v>1864</v>
      </c>
      <c r="G527">
        <v>0.75</v>
      </c>
      <c r="I527" t="b">
        <v>0</v>
      </c>
      <c r="K527" t="s">
        <v>1434</v>
      </c>
      <c r="N527">
        <v>1864</v>
      </c>
      <c r="O527">
        <v>429</v>
      </c>
      <c r="P527">
        <v>751.5</v>
      </c>
      <c r="Q527">
        <v>4.1999998092651296</v>
      </c>
      <c r="R527">
        <v>1.75174820423126</v>
      </c>
      <c r="S527">
        <v>0</v>
      </c>
      <c r="T527">
        <v>-0.10000000149011599</v>
      </c>
      <c r="U527">
        <v>3.2999999523162802</v>
      </c>
      <c r="V527">
        <v>5.0999999046325604</v>
      </c>
      <c r="W527">
        <v>25</v>
      </c>
      <c r="X527">
        <v>1.33067201822996E-2</v>
      </c>
      <c r="AG527">
        <v>88.140296936035099</v>
      </c>
      <c r="AU527">
        <v>0</v>
      </c>
      <c r="AW527">
        <v>0</v>
      </c>
      <c r="AY527">
        <v>1</v>
      </c>
      <c r="AZ527">
        <v>756.70001220703102</v>
      </c>
      <c r="BA527">
        <v>1596365952</v>
      </c>
      <c r="BB527">
        <v>1</v>
      </c>
      <c r="BC527">
        <v>18.209999084472599</v>
      </c>
      <c r="BD527">
        <v>18.209999084472599</v>
      </c>
      <c r="BE527">
        <v>12.949999809265099</v>
      </c>
      <c r="BF527">
        <v>0.70999997854232699</v>
      </c>
      <c r="BG527">
        <v>1018.20001220703</v>
      </c>
      <c r="BH527">
        <v>5.4699997901916504</v>
      </c>
      <c r="BI527">
        <v>6.2199997901916504</v>
      </c>
      <c r="BJ527">
        <v>183</v>
      </c>
      <c r="BK527">
        <v>1.2699999846518E-2</v>
      </c>
      <c r="BL527">
        <v>1596343296</v>
      </c>
      <c r="BM527">
        <v>1596398592</v>
      </c>
      <c r="BN527">
        <v>0.46999999880790699</v>
      </c>
      <c r="BP527">
        <v>6454982</v>
      </c>
      <c r="BQ527">
        <v>3.9999999105930301E-2</v>
      </c>
      <c r="BR527">
        <v>5</v>
      </c>
      <c r="BS527">
        <v>0.259999990463256</v>
      </c>
      <c r="BT527">
        <v>16093</v>
      </c>
      <c r="BU527">
        <v>5</v>
      </c>
      <c r="BV527">
        <v>325.79998779296801</v>
      </c>
    </row>
    <row r="528" spans="1:74" x14ac:dyDescent="0.2">
      <c r="A528">
        <v>3859030536</v>
      </c>
      <c r="B528" t="s">
        <v>1435</v>
      </c>
      <c r="C528" t="s">
        <v>212</v>
      </c>
      <c r="D528" t="s">
        <v>75</v>
      </c>
      <c r="F528">
        <v>3620</v>
      </c>
      <c r="G528">
        <v>8.61</v>
      </c>
      <c r="H528">
        <v>85</v>
      </c>
      <c r="I528" t="b">
        <v>0</v>
      </c>
      <c r="K528" t="s">
        <v>1436</v>
      </c>
      <c r="N528">
        <v>3620</v>
      </c>
      <c r="O528">
        <v>3120</v>
      </c>
      <c r="P528">
        <v>8617</v>
      </c>
      <c r="Q528">
        <v>4.5999999046325604</v>
      </c>
      <c r="R528">
        <v>2.7618589401245099</v>
      </c>
      <c r="S528">
        <v>34</v>
      </c>
      <c r="T528">
        <v>113</v>
      </c>
      <c r="U528">
        <v>4.8000001907348597</v>
      </c>
      <c r="V528">
        <v>88.199996948242102</v>
      </c>
      <c r="W528">
        <v>36.900001525878899</v>
      </c>
      <c r="X528">
        <v>-0.345828026533126</v>
      </c>
      <c r="AA528">
        <v>87</v>
      </c>
      <c r="AB528">
        <v>82.779594421386705</v>
      </c>
      <c r="AD528">
        <v>149.51382446289</v>
      </c>
      <c r="AG528">
        <v>787</v>
      </c>
      <c r="AJ528">
        <v>85</v>
      </c>
      <c r="AW528">
        <v>0</v>
      </c>
      <c r="AY528">
        <v>1</v>
      </c>
      <c r="AZ528">
        <v>8840.400390625</v>
      </c>
      <c r="BA528">
        <v>1596463232</v>
      </c>
      <c r="BB528">
        <v>2</v>
      </c>
      <c r="BC528">
        <v>20.379999160766602</v>
      </c>
      <c r="BD528">
        <v>20.379999160766602</v>
      </c>
      <c r="BE528">
        <v>10.069999694824199</v>
      </c>
      <c r="BF528">
        <v>0.51999998092651301</v>
      </c>
      <c r="BG528">
        <v>1017.40002441406</v>
      </c>
      <c r="BH528">
        <v>5.8499999046325604</v>
      </c>
      <c r="BI528">
        <v>5.9000000953674299</v>
      </c>
      <c r="BJ528">
        <v>243</v>
      </c>
      <c r="BK528">
        <v>0</v>
      </c>
      <c r="BL528">
        <v>1596429696</v>
      </c>
      <c r="BM528">
        <v>1596484736</v>
      </c>
      <c r="BN528">
        <v>0.50999999046325595</v>
      </c>
      <c r="BP528">
        <v>6454982</v>
      </c>
      <c r="BQ528">
        <v>0</v>
      </c>
      <c r="BS528">
        <v>0.50999999046325595</v>
      </c>
      <c r="BT528">
        <v>16093</v>
      </c>
      <c r="BU528">
        <v>4</v>
      </c>
      <c r="BV528">
        <v>327.89999389648398</v>
      </c>
    </row>
    <row r="529" spans="1:74" x14ac:dyDescent="0.2">
      <c r="A529">
        <v>3886602794</v>
      </c>
      <c r="B529" t="s">
        <v>1437</v>
      </c>
      <c r="C529" t="s">
        <v>193</v>
      </c>
      <c r="D529" t="s">
        <v>75</v>
      </c>
      <c r="F529">
        <v>3343</v>
      </c>
      <c r="G529">
        <v>8.06</v>
      </c>
      <c r="H529">
        <v>102</v>
      </c>
      <c r="I529" t="b">
        <v>0</v>
      </c>
      <c r="K529" t="s">
        <v>1438</v>
      </c>
      <c r="N529">
        <v>3343</v>
      </c>
      <c r="O529">
        <v>2944</v>
      </c>
      <c r="P529">
        <v>8062.60009765625</v>
      </c>
      <c r="Q529">
        <v>4.3000001907348597</v>
      </c>
      <c r="R529">
        <v>2.7386548519134499</v>
      </c>
      <c r="S529">
        <v>8</v>
      </c>
      <c r="T529">
        <v>55</v>
      </c>
      <c r="U529">
        <v>-20.600000381469702</v>
      </c>
      <c r="V529">
        <v>38.200000762939403</v>
      </c>
      <c r="W529">
        <v>8</v>
      </c>
      <c r="X529">
        <v>-0.59038025140762296</v>
      </c>
      <c r="AA529">
        <v>86</v>
      </c>
      <c r="AB529">
        <v>82.351242065429602</v>
      </c>
      <c r="AD529">
        <v>155.05740356445301</v>
      </c>
      <c r="AG529">
        <v>804</v>
      </c>
      <c r="AJ529">
        <v>102</v>
      </c>
      <c r="AW529">
        <v>0</v>
      </c>
      <c r="AY529">
        <v>1</v>
      </c>
      <c r="AZ529">
        <v>7991.2001953125</v>
      </c>
      <c r="BA529">
        <v>1596960000</v>
      </c>
      <c r="BB529">
        <v>2</v>
      </c>
      <c r="BC529">
        <v>18.2600002288818</v>
      </c>
      <c r="BD529">
        <v>18.659999847412099</v>
      </c>
      <c r="BE529">
        <v>17.670000076293899</v>
      </c>
      <c r="BF529">
        <v>0.95999997854232699</v>
      </c>
      <c r="BG529">
        <v>1020</v>
      </c>
      <c r="BH529">
        <v>5.2199997901916504</v>
      </c>
      <c r="BI529">
        <v>7.6599998474120996</v>
      </c>
      <c r="BJ529">
        <v>39</v>
      </c>
      <c r="BK529">
        <v>0</v>
      </c>
      <c r="BL529">
        <v>1596948608</v>
      </c>
      <c r="BM529">
        <v>1597002496</v>
      </c>
      <c r="BN529">
        <v>0.68999999761581399</v>
      </c>
      <c r="BP529">
        <v>6454982</v>
      </c>
      <c r="BQ529">
        <v>0</v>
      </c>
      <c r="BS529">
        <v>0.50999999046325595</v>
      </c>
      <c r="BT529">
        <v>16093</v>
      </c>
      <c r="BU529">
        <v>2</v>
      </c>
      <c r="BV529">
        <v>304.70001220703102</v>
      </c>
    </row>
    <row r="530" spans="1:74" x14ac:dyDescent="0.2">
      <c r="A530">
        <v>3921382240</v>
      </c>
      <c r="B530" t="s">
        <v>1439</v>
      </c>
      <c r="C530" t="s">
        <v>1440</v>
      </c>
      <c r="D530" t="s">
        <v>75</v>
      </c>
      <c r="F530">
        <v>11192</v>
      </c>
      <c r="G530">
        <v>8.24</v>
      </c>
      <c r="I530" t="b">
        <v>0</v>
      </c>
      <c r="K530" t="s">
        <v>1441</v>
      </c>
      <c r="N530">
        <v>11192</v>
      </c>
      <c r="O530">
        <v>6805</v>
      </c>
      <c r="P530">
        <v>8242.5</v>
      </c>
      <c r="Q530">
        <v>2.70000004768371</v>
      </c>
      <c r="R530">
        <v>1.21124172210693</v>
      </c>
      <c r="S530">
        <v>109.004684448242</v>
      </c>
      <c r="T530">
        <v>110.004997253417</v>
      </c>
      <c r="U530">
        <v>2.4000000953674299</v>
      </c>
      <c r="V530">
        <v>43.5</v>
      </c>
      <c r="W530">
        <v>50</v>
      </c>
      <c r="X530">
        <v>-1.2132241390645501E-2</v>
      </c>
      <c r="AG530">
        <v>1006.60717773437</v>
      </c>
      <c r="AU530">
        <v>0</v>
      </c>
      <c r="AW530">
        <v>0</v>
      </c>
      <c r="AY530">
        <v>1</v>
      </c>
      <c r="AZ530">
        <v>8641.900390625</v>
      </c>
      <c r="BA530">
        <v>1597568384</v>
      </c>
      <c r="BB530">
        <v>3</v>
      </c>
      <c r="BC530">
        <v>17.25</v>
      </c>
      <c r="BD530">
        <v>17.25</v>
      </c>
      <c r="BE530">
        <v>14.670000076293899</v>
      </c>
      <c r="BF530">
        <v>0.85000002384185702</v>
      </c>
      <c r="BG530">
        <v>1011.79998779296</v>
      </c>
      <c r="BH530">
        <v>2.91000008583068</v>
      </c>
      <c r="BI530">
        <v>3.70000004768371</v>
      </c>
      <c r="BJ530">
        <v>65</v>
      </c>
      <c r="BK530">
        <v>0</v>
      </c>
      <c r="BL530">
        <v>1597554176</v>
      </c>
      <c r="BM530">
        <v>1597607040</v>
      </c>
      <c r="BN530">
        <v>0.92000001668929998</v>
      </c>
      <c r="BP530">
        <v>6454982</v>
      </c>
      <c r="BQ530">
        <v>0</v>
      </c>
      <c r="BS530">
        <v>1</v>
      </c>
      <c r="BT530">
        <v>16093</v>
      </c>
      <c r="BU530">
        <v>2</v>
      </c>
      <c r="BV530">
        <v>308.600006103515</v>
      </c>
    </row>
    <row r="531" spans="1:74" x14ac:dyDescent="0.2">
      <c r="A531">
        <v>3932118940</v>
      </c>
      <c r="B531" t="s">
        <v>1442</v>
      </c>
      <c r="C531" t="s">
        <v>1443</v>
      </c>
      <c r="D531" t="s">
        <v>643</v>
      </c>
      <c r="F531">
        <v>3944</v>
      </c>
      <c r="G531">
        <v>3.85</v>
      </c>
      <c r="I531" t="b">
        <v>0</v>
      </c>
      <c r="K531" t="s">
        <v>1444</v>
      </c>
      <c r="N531">
        <v>3944</v>
      </c>
      <c r="O531">
        <v>3644</v>
      </c>
      <c r="P531">
        <v>3857.89990234375</v>
      </c>
      <c r="Q531">
        <v>2.70000004768371</v>
      </c>
      <c r="R531">
        <v>1.05869925022125</v>
      </c>
      <c r="S531">
        <v>126.879821777343</v>
      </c>
      <c r="T531">
        <v>260.579833984375</v>
      </c>
      <c r="U531">
        <v>13.399999618530201</v>
      </c>
      <c r="V531">
        <v>279.39999389648398</v>
      </c>
      <c r="W531">
        <v>33.700000762939403</v>
      </c>
      <c r="X531">
        <v>-3.46561598777771</v>
      </c>
      <c r="AG531">
        <v>449.36761474609301</v>
      </c>
      <c r="AU531">
        <v>0</v>
      </c>
      <c r="AW531">
        <v>0</v>
      </c>
      <c r="AY531">
        <v>1</v>
      </c>
      <c r="AZ531">
        <v>4418.5</v>
      </c>
      <c r="BA531">
        <v>1597744768</v>
      </c>
      <c r="BB531">
        <v>2</v>
      </c>
      <c r="BC531">
        <v>16.4500007629394</v>
      </c>
      <c r="BD531">
        <v>16.4500007629394</v>
      </c>
      <c r="BE531">
        <v>13.569999694824199</v>
      </c>
      <c r="BF531">
        <v>0.82999998331069902</v>
      </c>
      <c r="BG531">
        <v>1006.09997558593</v>
      </c>
      <c r="BH531">
        <v>5.8099999427795401</v>
      </c>
      <c r="BI531">
        <v>8.6000003814697195</v>
      </c>
      <c r="BJ531">
        <v>213</v>
      </c>
      <c r="BK531">
        <v>0</v>
      </c>
      <c r="BL531">
        <v>1597727232</v>
      </c>
      <c r="BM531">
        <v>1597779584</v>
      </c>
      <c r="BN531">
        <v>0.99000000953674305</v>
      </c>
      <c r="BP531">
        <v>6454982</v>
      </c>
      <c r="BQ531">
        <v>0</v>
      </c>
      <c r="BS531">
        <v>0.75999999046325595</v>
      </c>
      <c r="BT531">
        <v>16093</v>
      </c>
      <c r="BU531">
        <v>3</v>
      </c>
      <c r="BV531">
        <v>313.600006103515</v>
      </c>
    </row>
    <row r="532" spans="1:74" x14ac:dyDescent="0.2">
      <c r="A532">
        <v>3932120551</v>
      </c>
      <c r="B532" t="s">
        <v>1445</v>
      </c>
      <c r="C532" t="s">
        <v>1446</v>
      </c>
      <c r="D532" t="s">
        <v>643</v>
      </c>
      <c r="F532">
        <v>2872</v>
      </c>
      <c r="G532">
        <v>4.3499999999999996</v>
      </c>
      <c r="I532" t="b">
        <v>0</v>
      </c>
      <c r="K532" t="s">
        <v>1447</v>
      </c>
      <c r="N532">
        <v>2872</v>
      </c>
      <c r="O532">
        <v>2602</v>
      </c>
      <c r="P532">
        <v>4349.2001953125</v>
      </c>
      <c r="Q532">
        <v>17.2000007629394</v>
      </c>
      <c r="R532">
        <v>1.6714835166931099</v>
      </c>
      <c r="S532">
        <v>215.35948181152301</v>
      </c>
      <c r="T532">
        <v>124.15947723388599</v>
      </c>
      <c r="U532">
        <v>117.699996948242</v>
      </c>
      <c r="V532">
        <v>279.39999389648398</v>
      </c>
      <c r="W532">
        <v>37.5</v>
      </c>
      <c r="X532">
        <v>2.0969374179839999</v>
      </c>
      <c r="AG532">
        <v>506.594146728515</v>
      </c>
      <c r="AU532">
        <v>0</v>
      </c>
      <c r="AW532">
        <v>0</v>
      </c>
      <c r="AY532">
        <v>1</v>
      </c>
      <c r="AZ532">
        <v>5289</v>
      </c>
      <c r="BA532">
        <v>1597752064</v>
      </c>
      <c r="BB532">
        <v>2</v>
      </c>
      <c r="BC532">
        <v>16.7000007629394</v>
      </c>
      <c r="BD532">
        <v>16.7000007629394</v>
      </c>
      <c r="BE532">
        <v>13.800000190734799</v>
      </c>
      <c r="BF532">
        <v>0.82999998331069902</v>
      </c>
      <c r="BG532">
        <v>1006.5</v>
      </c>
      <c r="BH532">
        <v>5.8000001907348597</v>
      </c>
      <c r="BI532">
        <v>8.2200002670287997</v>
      </c>
      <c r="BJ532">
        <v>207</v>
      </c>
      <c r="BK532">
        <v>0</v>
      </c>
      <c r="BL532">
        <v>1597727232</v>
      </c>
      <c r="BM532">
        <v>1597779584</v>
      </c>
      <c r="BN532">
        <v>0.99000000953674305</v>
      </c>
      <c r="BP532">
        <v>6454982</v>
      </c>
      <c r="BQ532">
        <v>0</v>
      </c>
      <c r="BS532">
        <v>0.81999999284744196</v>
      </c>
      <c r="BT532">
        <v>16093</v>
      </c>
      <c r="BU532">
        <v>4</v>
      </c>
      <c r="BV532">
        <v>311.89999389648398</v>
      </c>
    </row>
    <row r="533" spans="1:74" x14ac:dyDescent="0.2">
      <c r="A533">
        <v>3936357015</v>
      </c>
      <c r="B533" t="s">
        <v>1448</v>
      </c>
      <c r="C533" t="s">
        <v>212</v>
      </c>
      <c r="D533" t="s">
        <v>75</v>
      </c>
      <c r="F533">
        <v>1355</v>
      </c>
      <c r="G533">
        <v>3.79</v>
      </c>
      <c r="H533">
        <v>44</v>
      </c>
      <c r="I533" t="b">
        <v>0</v>
      </c>
      <c r="K533" t="s">
        <v>1449</v>
      </c>
      <c r="N533">
        <v>1355</v>
      </c>
      <c r="O533">
        <v>1355</v>
      </c>
      <c r="P533">
        <v>3791.10009765625</v>
      </c>
      <c r="Q533">
        <v>3.9000000953674299</v>
      </c>
      <c r="R533">
        <v>2.7978596687316801</v>
      </c>
      <c r="S533">
        <v>24</v>
      </c>
      <c r="T533">
        <v>69</v>
      </c>
      <c r="U533">
        <v>-10.199999809265099</v>
      </c>
      <c r="V533">
        <v>36</v>
      </c>
      <c r="W533">
        <v>43.099998474121001</v>
      </c>
      <c r="X533">
        <v>-1.1342355012893599</v>
      </c>
      <c r="AA533">
        <v>85</v>
      </c>
      <c r="AB533">
        <v>82.643966674804602</v>
      </c>
      <c r="AD533">
        <v>154.86315917968699</v>
      </c>
      <c r="AG533">
        <v>372</v>
      </c>
      <c r="AJ533">
        <v>44</v>
      </c>
      <c r="AW533">
        <v>0</v>
      </c>
      <c r="AY533">
        <v>1</v>
      </c>
      <c r="AZ533">
        <v>3875.69995117187</v>
      </c>
      <c r="BA533">
        <v>1597327232</v>
      </c>
      <c r="BB533">
        <v>3</v>
      </c>
      <c r="BC533">
        <v>25.290000915527301</v>
      </c>
      <c r="BD533">
        <v>25.579999923706001</v>
      </c>
      <c r="BE533">
        <v>18.319999694824201</v>
      </c>
      <c r="BF533">
        <v>0.64999997615814198</v>
      </c>
      <c r="BG533">
        <v>1013.29998779296</v>
      </c>
      <c r="BH533">
        <v>3.67000007629394</v>
      </c>
      <c r="BI533">
        <v>4.0700001716613698</v>
      </c>
      <c r="BJ533">
        <v>51</v>
      </c>
      <c r="BK533">
        <v>0</v>
      </c>
      <c r="BL533">
        <v>1597294592</v>
      </c>
      <c r="BM533">
        <v>1597347584</v>
      </c>
      <c r="BN533">
        <v>0.81999999284744196</v>
      </c>
      <c r="BP533">
        <v>6454982</v>
      </c>
      <c r="BQ533">
        <v>0</v>
      </c>
      <c r="BS533">
        <v>0.99000000953674305</v>
      </c>
      <c r="BT533">
        <v>16093</v>
      </c>
      <c r="BU533">
        <v>4</v>
      </c>
      <c r="BV533">
        <v>282.70001220703102</v>
      </c>
    </row>
    <row r="534" spans="1:74" x14ac:dyDescent="0.2">
      <c r="A534">
        <v>3936358721</v>
      </c>
      <c r="B534" t="s">
        <v>1450</v>
      </c>
      <c r="C534" t="s">
        <v>1451</v>
      </c>
      <c r="D534" t="s">
        <v>75</v>
      </c>
      <c r="E534" t="s">
        <v>1452</v>
      </c>
      <c r="F534">
        <v>3189</v>
      </c>
      <c r="G534">
        <v>6.68</v>
      </c>
      <c r="H534">
        <v>67</v>
      </c>
      <c r="I534" t="b">
        <v>0</v>
      </c>
      <c r="K534" t="s">
        <v>1453</v>
      </c>
      <c r="N534">
        <v>3189</v>
      </c>
      <c r="O534">
        <v>2515</v>
      </c>
      <c r="P534">
        <v>6680.39990234375</v>
      </c>
      <c r="Q534">
        <v>3.2999999523162802</v>
      </c>
      <c r="R534">
        <v>2.6562225818634002</v>
      </c>
      <c r="S534">
        <v>124</v>
      </c>
      <c r="T534">
        <v>157</v>
      </c>
      <c r="U534">
        <v>0.20000000298023199</v>
      </c>
      <c r="V534">
        <v>63.599998474121001</v>
      </c>
      <c r="W534">
        <v>45.799999237060497</v>
      </c>
      <c r="X534">
        <v>-0.16466079652309401</v>
      </c>
      <c r="AA534">
        <v>104</v>
      </c>
      <c r="AB534">
        <v>82.016487121582003</v>
      </c>
      <c r="AD534">
        <v>149.968826293945</v>
      </c>
      <c r="AG534">
        <v>658</v>
      </c>
      <c r="AJ534">
        <v>67</v>
      </c>
      <c r="AU534">
        <v>0</v>
      </c>
      <c r="AW534">
        <v>0</v>
      </c>
      <c r="AY534">
        <v>1</v>
      </c>
      <c r="AZ534">
        <v>7263.60009765625</v>
      </c>
      <c r="BA534">
        <v>1597845632</v>
      </c>
      <c r="BB534">
        <v>3</v>
      </c>
      <c r="BC534">
        <v>19.530000686645501</v>
      </c>
      <c r="BD534">
        <v>19.629999160766602</v>
      </c>
      <c r="BE534">
        <v>15.9700002670288</v>
      </c>
      <c r="BF534">
        <v>0.80000001192092896</v>
      </c>
      <c r="BG534">
        <v>995.29998779296795</v>
      </c>
      <c r="BH534">
        <v>8.3199996948242099</v>
      </c>
      <c r="BI534">
        <v>14.649999618530201</v>
      </c>
      <c r="BJ534">
        <v>111</v>
      </c>
      <c r="BK534">
        <v>0</v>
      </c>
      <c r="BL534">
        <v>1597813760</v>
      </c>
      <c r="BM534">
        <v>1597865856</v>
      </c>
      <c r="BN534">
        <v>2.9999999329447701E-2</v>
      </c>
      <c r="BP534">
        <v>6454982</v>
      </c>
      <c r="BQ534">
        <v>0</v>
      </c>
      <c r="BS534">
        <v>0.97000002861022905</v>
      </c>
      <c r="BT534">
        <v>16093</v>
      </c>
      <c r="BU534">
        <v>3</v>
      </c>
      <c r="BV534">
        <v>294.5</v>
      </c>
    </row>
    <row r="535" spans="1:74" x14ac:dyDescent="0.2">
      <c r="A535">
        <v>3958201249</v>
      </c>
      <c r="B535" t="s">
        <v>1454</v>
      </c>
      <c r="C535" t="s">
        <v>193</v>
      </c>
      <c r="D535" t="s">
        <v>75</v>
      </c>
      <c r="F535">
        <v>2862</v>
      </c>
      <c r="G535">
        <v>5.55</v>
      </c>
      <c r="I535" t="b">
        <v>0</v>
      </c>
      <c r="K535" t="s">
        <v>1455</v>
      </c>
      <c r="N535">
        <v>2862</v>
      </c>
      <c r="O535">
        <v>2328</v>
      </c>
      <c r="P535">
        <v>5554.7998046875</v>
      </c>
      <c r="Q535">
        <v>5.6999998092651296</v>
      </c>
      <c r="R535">
        <v>2.3860824108123699</v>
      </c>
      <c r="S535">
        <v>138.893783569335</v>
      </c>
      <c r="T535">
        <v>144.09378051757801</v>
      </c>
      <c r="U535">
        <v>8.8999996185302699</v>
      </c>
      <c r="V535">
        <v>93.5</v>
      </c>
      <c r="W535">
        <v>38.099998474121001</v>
      </c>
      <c r="X535">
        <v>-9.3612730503082206E-2</v>
      </c>
      <c r="AG535">
        <v>378</v>
      </c>
      <c r="AW535">
        <v>0</v>
      </c>
      <c r="AY535">
        <v>1</v>
      </c>
      <c r="AZ535">
        <v>6044.10009765625</v>
      </c>
      <c r="BA535">
        <v>1598259584</v>
      </c>
      <c r="BB535">
        <v>5</v>
      </c>
      <c r="BC535">
        <v>16</v>
      </c>
      <c r="BD535">
        <v>16</v>
      </c>
      <c r="BE535">
        <v>13.4700002670288</v>
      </c>
      <c r="BF535">
        <v>0.85000002384185702</v>
      </c>
      <c r="BG535">
        <v>1015.70001220703</v>
      </c>
      <c r="BH535">
        <v>3.2400000095367401</v>
      </c>
      <c r="BI535">
        <v>5.1100001335143999</v>
      </c>
      <c r="BJ535">
        <v>174</v>
      </c>
      <c r="BK535">
        <v>7.8100003302097307E-2</v>
      </c>
      <c r="BL535">
        <v>1598246400</v>
      </c>
      <c r="BM535">
        <v>1598297088</v>
      </c>
      <c r="BN535">
        <v>0.21999999880790699</v>
      </c>
      <c r="BP535">
        <v>6454982</v>
      </c>
      <c r="BQ535">
        <v>1</v>
      </c>
      <c r="BR535">
        <v>5</v>
      </c>
      <c r="BS535">
        <v>0.76999998092651301</v>
      </c>
      <c r="BT535">
        <v>16093</v>
      </c>
      <c r="BU535">
        <v>2</v>
      </c>
      <c r="BV535">
        <v>317.600006103515</v>
      </c>
    </row>
    <row r="536" spans="1:74" x14ac:dyDescent="0.2">
      <c r="A536">
        <v>3958724672</v>
      </c>
      <c r="B536" t="s">
        <v>1456</v>
      </c>
      <c r="C536" t="s">
        <v>1457</v>
      </c>
      <c r="D536" t="s">
        <v>643</v>
      </c>
      <c r="F536">
        <v>2181</v>
      </c>
      <c r="G536">
        <v>1.52</v>
      </c>
      <c r="I536" t="b">
        <v>0</v>
      </c>
      <c r="K536" t="s">
        <v>1458</v>
      </c>
      <c r="N536">
        <v>2181</v>
      </c>
      <c r="O536">
        <v>1597</v>
      </c>
      <c r="P536">
        <v>1522</v>
      </c>
      <c r="Q536">
        <v>2.9000000953674299</v>
      </c>
      <c r="R536">
        <v>0.95303696393966597</v>
      </c>
      <c r="S536">
        <v>10.8242177963256</v>
      </c>
      <c r="T536">
        <v>52.524215698242102</v>
      </c>
      <c r="U536">
        <v>18.5</v>
      </c>
      <c r="V536">
        <v>63.700000762939403</v>
      </c>
      <c r="W536">
        <v>33.299999237060497</v>
      </c>
      <c r="X536">
        <v>-2.7398159503936701</v>
      </c>
      <c r="AG536">
        <v>177.28233337402301</v>
      </c>
      <c r="AU536">
        <v>0</v>
      </c>
      <c r="AW536">
        <v>0</v>
      </c>
      <c r="AY536">
        <v>1</v>
      </c>
      <c r="AZ536">
        <v>1529.40002441406</v>
      </c>
      <c r="BA536">
        <v>1598270464</v>
      </c>
      <c r="BB536">
        <v>2</v>
      </c>
      <c r="BC536">
        <v>18.110000610351499</v>
      </c>
      <c r="BD536">
        <v>18.149999618530199</v>
      </c>
      <c r="BE536">
        <v>15.25</v>
      </c>
      <c r="BF536">
        <v>0.82999998331069902</v>
      </c>
      <c r="BG536">
        <v>1015</v>
      </c>
      <c r="BH536">
        <v>5.3499999046325604</v>
      </c>
      <c r="BI536">
        <v>8.4399995803833008</v>
      </c>
      <c r="BJ536">
        <v>228</v>
      </c>
      <c r="BK536">
        <v>0</v>
      </c>
      <c r="BL536">
        <v>1598246400</v>
      </c>
      <c r="BM536">
        <v>1598297088</v>
      </c>
      <c r="BN536">
        <v>0.21999999880790699</v>
      </c>
      <c r="BP536">
        <v>6454982</v>
      </c>
      <c r="BQ536">
        <v>0</v>
      </c>
      <c r="BS536">
        <v>0.72000002861022905</v>
      </c>
      <c r="BT536">
        <v>16093</v>
      </c>
      <c r="BU536">
        <v>4</v>
      </c>
      <c r="BV536">
        <v>308.79998779296801</v>
      </c>
    </row>
    <row r="537" spans="1:74" x14ac:dyDescent="0.2">
      <c r="A537">
        <v>3958731376</v>
      </c>
      <c r="B537" t="s">
        <v>1459</v>
      </c>
      <c r="C537" t="s">
        <v>1460</v>
      </c>
      <c r="D537" t="s">
        <v>643</v>
      </c>
      <c r="F537">
        <v>3436</v>
      </c>
      <c r="G537">
        <v>2.02</v>
      </c>
      <c r="I537" t="b">
        <v>0</v>
      </c>
      <c r="K537" t="s">
        <v>1461</v>
      </c>
      <c r="N537">
        <v>3436</v>
      </c>
      <c r="O537">
        <v>2002</v>
      </c>
      <c r="P537">
        <v>2026.5</v>
      </c>
      <c r="Q537">
        <v>3.2999999523162802</v>
      </c>
      <c r="R537">
        <v>1.0122377872467001</v>
      </c>
      <c r="S537">
        <v>63.415679931640597</v>
      </c>
      <c r="T537">
        <v>59.715679168701101</v>
      </c>
      <c r="U537">
        <v>35.5</v>
      </c>
      <c r="V537">
        <v>98.5</v>
      </c>
      <c r="W537">
        <v>50</v>
      </c>
      <c r="X537">
        <v>0.18258079886436401</v>
      </c>
      <c r="AG537">
        <v>236.04641723632801</v>
      </c>
      <c r="AU537">
        <v>0</v>
      </c>
      <c r="AW537">
        <v>0</v>
      </c>
      <c r="AY537">
        <v>1</v>
      </c>
      <c r="AZ537">
        <v>2309.5</v>
      </c>
      <c r="BA537">
        <v>1598263168</v>
      </c>
      <c r="BB537">
        <v>2</v>
      </c>
      <c r="BC537">
        <v>16.030000686645501</v>
      </c>
      <c r="BD537">
        <v>16.030000686645501</v>
      </c>
      <c r="BE537">
        <v>13.8500003814697</v>
      </c>
      <c r="BF537">
        <v>0.87000000476837103</v>
      </c>
      <c r="BG537">
        <v>1015.5</v>
      </c>
      <c r="BH537">
        <v>3.8900001049041699</v>
      </c>
      <c r="BI537">
        <v>6.2899999618530202</v>
      </c>
      <c r="BJ537">
        <v>188</v>
      </c>
      <c r="BK537">
        <v>0</v>
      </c>
      <c r="BL537">
        <v>1598246400</v>
      </c>
      <c r="BM537">
        <v>1598297088</v>
      </c>
      <c r="BN537">
        <v>0.21999999880790699</v>
      </c>
      <c r="BP537">
        <v>6454982</v>
      </c>
      <c r="BQ537">
        <v>0</v>
      </c>
      <c r="BS537">
        <v>0.76999998092651301</v>
      </c>
      <c r="BT537">
        <v>16093</v>
      </c>
      <c r="BU537">
        <v>3</v>
      </c>
      <c r="BV537">
        <v>314.70001220703102</v>
      </c>
    </row>
    <row r="538" spans="1:74" x14ac:dyDescent="0.2">
      <c r="A538">
        <v>3974224643</v>
      </c>
      <c r="B538" t="s">
        <v>1462</v>
      </c>
      <c r="C538" t="s">
        <v>1463</v>
      </c>
      <c r="D538" t="s">
        <v>643</v>
      </c>
      <c r="F538">
        <v>6138</v>
      </c>
      <c r="G538">
        <v>5.86</v>
      </c>
      <c r="I538" t="b">
        <v>0</v>
      </c>
      <c r="K538" t="s">
        <v>1464</v>
      </c>
      <c r="N538">
        <v>6138</v>
      </c>
      <c r="O538">
        <v>5657</v>
      </c>
      <c r="P538">
        <v>5867.7001953125</v>
      </c>
      <c r="Q538">
        <v>3.70000004768371</v>
      </c>
      <c r="R538">
        <v>1.0372458696365301</v>
      </c>
      <c r="S538">
        <v>142.14140319824199</v>
      </c>
      <c r="T538">
        <v>150.14140319824199</v>
      </c>
      <c r="U538">
        <v>8.8999996185302699</v>
      </c>
      <c r="V538">
        <v>95.800003051757798</v>
      </c>
      <c r="W538">
        <v>40</v>
      </c>
      <c r="X538">
        <v>-0.13633961975574399</v>
      </c>
      <c r="AG538">
        <v>683.46881103515602</v>
      </c>
      <c r="AU538">
        <v>0</v>
      </c>
      <c r="AW538">
        <v>0</v>
      </c>
      <c r="AY538">
        <v>1</v>
      </c>
      <c r="AZ538">
        <v>6441.7998046875</v>
      </c>
      <c r="BA538">
        <v>1598540416</v>
      </c>
      <c r="BB538">
        <v>3</v>
      </c>
      <c r="BC538">
        <v>16.0100002288818</v>
      </c>
      <c r="BD538">
        <v>16.0100002288818</v>
      </c>
      <c r="BE538">
        <v>12.6000003814697</v>
      </c>
      <c r="BF538">
        <v>0.80000001192092896</v>
      </c>
      <c r="BG538">
        <v>1004.20001220703</v>
      </c>
      <c r="BH538">
        <v>4.6599998474120996</v>
      </c>
      <c r="BI538">
        <v>7.0900001525878897</v>
      </c>
      <c r="BJ538">
        <v>175</v>
      </c>
      <c r="BK538">
        <v>0</v>
      </c>
      <c r="BL538">
        <v>1598505856</v>
      </c>
      <c r="BM538">
        <v>1598555904</v>
      </c>
      <c r="BN538">
        <v>0.31999999284744202</v>
      </c>
      <c r="BP538">
        <v>6454982</v>
      </c>
      <c r="BQ538">
        <v>0</v>
      </c>
      <c r="BS538">
        <v>1</v>
      </c>
      <c r="BT538">
        <v>16093</v>
      </c>
      <c r="BU538">
        <v>2</v>
      </c>
      <c r="BV538">
        <v>330.70001220703102</v>
      </c>
    </row>
    <row r="539" spans="1:74" x14ac:dyDescent="0.2">
      <c r="A539">
        <v>3982438183</v>
      </c>
      <c r="B539" t="s">
        <v>1465</v>
      </c>
      <c r="C539" t="s">
        <v>193</v>
      </c>
      <c r="D539" t="s">
        <v>75</v>
      </c>
      <c r="F539">
        <v>2895</v>
      </c>
      <c r="G539">
        <v>5.4</v>
      </c>
      <c r="H539">
        <v>47</v>
      </c>
      <c r="I539" t="b">
        <v>0</v>
      </c>
      <c r="K539" t="s">
        <v>1466</v>
      </c>
      <c r="N539">
        <v>2895</v>
      </c>
      <c r="O539">
        <v>2259</v>
      </c>
      <c r="P539">
        <v>5407</v>
      </c>
      <c r="Q539">
        <v>3.7999999523162802</v>
      </c>
      <c r="R539">
        <v>2.3935370445251398</v>
      </c>
      <c r="S539">
        <v>130</v>
      </c>
      <c r="T539">
        <v>175</v>
      </c>
      <c r="U539">
        <v>-8.8000001907348597</v>
      </c>
      <c r="V539">
        <v>80</v>
      </c>
      <c r="W539">
        <v>49.5</v>
      </c>
      <c r="X539">
        <v>-0.32550397515296903</v>
      </c>
      <c r="AA539">
        <v>110</v>
      </c>
      <c r="AB539">
        <v>79.580848693847599</v>
      </c>
      <c r="AD539">
        <v>144.646240234375</v>
      </c>
      <c r="AG539">
        <v>555</v>
      </c>
      <c r="AJ539">
        <v>47</v>
      </c>
      <c r="AW539">
        <v>0</v>
      </c>
      <c r="AY539">
        <v>1</v>
      </c>
      <c r="AZ539">
        <v>6040.5</v>
      </c>
      <c r="BA539">
        <v>1598259584</v>
      </c>
      <c r="BB539">
        <v>5</v>
      </c>
      <c r="BC539">
        <v>16</v>
      </c>
      <c r="BD539">
        <v>16</v>
      </c>
      <c r="BE539">
        <v>13.4700002670288</v>
      </c>
      <c r="BF539">
        <v>0.85000002384185702</v>
      </c>
      <c r="BG539">
        <v>1015.70001220703</v>
      </c>
      <c r="BH539">
        <v>3.2400000095367401</v>
      </c>
      <c r="BI539">
        <v>5.1100001335143999</v>
      </c>
      <c r="BJ539">
        <v>174</v>
      </c>
      <c r="BK539">
        <v>7.8100003302097307E-2</v>
      </c>
      <c r="BL539">
        <v>1598246400</v>
      </c>
      <c r="BM539">
        <v>1598297088</v>
      </c>
      <c r="BN539">
        <v>0.21999999880790699</v>
      </c>
      <c r="BP539">
        <v>6454982</v>
      </c>
      <c r="BQ539">
        <v>1</v>
      </c>
      <c r="BR539">
        <v>5</v>
      </c>
      <c r="BS539">
        <v>0.76999998092651301</v>
      </c>
      <c r="BT539">
        <v>16093</v>
      </c>
      <c r="BU539">
        <v>2</v>
      </c>
      <c r="BV539">
        <v>317.600006103515</v>
      </c>
    </row>
    <row r="540" spans="1:74" x14ac:dyDescent="0.2">
      <c r="A540">
        <v>3982439644</v>
      </c>
      <c r="B540" t="s">
        <v>1467</v>
      </c>
      <c r="C540" t="s">
        <v>1468</v>
      </c>
      <c r="D540" t="s">
        <v>75</v>
      </c>
      <c r="F540">
        <v>1864</v>
      </c>
      <c r="G540">
        <v>5.03</v>
      </c>
      <c r="H540">
        <v>54</v>
      </c>
      <c r="I540" t="b">
        <v>0</v>
      </c>
      <c r="K540" t="s">
        <v>1469</v>
      </c>
      <c r="N540">
        <v>1864</v>
      </c>
      <c r="O540">
        <v>1859</v>
      </c>
      <c r="P540">
        <v>5032.10009765625</v>
      </c>
      <c r="Q540">
        <v>4.3000001907348597</v>
      </c>
      <c r="R540">
        <v>2.7068853378295898</v>
      </c>
      <c r="S540">
        <v>6</v>
      </c>
      <c r="T540">
        <v>38</v>
      </c>
      <c r="U540">
        <v>0.80000001192092896</v>
      </c>
      <c r="V540">
        <v>38</v>
      </c>
      <c r="W540">
        <v>11.800000190734799</v>
      </c>
      <c r="X540">
        <v>-0.60412156581878595</v>
      </c>
      <c r="AA540">
        <v>85</v>
      </c>
      <c r="AB540">
        <v>81.860702514648395</v>
      </c>
      <c r="AD540">
        <v>152.322509765625</v>
      </c>
      <c r="AG540">
        <v>494</v>
      </c>
      <c r="AJ540">
        <v>54</v>
      </c>
      <c r="AU540">
        <v>0</v>
      </c>
      <c r="AW540">
        <v>0</v>
      </c>
      <c r="AY540">
        <v>1</v>
      </c>
      <c r="AZ540">
        <v>4996</v>
      </c>
      <c r="BA540">
        <v>1598709632</v>
      </c>
      <c r="BB540">
        <v>1</v>
      </c>
      <c r="BC540">
        <v>17.4500007629394</v>
      </c>
      <c r="BD540">
        <v>17.4500007629394</v>
      </c>
      <c r="BE540">
        <v>9.5</v>
      </c>
      <c r="BF540">
        <v>0.60000002384185702</v>
      </c>
      <c r="BG540">
        <v>1013</v>
      </c>
      <c r="BH540">
        <v>5.8200001716613698</v>
      </c>
      <c r="BI540">
        <v>8.4399995803833008</v>
      </c>
      <c r="BJ540">
        <v>357</v>
      </c>
      <c r="BK540">
        <v>0</v>
      </c>
      <c r="BL540">
        <v>1598678528</v>
      </c>
      <c r="BM540">
        <v>1598728064</v>
      </c>
      <c r="BN540">
        <v>0.38999998569488498</v>
      </c>
      <c r="BP540">
        <v>6454982</v>
      </c>
      <c r="BQ540">
        <v>0</v>
      </c>
      <c r="BS540">
        <v>0.15999999642372101</v>
      </c>
      <c r="BT540">
        <v>16093</v>
      </c>
      <c r="BU540">
        <v>4</v>
      </c>
      <c r="BV540">
        <v>340.39999389648398</v>
      </c>
    </row>
    <row r="541" spans="1:74" x14ac:dyDescent="0.2">
      <c r="A541">
        <v>3988195258</v>
      </c>
      <c r="B541" t="s">
        <v>1470</v>
      </c>
      <c r="C541" t="s">
        <v>1471</v>
      </c>
      <c r="D541" t="s">
        <v>78</v>
      </c>
      <c r="F541">
        <v>3301</v>
      </c>
      <c r="G541">
        <v>1.07</v>
      </c>
      <c r="I541" t="b">
        <v>0</v>
      </c>
      <c r="K541" t="s">
        <v>1472</v>
      </c>
      <c r="N541">
        <v>3301</v>
      </c>
      <c r="O541">
        <v>2044</v>
      </c>
      <c r="P541">
        <v>1075.09997558593</v>
      </c>
      <c r="Q541">
        <v>2.20000004768371</v>
      </c>
      <c r="R541">
        <v>0.52597844600677401</v>
      </c>
      <c r="S541">
        <v>0</v>
      </c>
      <c r="T541">
        <v>0</v>
      </c>
      <c r="U541">
        <v>35</v>
      </c>
      <c r="V541">
        <v>35.299999237060497</v>
      </c>
      <c r="W541">
        <v>1.5</v>
      </c>
      <c r="X541">
        <v>0</v>
      </c>
      <c r="AG541">
        <v>125.26242828369099</v>
      </c>
      <c r="AU541">
        <v>0</v>
      </c>
      <c r="AW541">
        <v>0</v>
      </c>
      <c r="AY541">
        <v>1</v>
      </c>
      <c r="AZ541">
        <v>1075.40002441406</v>
      </c>
      <c r="BA541">
        <v>1598799616</v>
      </c>
      <c r="BB541">
        <v>1</v>
      </c>
      <c r="BC541">
        <v>18.0100002288818</v>
      </c>
      <c r="BD541">
        <v>18.0100002288818</v>
      </c>
      <c r="BE541">
        <v>8.6499996185302699</v>
      </c>
      <c r="BF541">
        <v>0.54000002145767201</v>
      </c>
      <c r="BG541">
        <v>1020.09997558593</v>
      </c>
      <c r="BH541">
        <v>1.6900000572204501</v>
      </c>
      <c r="BI541">
        <v>3.0899999141693102</v>
      </c>
      <c r="BJ541">
        <v>356</v>
      </c>
      <c r="BK541">
        <v>0</v>
      </c>
      <c r="BL541">
        <v>1598765056</v>
      </c>
      <c r="BM541">
        <v>1598814336</v>
      </c>
      <c r="BN541">
        <v>0.41999998688697798</v>
      </c>
      <c r="BQ541">
        <v>0</v>
      </c>
      <c r="BS541">
        <v>0.20000000298023199</v>
      </c>
      <c r="BT541">
        <v>16093</v>
      </c>
      <c r="BU541">
        <v>3</v>
      </c>
      <c r="BV541">
        <v>314.600006103515</v>
      </c>
    </row>
    <row r="542" spans="1:74" x14ac:dyDescent="0.2">
      <c r="A542">
        <v>4011129256</v>
      </c>
      <c r="B542" t="s">
        <v>1473</v>
      </c>
      <c r="C542" t="s">
        <v>212</v>
      </c>
      <c r="D542" t="s">
        <v>75</v>
      </c>
      <c r="F542">
        <v>1937</v>
      </c>
      <c r="G542">
        <v>5.15</v>
      </c>
      <c r="H542">
        <v>67</v>
      </c>
      <c r="I542" t="b">
        <v>0</v>
      </c>
      <c r="K542" t="s">
        <v>1474</v>
      </c>
      <c r="N542">
        <v>1937</v>
      </c>
      <c r="O542">
        <v>1809</v>
      </c>
      <c r="P542">
        <v>5149.7001953125</v>
      </c>
      <c r="Q542">
        <v>6.1999998092651296</v>
      </c>
      <c r="R542">
        <v>2.8467109203338601</v>
      </c>
      <c r="S542">
        <v>7</v>
      </c>
      <c r="T542">
        <v>33</v>
      </c>
      <c r="U542">
        <v>1</v>
      </c>
      <c r="V542">
        <v>31.2000007629394</v>
      </c>
      <c r="W542">
        <v>11.800000190734799</v>
      </c>
      <c r="X542">
        <v>-0.52041864395141602</v>
      </c>
      <c r="AA542">
        <v>85</v>
      </c>
      <c r="AB542">
        <v>82.1953125</v>
      </c>
      <c r="AD542">
        <v>157.03678894042901</v>
      </c>
      <c r="AG542">
        <v>481</v>
      </c>
      <c r="AJ542">
        <v>67</v>
      </c>
      <c r="AW542">
        <v>0</v>
      </c>
      <c r="AY542">
        <v>1</v>
      </c>
      <c r="AZ542">
        <v>5119.5</v>
      </c>
      <c r="BA542">
        <v>1599235200</v>
      </c>
      <c r="BB542">
        <v>3</v>
      </c>
      <c r="BC542">
        <v>15.649999618530201</v>
      </c>
      <c r="BD542">
        <v>15.649999618530201</v>
      </c>
      <c r="BE542">
        <v>11.75</v>
      </c>
      <c r="BF542">
        <v>0.77999997138976995</v>
      </c>
      <c r="BG542">
        <v>1021.79998779296</v>
      </c>
      <c r="BH542">
        <v>5.63000011444091</v>
      </c>
      <c r="BI542">
        <v>8.8599996566772408</v>
      </c>
      <c r="BJ542">
        <v>162</v>
      </c>
      <c r="BK542">
        <v>0</v>
      </c>
      <c r="BL542">
        <v>1599197568</v>
      </c>
      <c r="BM542">
        <v>1599245696</v>
      </c>
      <c r="BN542">
        <v>0.57999998331069902</v>
      </c>
      <c r="BP542">
        <v>6454982</v>
      </c>
      <c r="BQ542">
        <v>0</v>
      </c>
      <c r="BS542">
        <v>0.99000000953674305</v>
      </c>
      <c r="BT542">
        <v>16093</v>
      </c>
      <c r="BU542">
        <v>1</v>
      </c>
      <c r="BV542">
        <v>304.20001220703102</v>
      </c>
    </row>
    <row r="543" spans="1:74" x14ac:dyDescent="0.2">
      <c r="A543">
        <v>4021367637</v>
      </c>
      <c r="B543" t="s">
        <v>1475</v>
      </c>
      <c r="C543" t="s">
        <v>1476</v>
      </c>
      <c r="D543" t="s">
        <v>75</v>
      </c>
      <c r="F543">
        <v>3321</v>
      </c>
      <c r="G543">
        <v>7.09</v>
      </c>
      <c r="H543">
        <v>89</v>
      </c>
      <c r="I543" t="b">
        <v>0</v>
      </c>
      <c r="K543" t="s">
        <v>1477</v>
      </c>
      <c r="N543">
        <v>3321</v>
      </c>
      <c r="O543">
        <v>2672</v>
      </c>
      <c r="P543">
        <v>7093.89990234375</v>
      </c>
      <c r="Q543">
        <v>4.1999998092651296</v>
      </c>
      <c r="R543">
        <v>2.65490269660949</v>
      </c>
      <c r="S543">
        <v>35</v>
      </c>
      <c r="T543">
        <v>39</v>
      </c>
      <c r="U543">
        <v>7.5999999046325604</v>
      </c>
      <c r="V543">
        <v>35</v>
      </c>
      <c r="W543">
        <v>42.299999237060497</v>
      </c>
      <c r="X543">
        <v>-8.7399035692214896E-2</v>
      </c>
      <c r="AA543">
        <v>88</v>
      </c>
      <c r="AB543">
        <v>81.946884155273395</v>
      </c>
      <c r="AD543">
        <v>155.18019104003901</v>
      </c>
      <c r="AG543">
        <v>705</v>
      </c>
      <c r="AJ543">
        <v>89</v>
      </c>
      <c r="AU543">
        <v>0</v>
      </c>
      <c r="AW543">
        <v>0</v>
      </c>
      <c r="AY543">
        <v>1</v>
      </c>
      <c r="AZ543">
        <v>7173.7001953125</v>
      </c>
      <c r="BA543">
        <v>1599400832</v>
      </c>
      <c r="BB543">
        <v>5</v>
      </c>
      <c r="BC543">
        <v>18.209999084472599</v>
      </c>
      <c r="BD543">
        <v>18.209999084472599</v>
      </c>
      <c r="BE543">
        <v>13.4300003051757</v>
      </c>
      <c r="BF543">
        <v>0.74000000953674305</v>
      </c>
      <c r="BG543">
        <v>1020.59997558593</v>
      </c>
      <c r="BH543">
        <v>3.0799999237060498</v>
      </c>
      <c r="BI543">
        <v>3.0799999237060498</v>
      </c>
      <c r="BJ543">
        <v>89</v>
      </c>
      <c r="BK543">
        <v>6.0600001364946303E-2</v>
      </c>
      <c r="BL543">
        <v>1599370496</v>
      </c>
      <c r="BM543">
        <v>1599418112</v>
      </c>
      <c r="BN543">
        <v>0.63999998569488503</v>
      </c>
      <c r="BP543">
        <v>6454982</v>
      </c>
      <c r="BQ543">
        <v>1</v>
      </c>
      <c r="BR543">
        <v>5</v>
      </c>
      <c r="BS543">
        <v>0.69999998807907104</v>
      </c>
      <c r="BT543">
        <v>16093</v>
      </c>
      <c r="BU543">
        <v>3</v>
      </c>
      <c r="BV543">
        <v>301.79998779296801</v>
      </c>
    </row>
    <row r="544" spans="1:74" x14ac:dyDescent="0.2">
      <c r="A544">
        <v>4030572663</v>
      </c>
      <c r="B544" t="s">
        <v>1478</v>
      </c>
      <c r="C544" t="s">
        <v>1479</v>
      </c>
      <c r="D544" t="s">
        <v>75</v>
      </c>
      <c r="F544">
        <v>1834</v>
      </c>
      <c r="G544">
        <v>4.8600000000000003</v>
      </c>
      <c r="I544" t="b">
        <v>0</v>
      </c>
      <c r="K544" t="s">
        <v>1480</v>
      </c>
      <c r="N544">
        <v>1834</v>
      </c>
      <c r="O544">
        <v>1771</v>
      </c>
      <c r="P544">
        <v>4863.7998046875</v>
      </c>
      <c r="Q544">
        <v>4.8000001907348597</v>
      </c>
      <c r="R544">
        <v>2.7463579177856401</v>
      </c>
      <c r="S544">
        <v>8.1011114120483398</v>
      </c>
      <c r="T544">
        <v>8.20111083984375</v>
      </c>
      <c r="U544">
        <v>9.5</v>
      </c>
      <c r="V544">
        <v>18.600000381469702</v>
      </c>
      <c r="W544">
        <v>5.5999999046325604</v>
      </c>
      <c r="X544">
        <v>-2.05600564368069E-3</v>
      </c>
      <c r="AG544">
        <v>567.617919921875</v>
      </c>
      <c r="AU544">
        <v>0</v>
      </c>
      <c r="AW544">
        <v>0</v>
      </c>
      <c r="AY544">
        <v>1</v>
      </c>
      <c r="AZ544">
        <v>4873.10009765625</v>
      </c>
      <c r="BA544">
        <v>1599580800</v>
      </c>
      <c r="BB544">
        <v>3</v>
      </c>
      <c r="BC544">
        <v>18.520000457763601</v>
      </c>
      <c r="BD544">
        <v>18.629999160766602</v>
      </c>
      <c r="BE544">
        <v>15.8599996566772</v>
      </c>
      <c r="BF544">
        <v>0.83999997377395597</v>
      </c>
      <c r="BG544">
        <v>1025.59997558593</v>
      </c>
      <c r="BH544">
        <v>6.42000007629394</v>
      </c>
      <c r="BI544">
        <v>10.1000003814697</v>
      </c>
      <c r="BJ544">
        <v>264</v>
      </c>
      <c r="BK544">
        <v>0</v>
      </c>
      <c r="BL544">
        <v>1599543552</v>
      </c>
      <c r="BM544">
        <v>1599590656</v>
      </c>
      <c r="BN544">
        <v>0.69999998807907104</v>
      </c>
      <c r="BP544">
        <v>6454982</v>
      </c>
      <c r="BQ544">
        <v>0</v>
      </c>
      <c r="BS544">
        <v>0.88999998569488503</v>
      </c>
      <c r="BT544">
        <v>16093</v>
      </c>
      <c r="BU544">
        <v>1</v>
      </c>
      <c r="BV544">
        <v>265</v>
      </c>
    </row>
    <row r="545" spans="1:74" x14ac:dyDescent="0.2">
      <c r="A545">
        <v>4044629245</v>
      </c>
      <c r="B545" t="s">
        <v>1481</v>
      </c>
      <c r="C545" t="s">
        <v>1482</v>
      </c>
      <c r="D545" t="s">
        <v>75</v>
      </c>
      <c r="E545" t="s">
        <v>1483</v>
      </c>
      <c r="F545">
        <v>1139</v>
      </c>
      <c r="G545">
        <v>3.27</v>
      </c>
      <c r="H545">
        <v>32</v>
      </c>
      <c r="I545" t="b">
        <v>0</v>
      </c>
      <c r="K545" t="s">
        <v>1484</v>
      </c>
      <c r="N545">
        <v>1139</v>
      </c>
      <c r="O545">
        <v>1082</v>
      </c>
      <c r="P545">
        <v>3272.30004882812</v>
      </c>
      <c r="Q545">
        <v>4.0999999046325604</v>
      </c>
      <c r="R545">
        <v>3.0243067741393999</v>
      </c>
      <c r="S545">
        <v>4</v>
      </c>
      <c r="T545">
        <v>17</v>
      </c>
      <c r="U545">
        <v>11</v>
      </c>
      <c r="V545">
        <v>24.399999618530199</v>
      </c>
      <c r="W545">
        <v>9.3000001907348597</v>
      </c>
      <c r="X545">
        <v>-0.38505026698112399</v>
      </c>
      <c r="AA545">
        <v>88</v>
      </c>
      <c r="AB545">
        <v>83.135688781738196</v>
      </c>
      <c r="AD545">
        <v>152.73376464843699</v>
      </c>
      <c r="AG545">
        <v>284</v>
      </c>
      <c r="AJ545">
        <v>32</v>
      </c>
      <c r="AP545">
        <v>8</v>
      </c>
      <c r="AU545">
        <v>0</v>
      </c>
      <c r="AV545">
        <v>46</v>
      </c>
      <c r="AW545">
        <v>0</v>
      </c>
      <c r="AY545">
        <v>1</v>
      </c>
      <c r="AZ545">
        <v>3253.69995117187</v>
      </c>
      <c r="BA545">
        <v>1599840000</v>
      </c>
      <c r="BB545">
        <v>2</v>
      </c>
      <c r="BC545">
        <v>17.2199993133544</v>
      </c>
      <c r="BD545">
        <v>17.2199993133544</v>
      </c>
      <c r="BE545">
        <v>11.6599998474121</v>
      </c>
      <c r="BF545">
        <v>0.69999998807907104</v>
      </c>
      <c r="BG545">
        <v>1016.29998779296</v>
      </c>
      <c r="BH545">
        <v>6.9099998474120996</v>
      </c>
      <c r="BI545">
        <v>8.9399995803833008</v>
      </c>
      <c r="BJ545">
        <v>265</v>
      </c>
      <c r="BK545">
        <v>0</v>
      </c>
      <c r="BL545">
        <v>1599803008</v>
      </c>
      <c r="BM545">
        <v>1599849472</v>
      </c>
      <c r="BN545">
        <v>0.80000001192092896</v>
      </c>
      <c r="BP545">
        <v>6454982</v>
      </c>
      <c r="BQ545">
        <v>0</v>
      </c>
      <c r="BS545">
        <v>0.87000000476837103</v>
      </c>
      <c r="BT545">
        <v>16093</v>
      </c>
      <c r="BU545">
        <v>1</v>
      </c>
      <c r="BV545">
        <v>280.100006103515</v>
      </c>
    </row>
    <row r="546" spans="1:74" x14ac:dyDescent="0.2">
      <c r="A546">
        <v>4053060007</v>
      </c>
      <c r="B546" t="s">
        <v>1485</v>
      </c>
      <c r="C546" t="s">
        <v>1047</v>
      </c>
      <c r="D546" t="s">
        <v>643</v>
      </c>
      <c r="F546">
        <v>7940</v>
      </c>
      <c r="G546">
        <v>6.61</v>
      </c>
      <c r="H546">
        <v>14</v>
      </c>
      <c r="I546" t="b">
        <v>0</v>
      </c>
      <c r="K546" t="s">
        <v>1486</v>
      </c>
      <c r="N546">
        <v>7940</v>
      </c>
      <c r="O546">
        <v>6266</v>
      </c>
      <c r="P546">
        <v>6614.2001953125</v>
      </c>
      <c r="Q546">
        <v>3.2999999523162802</v>
      </c>
      <c r="R546">
        <v>1.05556976795196</v>
      </c>
      <c r="S546">
        <v>127</v>
      </c>
      <c r="T546">
        <v>160</v>
      </c>
      <c r="U546">
        <v>-5</v>
      </c>
      <c r="V546">
        <v>73.400001525878906</v>
      </c>
      <c r="W546">
        <v>49.099998474121001</v>
      </c>
      <c r="X546">
        <v>0.37495085597038202</v>
      </c>
      <c r="AA546">
        <v>119</v>
      </c>
      <c r="AB546">
        <v>53.521133422851499</v>
      </c>
      <c r="AD546">
        <v>92.976524353027301</v>
      </c>
      <c r="AG546">
        <v>781</v>
      </c>
      <c r="AJ546">
        <v>14</v>
      </c>
      <c r="AU546">
        <v>0</v>
      </c>
      <c r="AW546">
        <v>0</v>
      </c>
      <c r="AY546">
        <v>1</v>
      </c>
      <c r="BA546">
        <v>1599984000</v>
      </c>
      <c r="BB546">
        <v>2</v>
      </c>
      <c r="BC546">
        <v>16.2000007629394</v>
      </c>
      <c r="BD546">
        <v>16.610000610351499</v>
      </c>
      <c r="BE546">
        <v>16.2000007629394</v>
      </c>
      <c r="BF546">
        <v>1</v>
      </c>
      <c r="BG546">
        <v>1022.90002441406</v>
      </c>
      <c r="BH546">
        <v>6.6500000953674299</v>
      </c>
      <c r="BI546">
        <v>8.8800001144409109</v>
      </c>
      <c r="BJ546">
        <v>217</v>
      </c>
      <c r="BK546">
        <v>0</v>
      </c>
      <c r="BL546">
        <v>1599976192</v>
      </c>
      <c r="BM546">
        <v>1600022272</v>
      </c>
      <c r="BN546">
        <v>0.86000001430511397</v>
      </c>
      <c r="BP546">
        <v>6454982</v>
      </c>
      <c r="BQ546">
        <v>0</v>
      </c>
      <c r="BS546">
        <v>0.64999997615814198</v>
      </c>
      <c r="BT546">
        <v>16093</v>
      </c>
      <c r="BU546">
        <v>1</v>
      </c>
      <c r="BV546">
        <v>272.70001220703102</v>
      </c>
    </row>
    <row r="547" spans="1:74" x14ac:dyDescent="0.2">
      <c r="A547">
        <v>4063973994</v>
      </c>
      <c r="B547" t="s">
        <v>1487</v>
      </c>
      <c r="C547" t="s">
        <v>1479</v>
      </c>
      <c r="D547" t="s">
        <v>75</v>
      </c>
      <c r="F547">
        <v>1898</v>
      </c>
      <c r="G547">
        <v>4.8899999999999997</v>
      </c>
      <c r="H547">
        <v>72</v>
      </c>
      <c r="I547" t="b">
        <v>0</v>
      </c>
      <c r="K547" t="s">
        <v>1488</v>
      </c>
      <c r="N547">
        <v>1898</v>
      </c>
      <c r="O547">
        <v>1754</v>
      </c>
      <c r="P547">
        <v>4894.2998046875</v>
      </c>
      <c r="Q547">
        <v>7.9000000953674299</v>
      </c>
      <c r="R547">
        <v>2.7903649806976301</v>
      </c>
      <c r="S547">
        <v>0</v>
      </c>
      <c r="T547">
        <v>29</v>
      </c>
      <c r="U547">
        <v>-19.2000007629394</v>
      </c>
      <c r="V547">
        <v>15.399999618530201</v>
      </c>
      <c r="W547">
        <v>9.6999998092651296</v>
      </c>
      <c r="X547">
        <v>-0.62521708011627197</v>
      </c>
      <c r="AA547">
        <v>86</v>
      </c>
      <c r="AB547">
        <v>82.662445068359304</v>
      </c>
      <c r="AD547">
        <v>160.424224853515</v>
      </c>
      <c r="AG547">
        <v>476</v>
      </c>
      <c r="AJ547">
        <v>72</v>
      </c>
      <c r="AP547">
        <v>6</v>
      </c>
      <c r="AU547">
        <v>0</v>
      </c>
      <c r="AV547">
        <v>46</v>
      </c>
      <c r="AW547">
        <v>0</v>
      </c>
      <c r="AY547">
        <v>1</v>
      </c>
      <c r="AZ547">
        <v>4859.7001953125</v>
      </c>
      <c r="BA547">
        <v>1600185600</v>
      </c>
      <c r="BB547">
        <v>3</v>
      </c>
      <c r="BC547">
        <v>22.5</v>
      </c>
      <c r="BD547">
        <v>22.659999847412099</v>
      </c>
      <c r="BE547">
        <v>17.020000457763601</v>
      </c>
      <c r="BF547">
        <v>0.70999997854232699</v>
      </c>
      <c r="BG547">
        <v>1019.40002441406</v>
      </c>
      <c r="BH547">
        <v>3.3299999237060498</v>
      </c>
      <c r="BI547">
        <v>4</v>
      </c>
      <c r="BJ547">
        <v>172</v>
      </c>
      <c r="BK547">
        <v>0</v>
      </c>
      <c r="BL547">
        <v>1600148992</v>
      </c>
      <c r="BM547">
        <v>1600194432</v>
      </c>
      <c r="BN547">
        <v>0.93999999761581399</v>
      </c>
      <c r="BP547">
        <v>6454982</v>
      </c>
      <c r="BQ547">
        <v>0</v>
      </c>
      <c r="BS547">
        <v>0.980000019073486</v>
      </c>
      <c r="BT547">
        <v>16093</v>
      </c>
      <c r="BU547">
        <v>1</v>
      </c>
      <c r="BV547">
        <v>286.5</v>
      </c>
    </row>
    <row r="548" spans="1:74" x14ac:dyDescent="0.2">
      <c r="A548">
        <v>4078261107</v>
      </c>
      <c r="B548" t="s">
        <v>1489</v>
      </c>
      <c r="C548" t="s">
        <v>1490</v>
      </c>
      <c r="D548" t="s">
        <v>75</v>
      </c>
      <c r="F548">
        <v>1163</v>
      </c>
      <c r="G548">
        <v>3.27</v>
      </c>
      <c r="H548">
        <v>37</v>
      </c>
      <c r="I548" t="b">
        <v>0</v>
      </c>
      <c r="K548" t="s">
        <v>1491</v>
      </c>
      <c r="N548">
        <v>1163</v>
      </c>
      <c r="O548">
        <v>1094</v>
      </c>
      <c r="P548">
        <v>3275.60009765625</v>
      </c>
      <c r="Q548">
        <v>4.5</v>
      </c>
      <c r="R548">
        <v>2.9941499233245801</v>
      </c>
      <c r="S548">
        <v>2</v>
      </c>
      <c r="T548">
        <v>19</v>
      </c>
      <c r="U548">
        <v>18.399999618530199</v>
      </c>
      <c r="V548">
        <v>35</v>
      </c>
      <c r="W548">
        <v>5.4000000953674299</v>
      </c>
      <c r="X548">
        <v>-0.49456587433815002</v>
      </c>
      <c r="AA548">
        <v>88</v>
      </c>
      <c r="AB548">
        <v>82.821693420410099</v>
      </c>
      <c r="AD548">
        <v>154.53852844238199</v>
      </c>
      <c r="AG548">
        <v>293</v>
      </c>
      <c r="AJ548">
        <v>37</v>
      </c>
      <c r="AU548">
        <v>0</v>
      </c>
      <c r="AW548">
        <v>0</v>
      </c>
      <c r="AY548">
        <v>1</v>
      </c>
      <c r="AZ548">
        <v>3250.69995117187</v>
      </c>
      <c r="BA548">
        <v>1600444800</v>
      </c>
      <c r="BB548">
        <v>1</v>
      </c>
      <c r="BC548">
        <v>19.790000915527301</v>
      </c>
      <c r="BD548">
        <v>19.790000915527301</v>
      </c>
      <c r="BE548">
        <v>12.1599998474121</v>
      </c>
      <c r="BF548">
        <v>0.61000001430511397</v>
      </c>
      <c r="BG548">
        <v>1019.90002441406</v>
      </c>
      <c r="BH548">
        <v>7.9299998283386204</v>
      </c>
      <c r="BI548">
        <v>12.300000190734799</v>
      </c>
      <c r="BJ548">
        <v>62</v>
      </c>
      <c r="BK548">
        <v>0</v>
      </c>
      <c r="BL548">
        <v>1600408448</v>
      </c>
      <c r="BM548">
        <v>1600453248</v>
      </c>
      <c r="BN548">
        <v>5.0000000745057997E-2</v>
      </c>
      <c r="BP548">
        <v>6454982</v>
      </c>
      <c r="BQ548">
        <v>0</v>
      </c>
      <c r="BS548">
        <v>7.9999998211860601E-2</v>
      </c>
      <c r="BT548">
        <v>16093</v>
      </c>
      <c r="BU548">
        <v>1</v>
      </c>
      <c r="BV548">
        <v>261.5</v>
      </c>
    </row>
    <row r="549" spans="1:74" x14ac:dyDescent="0.2">
      <c r="A549">
        <v>4096838350</v>
      </c>
      <c r="B549" t="s">
        <v>1492</v>
      </c>
      <c r="C549" t="s">
        <v>1493</v>
      </c>
      <c r="D549" t="s">
        <v>480</v>
      </c>
      <c r="F549">
        <v>2400</v>
      </c>
      <c r="G549">
        <v>15.45</v>
      </c>
      <c r="I549" t="b">
        <v>0</v>
      </c>
      <c r="N549">
        <v>2400</v>
      </c>
      <c r="O549">
        <v>2400</v>
      </c>
      <c r="P549">
        <v>15449.703125</v>
      </c>
      <c r="R549">
        <v>6.4373760223388601</v>
      </c>
      <c r="X549">
        <v>0</v>
      </c>
      <c r="AP549">
        <v>6</v>
      </c>
      <c r="AU549">
        <v>0</v>
      </c>
      <c r="AV549">
        <v>63</v>
      </c>
      <c r="AW549">
        <v>0</v>
      </c>
      <c r="AY549">
        <v>0</v>
      </c>
    </row>
    <row r="550" spans="1:74" x14ac:dyDescent="0.2">
      <c r="A550">
        <v>4097537018</v>
      </c>
      <c r="B550" t="s">
        <v>1494</v>
      </c>
      <c r="C550" t="s">
        <v>212</v>
      </c>
      <c r="D550" t="s">
        <v>75</v>
      </c>
      <c r="E550" t="s">
        <v>1495</v>
      </c>
      <c r="F550">
        <v>2063</v>
      </c>
      <c r="G550">
        <v>4.9000000000000004</v>
      </c>
      <c r="H550">
        <v>53</v>
      </c>
      <c r="I550" t="b">
        <v>0</v>
      </c>
      <c r="K550" t="s">
        <v>1496</v>
      </c>
      <c r="N550">
        <v>2063</v>
      </c>
      <c r="O550">
        <v>1703</v>
      </c>
      <c r="P550">
        <v>4907.5</v>
      </c>
      <c r="Q550">
        <v>5.8000001907348597</v>
      </c>
      <c r="R550">
        <v>2.8816792964935298</v>
      </c>
      <c r="S550">
        <v>7</v>
      </c>
      <c r="T550">
        <v>7</v>
      </c>
      <c r="U550">
        <v>-38.200000762939403</v>
      </c>
      <c r="V550">
        <v>-30.2000007629394</v>
      </c>
      <c r="W550">
        <v>16.7000007629394</v>
      </c>
      <c r="X550">
        <v>1.6301579773426E-2</v>
      </c>
      <c r="AA550">
        <v>112</v>
      </c>
      <c r="AB550">
        <v>82.9549560546875</v>
      </c>
      <c r="AD550">
        <v>153.21723937988199</v>
      </c>
      <c r="AG550">
        <v>442</v>
      </c>
      <c r="AJ550">
        <v>53</v>
      </c>
      <c r="AP550">
        <v>6</v>
      </c>
      <c r="AU550">
        <v>0</v>
      </c>
      <c r="AV550">
        <v>44</v>
      </c>
      <c r="AW550">
        <v>0</v>
      </c>
      <c r="AY550">
        <v>1</v>
      </c>
      <c r="AZ550">
        <v>4930.39990234375</v>
      </c>
      <c r="BA550">
        <v>1600790400</v>
      </c>
      <c r="BB550">
        <v>2</v>
      </c>
      <c r="BC550">
        <v>17.340000152587798</v>
      </c>
      <c r="BD550">
        <v>17.420000076293899</v>
      </c>
      <c r="BE550">
        <v>15.25</v>
      </c>
      <c r="BF550">
        <v>0.87999999523162797</v>
      </c>
      <c r="BG550">
        <v>1006.20001220703</v>
      </c>
      <c r="BH550">
        <v>5.0700001716613698</v>
      </c>
      <c r="BI550">
        <v>9.3900003433227504</v>
      </c>
      <c r="BJ550">
        <v>321</v>
      </c>
      <c r="BK550">
        <v>0</v>
      </c>
      <c r="BL550">
        <v>1600754432</v>
      </c>
      <c r="BM550">
        <v>1600798336</v>
      </c>
      <c r="BN550">
        <v>0.20999999344348899</v>
      </c>
      <c r="BP550">
        <v>6454982</v>
      </c>
      <c r="BQ550">
        <v>0</v>
      </c>
      <c r="BS550">
        <v>0.62999999523162797</v>
      </c>
      <c r="BT550">
        <v>16093</v>
      </c>
      <c r="BU550">
        <v>1</v>
      </c>
      <c r="BV550">
        <v>262.89999389648398</v>
      </c>
    </row>
    <row r="551" spans="1:74" x14ac:dyDescent="0.2">
      <c r="A551">
        <v>4110832101</v>
      </c>
      <c r="B551" t="s">
        <v>1497</v>
      </c>
      <c r="C551" t="s">
        <v>1498</v>
      </c>
      <c r="D551" t="s">
        <v>75</v>
      </c>
      <c r="E551" t="s">
        <v>1499</v>
      </c>
      <c r="F551">
        <v>1755</v>
      </c>
      <c r="G551">
        <v>4.96</v>
      </c>
      <c r="H551">
        <v>63</v>
      </c>
      <c r="I551" t="b">
        <v>0</v>
      </c>
      <c r="K551" t="s">
        <v>1500</v>
      </c>
      <c r="N551">
        <v>1755</v>
      </c>
      <c r="O551">
        <v>1746</v>
      </c>
      <c r="P551">
        <v>4965.2001953125</v>
      </c>
      <c r="Q551">
        <v>5.9000000953674299</v>
      </c>
      <c r="R551">
        <v>2.8437571525573699</v>
      </c>
      <c r="S551">
        <v>5</v>
      </c>
      <c r="T551">
        <v>35</v>
      </c>
      <c r="U551">
        <v>1.6000000238418499</v>
      </c>
      <c r="V551">
        <v>36.799999237060497</v>
      </c>
      <c r="W551">
        <v>10.800000190734799</v>
      </c>
      <c r="X551">
        <v>-0.66462582349777199</v>
      </c>
      <c r="AA551">
        <v>86</v>
      </c>
      <c r="AB551">
        <v>82.623977661132798</v>
      </c>
      <c r="AD551">
        <v>157.58508300781199</v>
      </c>
      <c r="AG551">
        <v>473</v>
      </c>
      <c r="AJ551">
        <v>63</v>
      </c>
      <c r="AP551">
        <v>6</v>
      </c>
      <c r="AU551">
        <v>0</v>
      </c>
      <c r="AV551">
        <v>45</v>
      </c>
      <c r="AW551">
        <v>0</v>
      </c>
      <c r="AY551">
        <v>1</v>
      </c>
      <c r="AZ551">
        <v>4923.2001953125</v>
      </c>
      <c r="BA551">
        <v>1601049600</v>
      </c>
      <c r="BB551">
        <v>1</v>
      </c>
      <c r="BC551">
        <v>13.2100000381469</v>
      </c>
      <c r="BD551">
        <v>13.2100000381469</v>
      </c>
      <c r="BE551">
        <v>6.6999998092651296</v>
      </c>
      <c r="BF551">
        <v>0.64999997615814198</v>
      </c>
      <c r="BG551">
        <v>1011.79998779296</v>
      </c>
      <c r="BH551">
        <v>8.1999998092651296</v>
      </c>
      <c r="BI551">
        <v>13.2399997711181</v>
      </c>
      <c r="BJ551">
        <v>313</v>
      </c>
      <c r="BK551">
        <v>0</v>
      </c>
      <c r="BL551">
        <v>1601014016</v>
      </c>
      <c r="BM551">
        <v>1601057152</v>
      </c>
      <c r="BN551">
        <v>0.31000000238418501</v>
      </c>
      <c r="BP551">
        <v>6454982</v>
      </c>
      <c r="BQ551">
        <v>0</v>
      </c>
      <c r="BS551">
        <v>0.15000000596046401</v>
      </c>
      <c r="BT551">
        <v>16093</v>
      </c>
      <c r="BU551">
        <v>1</v>
      </c>
      <c r="BV551">
        <v>303.39999389648398</v>
      </c>
    </row>
  </sheetData>
  <autoFilter ref="A1:BY551"/>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5"/>
  <sheetViews>
    <sheetView workbookViewId="0">
      <selection activeCell="A15" sqref="A15"/>
    </sheetView>
  </sheetViews>
  <sheetFormatPr baseColWidth="10" defaultRowHeight="16" x14ac:dyDescent="0.2"/>
  <cols>
    <col min="1" max="1" width="67" customWidth="1"/>
    <col min="2" max="2" width="21.83203125" bestFit="1" customWidth="1"/>
    <col min="3" max="3" width="32.33203125" customWidth="1"/>
    <col min="4" max="4" width="43.1640625" customWidth="1"/>
    <col min="5" max="5" width="48.1640625" customWidth="1"/>
    <col min="6" max="6" width="32.33203125" customWidth="1"/>
  </cols>
  <sheetData>
    <row r="1" spans="1:6" x14ac:dyDescent="0.2">
      <c r="A1" s="2" t="s">
        <v>1505</v>
      </c>
      <c r="B1" s="2"/>
      <c r="C1" s="5"/>
      <c r="D1" s="2"/>
      <c r="E1" s="2"/>
      <c r="F1" s="2"/>
    </row>
    <row r="2" spans="1:6" x14ac:dyDescent="0.2">
      <c r="A2" s="3" t="s">
        <v>1506</v>
      </c>
      <c r="B2" s="4" t="str">
        <f>SUBSTITUTE(A2,",","")</f>
        <v>Apr 25 2016</v>
      </c>
      <c r="C2" s="2" t="s">
        <v>1507</v>
      </c>
    </row>
    <row r="15" spans="1:6" x14ac:dyDescent="0.2">
      <c r="A15" t="s">
        <v>1507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10</vt:i4>
      </vt:variant>
    </vt:vector>
  </HeadingPairs>
  <TitlesOfParts>
    <vt:vector size="10" baseType="lpstr">
      <vt:lpstr>Working data</vt:lpstr>
      <vt:lpstr>Day of the week running comp</vt:lpstr>
      <vt:lpstr>Total runs per day all years</vt:lpstr>
      <vt:lpstr>Avg dist and pace per year</vt:lpstr>
      <vt:lpstr>Total runs and miles by year</vt:lpstr>
      <vt:lpstr>Days of weak comparison all yea</vt:lpstr>
      <vt:lpstr>Yearly comparisons</vt:lpstr>
      <vt:lpstr>Runs by day per year</vt:lpstr>
      <vt:lpstr>raw data</vt:lpstr>
      <vt:lpstr>Sheet3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Darren Waters</dc:creator>
  <cp:lastModifiedBy>Darren Waters</cp:lastModifiedBy>
  <dcterms:created xsi:type="dcterms:W3CDTF">2020-10-03T14:19:25Z</dcterms:created>
  <dcterms:modified xsi:type="dcterms:W3CDTF">2020-10-04T22:15:50Z</dcterms:modified>
</cp:coreProperties>
</file>