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park/Desktop/PURM/"/>
    </mc:Choice>
  </mc:AlternateContent>
  <xr:revisionPtr revIDLastSave="0" documentId="13_ncr:1_{3066C928-5068-9747-A9CA-7A578602E92A}" xr6:coauthVersionLast="45" xr6:coauthVersionMax="45" xr10:uidLastSave="{00000000-0000-0000-0000-000000000000}"/>
  <bookViews>
    <workbookView xWindow="0" yWindow="460" windowWidth="28800" windowHeight="16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R369" i="1" l="1"/>
  <c r="R368" i="1"/>
  <c r="R370" i="1"/>
  <c r="R371" i="1"/>
  <c r="R372" i="1"/>
  <c r="R373" i="1"/>
  <c r="R374" i="1"/>
  <c r="R375" i="1"/>
  <c r="R376" i="1"/>
  <c r="R377" i="1"/>
  <c r="R378" i="1"/>
  <c r="Q378" i="1"/>
  <c r="Q377" i="1"/>
  <c r="Q376" i="1"/>
  <c r="Q375" i="1"/>
  <c r="Q372" i="1"/>
  <c r="Q373" i="1"/>
  <c r="Q374" i="1"/>
  <c r="Q371" i="1"/>
  <c r="Q370" i="1"/>
  <c r="Q369" i="1"/>
  <c r="Q368" i="1"/>
  <c r="R225" i="1"/>
  <c r="R224" i="1"/>
  <c r="Q224" i="1"/>
  <c r="Q225" i="1"/>
  <c r="R340" i="1"/>
  <c r="R345" i="1"/>
  <c r="R344" i="1"/>
  <c r="R343" i="1"/>
  <c r="R342" i="1"/>
  <c r="Q340" i="1"/>
  <c r="R341" i="1"/>
  <c r="Q345" i="1"/>
  <c r="Q344" i="1"/>
  <c r="Q343" i="1"/>
  <c r="Q342" i="1"/>
  <c r="Q341" i="1"/>
  <c r="F388" i="1" l="1"/>
  <c r="F389" i="1"/>
  <c r="K389" i="1" s="1"/>
  <c r="F390" i="1"/>
  <c r="K390" i="1" s="1"/>
  <c r="F391" i="1"/>
  <c r="K391" i="1" s="1"/>
  <c r="F392" i="1"/>
  <c r="F393" i="1"/>
  <c r="K393" i="1" s="1"/>
  <c r="F394" i="1"/>
  <c r="K394" i="1" s="1"/>
  <c r="F395" i="1"/>
  <c r="K395" i="1" s="1"/>
  <c r="F396" i="1"/>
  <c r="F397" i="1"/>
  <c r="K397" i="1" s="1"/>
  <c r="F398" i="1"/>
  <c r="K398" i="1" s="1"/>
  <c r="F399" i="1"/>
  <c r="K399" i="1" s="1"/>
  <c r="F400" i="1"/>
  <c r="F401" i="1"/>
  <c r="K401" i="1" s="1"/>
  <c r="K388" i="1"/>
  <c r="K392" i="1"/>
  <c r="K396" i="1"/>
  <c r="K400" i="1"/>
  <c r="F99" i="1" l="1"/>
  <c r="K99" i="1" s="1"/>
  <c r="J99" i="1"/>
  <c r="F98" i="1"/>
  <c r="J98" i="1" s="1"/>
  <c r="F97" i="1"/>
  <c r="K97" i="1" s="1"/>
  <c r="J97" i="1"/>
  <c r="F96" i="1"/>
  <c r="J96" i="1" s="1"/>
  <c r="F95" i="1"/>
  <c r="K95" i="1" s="1"/>
  <c r="J95" i="1"/>
  <c r="F90" i="1"/>
  <c r="J90" i="1" s="1"/>
  <c r="F89" i="1"/>
  <c r="K89" i="1" s="1"/>
  <c r="F87" i="1"/>
  <c r="K87" i="1" s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F299" i="1"/>
  <c r="K299" i="1" s="1"/>
  <c r="F300" i="1"/>
  <c r="J300" i="1" s="1"/>
  <c r="F301" i="1"/>
  <c r="J301" i="1" s="1"/>
  <c r="F302" i="1"/>
  <c r="K302" i="1" s="1"/>
  <c r="F303" i="1"/>
  <c r="J303" i="1" s="1"/>
  <c r="F304" i="1"/>
  <c r="J304" i="1" s="1"/>
  <c r="F305" i="1"/>
  <c r="J305" i="1" s="1"/>
  <c r="F306" i="1"/>
  <c r="K306" i="1" s="1"/>
  <c r="F307" i="1"/>
  <c r="J307" i="1" s="1"/>
  <c r="F308" i="1"/>
  <c r="J308" i="1" s="1"/>
  <c r="F309" i="1"/>
  <c r="J309" i="1" s="1"/>
  <c r="F310" i="1"/>
  <c r="K310" i="1" s="1"/>
  <c r="F311" i="1"/>
  <c r="J311" i="1" s="1"/>
  <c r="F312" i="1"/>
  <c r="J312" i="1" s="1"/>
  <c r="F313" i="1"/>
  <c r="J313" i="1" s="1"/>
  <c r="F314" i="1"/>
  <c r="K314" i="1" s="1"/>
  <c r="F315" i="1"/>
  <c r="J315" i="1" s="1"/>
  <c r="F316" i="1"/>
  <c r="J316" i="1" s="1"/>
  <c r="F317" i="1"/>
  <c r="J317" i="1" s="1"/>
  <c r="F318" i="1"/>
  <c r="K318" i="1" s="1"/>
  <c r="F319" i="1"/>
  <c r="J319" i="1" s="1"/>
  <c r="F320" i="1"/>
  <c r="J320" i="1" s="1"/>
  <c r="F321" i="1"/>
  <c r="J321" i="1" s="1"/>
  <c r="F322" i="1"/>
  <c r="K322" i="1" s="1"/>
  <c r="F323" i="1"/>
  <c r="J323" i="1" s="1"/>
  <c r="F324" i="1"/>
  <c r="J324" i="1" s="1"/>
  <c r="F325" i="1"/>
  <c r="J325" i="1" s="1"/>
  <c r="F326" i="1"/>
  <c r="K326" i="1" s="1"/>
  <c r="F327" i="1"/>
  <c r="J327" i="1" s="1"/>
  <c r="F328" i="1"/>
  <c r="J328" i="1" s="1"/>
  <c r="F329" i="1"/>
  <c r="J329" i="1" s="1"/>
  <c r="F330" i="1"/>
  <c r="K330" i="1" s="1"/>
  <c r="F331" i="1"/>
  <c r="J331" i="1" s="1"/>
  <c r="F332" i="1"/>
  <c r="J332" i="1" s="1"/>
  <c r="F333" i="1"/>
  <c r="J333" i="1" s="1"/>
  <c r="F334" i="1"/>
  <c r="K334" i="1" s="1"/>
  <c r="F335" i="1"/>
  <c r="J335" i="1" s="1"/>
  <c r="F336" i="1"/>
  <c r="J336" i="1" s="1"/>
  <c r="F337" i="1"/>
  <c r="J337" i="1" s="1"/>
  <c r="F338" i="1"/>
  <c r="K338" i="1" s="1"/>
  <c r="F339" i="1"/>
  <c r="J339" i="1" s="1"/>
  <c r="F340" i="1"/>
  <c r="J340" i="1" s="1"/>
  <c r="F341" i="1"/>
  <c r="J341" i="1" s="1"/>
  <c r="F342" i="1"/>
  <c r="K342" i="1" s="1"/>
  <c r="F343" i="1"/>
  <c r="J343" i="1" s="1"/>
  <c r="F344" i="1"/>
  <c r="J344" i="1" s="1"/>
  <c r="F345" i="1"/>
  <c r="J345" i="1" s="1"/>
  <c r="F346" i="1"/>
  <c r="K346" i="1" s="1"/>
  <c r="F347" i="1"/>
  <c r="J347" i="1" s="1"/>
  <c r="F348" i="1"/>
  <c r="J348" i="1" s="1"/>
  <c r="F349" i="1"/>
  <c r="K349" i="1" s="1"/>
  <c r="F350" i="1"/>
  <c r="K350" i="1" s="1"/>
  <c r="F351" i="1"/>
  <c r="K351" i="1" s="1"/>
  <c r="F352" i="1"/>
  <c r="K352" i="1" s="1"/>
  <c r="F353" i="1"/>
  <c r="K353" i="1" s="1"/>
  <c r="F354" i="1"/>
  <c r="K354" i="1" s="1"/>
  <c r="F355" i="1"/>
  <c r="K355" i="1" s="1"/>
  <c r="F356" i="1"/>
  <c r="K356" i="1" s="1"/>
  <c r="F357" i="1"/>
  <c r="K357" i="1" s="1"/>
  <c r="F358" i="1"/>
  <c r="K358" i="1" s="1"/>
  <c r="F359" i="1"/>
  <c r="K359" i="1" s="1"/>
  <c r="F360" i="1"/>
  <c r="K360" i="1" s="1"/>
  <c r="F361" i="1"/>
  <c r="K361" i="1" s="1"/>
  <c r="F362" i="1"/>
  <c r="K362" i="1" s="1"/>
  <c r="F363" i="1"/>
  <c r="K363" i="1" s="1"/>
  <c r="F364" i="1"/>
  <c r="K364" i="1" s="1"/>
  <c r="F365" i="1"/>
  <c r="K365" i="1" s="1"/>
  <c r="F366" i="1"/>
  <c r="K366" i="1" s="1"/>
  <c r="F367" i="1"/>
  <c r="K367" i="1" s="1"/>
  <c r="F368" i="1"/>
  <c r="K368" i="1" s="1"/>
  <c r="F369" i="1"/>
  <c r="K369" i="1" s="1"/>
  <c r="F370" i="1"/>
  <c r="K370" i="1" s="1"/>
  <c r="F371" i="1"/>
  <c r="K371" i="1" s="1"/>
  <c r="F372" i="1"/>
  <c r="K372" i="1" s="1"/>
  <c r="F373" i="1"/>
  <c r="K373" i="1" s="1"/>
  <c r="F374" i="1"/>
  <c r="K374" i="1" s="1"/>
  <c r="F375" i="1"/>
  <c r="K375" i="1" s="1"/>
  <c r="F376" i="1"/>
  <c r="K376" i="1" s="1"/>
  <c r="F377" i="1"/>
  <c r="K377" i="1" s="1"/>
  <c r="F378" i="1"/>
  <c r="K378" i="1" s="1"/>
  <c r="F379" i="1"/>
  <c r="K379" i="1" s="1"/>
  <c r="F380" i="1"/>
  <c r="K380" i="1" s="1"/>
  <c r="F381" i="1"/>
  <c r="K381" i="1" s="1"/>
  <c r="F382" i="1"/>
  <c r="K382" i="1" s="1"/>
  <c r="F383" i="1"/>
  <c r="K383" i="1" s="1"/>
  <c r="F384" i="1"/>
  <c r="K384" i="1" s="1"/>
  <c r="F385" i="1"/>
  <c r="K385" i="1" s="1"/>
  <c r="F386" i="1"/>
  <c r="K386" i="1" s="1"/>
  <c r="F387" i="1"/>
  <c r="K387" i="1" s="1"/>
  <c r="K307" i="1"/>
  <c r="K319" i="1"/>
  <c r="K331" i="1"/>
  <c r="K347" i="1"/>
  <c r="F281" i="1"/>
  <c r="K281" i="1" s="1"/>
  <c r="F282" i="1"/>
  <c r="K282" i="1" s="1"/>
  <c r="F283" i="1"/>
  <c r="K283" i="1" s="1"/>
  <c r="F284" i="1"/>
  <c r="J284" i="1" s="1"/>
  <c r="F285" i="1"/>
  <c r="K285" i="1" s="1"/>
  <c r="F286" i="1"/>
  <c r="K286" i="1" s="1"/>
  <c r="F287" i="1"/>
  <c r="K287" i="1" s="1"/>
  <c r="F288" i="1"/>
  <c r="J288" i="1" s="1"/>
  <c r="F289" i="1"/>
  <c r="K289" i="1" s="1"/>
  <c r="F290" i="1"/>
  <c r="J290" i="1" s="1"/>
  <c r="F291" i="1"/>
  <c r="J291" i="1" s="1"/>
  <c r="F292" i="1"/>
  <c r="J292" i="1" s="1"/>
  <c r="F293" i="1"/>
  <c r="K293" i="1" s="1"/>
  <c r="F294" i="1"/>
  <c r="K294" i="1" s="1"/>
  <c r="F295" i="1"/>
  <c r="J295" i="1" s="1"/>
  <c r="F296" i="1"/>
  <c r="J296" i="1" s="1"/>
  <c r="F297" i="1"/>
  <c r="K297" i="1" s="1"/>
  <c r="F298" i="1"/>
  <c r="K298" i="1" s="1"/>
  <c r="J283" i="1"/>
  <c r="J289" i="1"/>
  <c r="J293" i="1"/>
  <c r="J294" i="1"/>
  <c r="F272" i="1"/>
  <c r="J272" i="1" s="1"/>
  <c r="F273" i="1"/>
  <c r="J273" i="1" s="1"/>
  <c r="F274" i="1"/>
  <c r="J274" i="1" s="1"/>
  <c r="F275" i="1"/>
  <c r="J275" i="1" s="1"/>
  <c r="F276" i="1"/>
  <c r="J276" i="1" s="1"/>
  <c r="F277" i="1"/>
  <c r="J277" i="1" s="1"/>
  <c r="F278" i="1"/>
  <c r="J278" i="1" s="1"/>
  <c r="F279" i="1"/>
  <c r="J279" i="1" s="1"/>
  <c r="F280" i="1"/>
  <c r="J280" i="1" s="1"/>
  <c r="F245" i="1"/>
  <c r="J245" i="1" s="1"/>
  <c r="F246" i="1"/>
  <c r="J246" i="1" s="1"/>
  <c r="F247" i="1"/>
  <c r="K247" i="1" s="1"/>
  <c r="F248" i="1"/>
  <c r="K248" i="1" s="1"/>
  <c r="F249" i="1"/>
  <c r="K249" i="1" s="1"/>
  <c r="F250" i="1"/>
  <c r="J250" i="1" s="1"/>
  <c r="F251" i="1"/>
  <c r="K251" i="1" s="1"/>
  <c r="F252" i="1"/>
  <c r="K252" i="1" s="1"/>
  <c r="F253" i="1"/>
  <c r="J253" i="1" s="1"/>
  <c r="F254" i="1"/>
  <c r="J254" i="1" s="1"/>
  <c r="F255" i="1"/>
  <c r="K255" i="1" s="1"/>
  <c r="F256" i="1"/>
  <c r="K256" i="1" s="1"/>
  <c r="F257" i="1"/>
  <c r="J257" i="1" s="1"/>
  <c r="F258" i="1"/>
  <c r="J258" i="1" s="1"/>
  <c r="F259" i="1"/>
  <c r="K259" i="1" s="1"/>
  <c r="F260" i="1"/>
  <c r="K260" i="1" s="1"/>
  <c r="F261" i="1"/>
  <c r="J261" i="1" s="1"/>
  <c r="F262" i="1"/>
  <c r="J262" i="1" s="1"/>
  <c r="F263" i="1"/>
  <c r="K263" i="1" s="1"/>
  <c r="F264" i="1"/>
  <c r="K264" i="1" s="1"/>
  <c r="F265" i="1"/>
  <c r="J265" i="1" s="1"/>
  <c r="F266" i="1"/>
  <c r="K266" i="1" s="1"/>
  <c r="F267" i="1"/>
  <c r="K267" i="1" s="1"/>
  <c r="F268" i="1"/>
  <c r="K268" i="1" s="1"/>
  <c r="F269" i="1"/>
  <c r="J269" i="1" s="1"/>
  <c r="F270" i="1"/>
  <c r="J270" i="1" s="1"/>
  <c r="F271" i="1"/>
  <c r="J271" i="1" s="1"/>
  <c r="K262" i="1"/>
  <c r="F198" i="1"/>
  <c r="J198" i="1"/>
  <c r="F188" i="1"/>
  <c r="J188" i="1" s="1"/>
  <c r="F181" i="1"/>
  <c r="J181" i="1" s="1"/>
  <c r="F182" i="1"/>
  <c r="J182" i="1" s="1"/>
  <c r="F183" i="1"/>
  <c r="J183" i="1" s="1"/>
  <c r="F184" i="1"/>
  <c r="J184" i="1" s="1"/>
  <c r="F185" i="1"/>
  <c r="J185" i="1" s="1"/>
  <c r="F186" i="1"/>
  <c r="J186" i="1" s="1"/>
  <c r="F187" i="1"/>
  <c r="J187" i="1" s="1"/>
  <c r="F189" i="1"/>
  <c r="J189" i="1" s="1"/>
  <c r="F190" i="1"/>
  <c r="J190" i="1" s="1"/>
  <c r="F191" i="1"/>
  <c r="J191" i="1" s="1"/>
  <c r="F192" i="1"/>
  <c r="J192" i="1" s="1"/>
  <c r="F193" i="1"/>
  <c r="J193" i="1" s="1"/>
  <c r="F194" i="1"/>
  <c r="J194" i="1" s="1"/>
  <c r="F195" i="1"/>
  <c r="J195" i="1" s="1"/>
  <c r="F196" i="1"/>
  <c r="J196" i="1" s="1"/>
  <c r="F197" i="1"/>
  <c r="J197" i="1" s="1"/>
  <c r="F199" i="1"/>
  <c r="J199" i="1" s="1"/>
  <c r="F200" i="1"/>
  <c r="J200" i="1" s="1"/>
  <c r="F201" i="1"/>
  <c r="J201" i="1" s="1"/>
  <c r="F202" i="1"/>
  <c r="J202" i="1" s="1"/>
  <c r="F203" i="1"/>
  <c r="J203" i="1" s="1"/>
  <c r="F204" i="1"/>
  <c r="J204" i="1" s="1"/>
  <c r="F205" i="1"/>
  <c r="J205" i="1" s="1"/>
  <c r="F206" i="1"/>
  <c r="J206" i="1" s="1"/>
  <c r="F207" i="1"/>
  <c r="J207" i="1" s="1"/>
  <c r="F208" i="1"/>
  <c r="J208" i="1" s="1"/>
  <c r="F209" i="1"/>
  <c r="J209" i="1" s="1"/>
  <c r="F210" i="1"/>
  <c r="J210" i="1" s="1"/>
  <c r="F211" i="1"/>
  <c r="J211" i="1" s="1"/>
  <c r="F212" i="1"/>
  <c r="J212" i="1" s="1"/>
  <c r="F213" i="1"/>
  <c r="J213" i="1" s="1"/>
  <c r="F214" i="1"/>
  <c r="J214" i="1" s="1"/>
  <c r="F215" i="1"/>
  <c r="J215" i="1" s="1"/>
  <c r="F216" i="1"/>
  <c r="J216" i="1" s="1"/>
  <c r="F217" i="1"/>
  <c r="J217" i="1" s="1"/>
  <c r="F218" i="1"/>
  <c r="J218" i="1" s="1"/>
  <c r="F219" i="1"/>
  <c r="J219" i="1" s="1"/>
  <c r="F220" i="1"/>
  <c r="J220" i="1" s="1"/>
  <c r="F221" i="1"/>
  <c r="J221" i="1" s="1"/>
  <c r="F222" i="1"/>
  <c r="J222" i="1" s="1"/>
  <c r="F223" i="1"/>
  <c r="J223" i="1" s="1"/>
  <c r="F224" i="1"/>
  <c r="J224" i="1" s="1"/>
  <c r="F225" i="1"/>
  <c r="J225" i="1" s="1"/>
  <c r="F226" i="1"/>
  <c r="J226" i="1" s="1"/>
  <c r="F227" i="1"/>
  <c r="J227" i="1" s="1"/>
  <c r="F228" i="1"/>
  <c r="J228" i="1" s="1"/>
  <c r="F229" i="1"/>
  <c r="J229" i="1" s="1"/>
  <c r="F230" i="1"/>
  <c r="J230" i="1" s="1"/>
  <c r="F231" i="1"/>
  <c r="J231" i="1" s="1"/>
  <c r="F232" i="1"/>
  <c r="J232" i="1" s="1"/>
  <c r="F233" i="1"/>
  <c r="J233" i="1" s="1"/>
  <c r="F234" i="1"/>
  <c r="J234" i="1" s="1"/>
  <c r="F235" i="1"/>
  <c r="J235" i="1" s="1"/>
  <c r="F236" i="1"/>
  <c r="J236" i="1" s="1"/>
  <c r="F237" i="1"/>
  <c r="J237" i="1" s="1"/>
  <c r="F238" i="1"/>
  <c r="J238" i="1" s="1"/>
  <c r="F239" i="1"/>
  <c r="J239" i="1" s="1"/>
  <c r="F240" i="1"/>
  <c r="J240" i="1" s="1"/>
  <c r="F241" i="1"/>
  <c r="J241" i="1" s="1"/>
  <c r="F242" i="1"/>
  <c r="J242" i="1" s="1"/>
  <c r="F243" i="1"/>
  <c r="K243" i="1" s="1"/>
  <c r="F244" i="1"/>
  <c r="J244" i="1" s="1"/>
  <c r="F180" i="1"/>
  <c r="J180" i="1" s="1"/>
  <c r="J179" i="1"/>
  <c r="F161" i="1"/>
  <c r="J161" i="1" s="1"/>
  <c r="F162" i="1"/>
  <c r="J162" i="1" s="1"/>
  <c r="F163" i="1"/>
  <c r="J163" i="1" s="1"/>
  <c r="F164" i="1"/>
  <c r="J164" i="1" s="1"/>
  <c r="F165" i="1"/>
  <c r="J165" i="1" s="1"/>
  <c r="F166" i="1"/>
  <c r="J166" i="1" s="1"/>
  <c r="F167" i="1"/>
  <c r="J167" i="1" s="1"/>
  <c r="F168" i="1"/>
  <c r="J168" i="1" s="1"/>
  <c r="F169" i="1"/>
  <c r="J169" i="1" s="1"/>
  <c r="F170" i="1"/>
  <c r="J170" i="1" s="1"/>
  <c r="F171" i="1"/>
  <c r="J171" i="1" s="1"/>
  <c r="F172" i="1"/>
  <c r="J172" i="1" s="1"/>
  <c r="F173" i="1"/>
  <c r="J173" i="1" s="1"/>
  <c r="F174" i="1"/>
  <c r="J174" i="1" s="1"/>
  <c r="F175" i="1"/>
  <c r="J175" i="1" s="1"/>
  <c r="F176" i="1"/>
  <c r="J176" i="1" s="1"/>
  <c r="F177" i="1"/>
  <c r="J177" i="1" s="1"/>
  <c r="F178" i="1"/>
  <c r="J178" i="1" s="1"/>
  <c r="F154" i="1"/>
  <c r="K325" i="1" l="1"/>
  <c r="K305" i="1"/>
  <c r="J87" i="1"/>
  <c r="K317" i="1"/>
  <c r="K341" i="1"/>
  <c r="K321" i="1"/>
  <c r="K309" i="1"/>
  <c r="K250" i="1"/>
  <c r="K270" i="1"/>
  <c r="K340" i="1"/>
  <c r="K320" i="1"/>
  <c r="K308" i="1"/>
  <c r="K265" i="1"/>
  <c r="K90" i="1"/>
  <c r="J249" i="1"/>
  <c r="K261" i="1"/>
  <c r="K273" i="1"/>
  <c r="K253" i="1"/>
  <c r="K339" i="1"/>
  <c r="K272" i="1"/>
  <c r="J89" i="1"/>
  <c r="K96" i="1"/>
  <c r="K9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K348" i="1"/>
  <c r="J346" i="1"/>
  <c r="K345" i="1"/>
  <c r="K344" i="1"/>
  <c r="K343" i="1"/>
  <c r="J342" i="1"/>
  <c r="J338" i="1"/>
  <c r="K337" i="1"/>
  <c r="K336" i="1"/>
  <c r="K335" i="1"/>
  <c r="J334" i="1"/>
  <c r="K333" i="1"/>
  <c r="K332" i="1"/>
  <c r="J330" i="1"/>
  <c r="K329" i="1"/>
  <c r="K328" i="1"/>
  <c r="K327" i="1"/>
  <c r="J326" i="1"/>
  <c r="K324" i="1"/>
  <c r="K323" i="1"/>
  <c r="J322" i="1"/>
  <c r="J318" i="1"/>
  <c r="K316" i="1"/>
  <c r="K315" i="1"/>
  <c r="J314" i="1"/>
  <c r="K313" i="1"/>
  <c r="K312" i="1"/>
  <c r="K311" i="1"/>
  <c r="J310" i="1"/>
  <c r="J306" i="1"/>
  <c r="K304" i="1"/>
  <c r="K303" i="1"/>
  <c r="J302" i="1"/>
  <c r="K301" i="1"/>
  <c r="K300" i="1"/>
  <c r="J299" i="1"/>
  <c r="J298" i="1"/>
  <c r="J297" i="1"/>
  <c r="K296" i="1"/>
  <c r="K295" i="1"/>
  <c r="K292" i="1"/>
  <c r="K291" i="1"/>
  <c r="K290" i="1"/>
  <c r="K288" i="1"/>
  <c r="J287" i="1"/>
  <c r="J286" i="1"/>
  <c r="J285" i="1"/>
  <c r="K284" i="1"/>
  <c r="J282" i="1"/>
  <c r="J281" i="1"/>
  <c r="K280" i="1"/>
  <c r="K279" i="1"/>
  <c r="K278" i="1"/>
  <c r="K277" i="1"/>
  <c r="K276" i="1"/>
  <c r="K275" i="1"/>
  <c r="K274" i="1"/>
  <c r="K271" i="1"/>
  <c r="K269" i="1"/>
  <c r="J268" i="1"/>
  <c r="J267" i="1"/>
  <c r="J266" i="1"/>
  <c r="K254" i="1"/>
  <c r="K244" i="1"/>
  <c r="J264" i="1"/>
  <c r="J263" i="1"/>
  <c r="J260" i="1"/>
  <c r="K258" i="1"/>
  <c r="K257" i="1"/>
  <c r="J256" i="1"/>
  <c r="J255" i="1"/>
  <c r="J252" i="1"/>
  <c r="J251" i="1"/>
  <c r="K246" i="1"/>
  <c r="K245" i="1"/>
  <c r="J243" i="1"/>
  <c r="K242" i="1"/>
  <c r="J248" i="1"/>
  <c r="J247" i="1"/>
  <c r="K241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F85" i="1"/>
  <c r="K85" i="1" s="1"/>
  <c r="F86" i="1"/>
  <c r="J86" i="1" s="1"/>
  <c r="F88" i="1"/>
  <c r="K88" i="1" s="1"/>
  <c r="F91" i="1"/>
  <c r="K91" i="1" s="1"/>
  <c r="F92" i="1"/>
  <c r="J92" i="1" s="1"/>
  <c r="F93" i="1"/>
  <c r="K93" i="1" s="1"/>
  <c r="F94" i="1"/>
  <c r="J94" i="1" s="1"/>
  <c r="F100" i="1"/>
  <c r="K100" i="1" s="1"/>
  <c r="F101" i="1"/>
  <c r="K101" i="1" s="1"/>
  <c r="F102" i="1"/>
  <c r="K102" i="1" s="1"/>
  <c r="F103" i="1"/>
  <c r="J103" i="1" s="1"/>
  <c r="F104" i="1"/>
  <c r="K104" i="1" s="1"/>
  <c r="F105" i="1"/>
  <c r="K105" i="1" s="1"/>
  <c r="F106" i="1"/>
  <c r="J106" i="1" s="1"/>
  <c r="F107" i="1"/>
  <c r="J107" i="1" s="1"/>
  <c r="F108" i="1"/>
  <c r="K108" i="1" s="1"/>
  <c r="F109" i="1"/>
  <c r="K109" i="1" s="1"/>
  <c r="F110" i="1"/>
  <c r="K110" i="1" s="1"/>
  <c r="F111" i="1"/>
  <c r="J111" i="1" s="1"/>
  <c r="F112" i="1"/>
  <c r="K112" i="1" s="1"/>
  <c r="F113" i="1"/>
  <c r="J113" i="1" s="1"/>
  <c r="F114" i="1"/>
  <c r="K114" i="1" s="1"/>
  <c r="F115" i="1"/>
  <c r="J115" i="1" s="1"/>
  <c r="F116" i="1"/>
  <c r="K116" i="1" s="1"/>
  <c r="F117" i="1"/>
  <c r="K117" i="1" s="1"/>
  <c r="F118" i="1"/>
  <c r="J118" i="1" s="1"/>
  <c r="F119" i="1"/>
  <c r="J119" i="1" s="1"/>
  <c r="F120" i="1"/>
  <c r="J120" i="1" s="1"/>
  <c r="F121" i="1"/>
  <c r="J121" i="1" s="1"/>
  <c r="F122" i="1"/>
  <c r="J122" i="1" s="1"/>
  <c r="F123" i="1"/>
  <c r="J123" i="1" s="1"/>
  <c r="F124" i="1"/>
  <c r="J124" i="1" s="1"/>
  <c r="F125" i="1"/>
  <c r="J125" i="1" s="1"/>
  <c r="F126" i="1"/>
  <c r="J126" i="1" s="1"/>
  <c r="F127" i="1"/>
  <c r="J127" i="1" s="1"/>
  <c r="F128" i="1"/>
  <c r="J128" i="1" s="1"/>
  <c r="F129" i="1"/>
  <c r="J129" i="1" s="1"/>
  <c r="F130" i="1"/>
  <c r="J130" i="1" s="1"/>
  <c r="F131" i="1"/>
  <c r="J131" i="1" s="1"/>
  <c r="F132" i="1"/>
  <c r="J132" i="1" s="1"/>
  <c r="F133" i="1"/>
  <c r="J133" i="1" s="1"/>
  <c r="F134" i="1"/>
  <c r="J134" i="1" s="1"/>
  <c r="F135" i="1"/>
  <c r="J135" i="1" s="1"/>
  <c r="F136" i="1"/>
  <c r="J136" i="1" s="1"/>
  <c r="F137" i="1"/>
  <c r="J137" i="1" s="1"/>
  <c r="F138" i="1"/>
  <c r="J138" i="1" s="1"/>
  <c r="F139" i="1"/>
  <c r="J139" i="1" s="1"/>
  <c r="F140" i="1"/>
  <c r="J140" i="1" s="1"/>
  <c r="F141" i="1"/>
  <c r="J141" i="1" s="1"/>
  <c r="F142" i="1"/>
  <c r="J142" i="1" s="1"/>
  <c r="F143" i="1"/>
  <c r="J143" i="1" s="1"/>
  <c r="F144" i="1"/>
  <c r="J144" i="1" s="1"/>
  <c r="F145" i="1"/>
  <c r="J145" i="1" s="1"/>
  <c r="F146" i="1"/>
  <c r="J146" i="1" s="1"/>
  <c r="F147" i="1"/>
  <c r="J147" i="1" s="1"/>
  <c r="F148" i="1"/>
  <c r="J148" i="1" s="1"/>
  <c r="F149" i="1"/>
  <c r="J149" i="1" s="1"/>
  <c r="F150" i="1"/>
  <c r="J150" i="1" s="1"/>
  <c r="F151" i="1"/>
  <c r="J151" i="1" s="1"/>
  <c r="F152" i="1"/>
  <c r="J152" i="1" s="1"/>
  <c r="F153" i="1"/>
  <c r="J153" i="1" s="1"/>
  <c r="J154" i="1"/>
  <c r="F155" i="1"/>
  <c r="J155" i="1" s="1"/>
  <c r="F156" i="1"/>
  <c r="J156" i="1" s="1"/>
  <c r="F157" i="1"/>
  <c r="J157" i="1" s="1"/>
  <c r="F158" i="1"/>
  <c r="J158" i="1" s="1"/>
  <c r="F159" i="1"/>
  <c r="J159" i="1" s="1"/>
  <c r="F160" i="1"/>
  <c r="J160" i="1" s="1"/>
  <c r="F84" i="1"/>
  <c r="K84" i="1" s="1"/>
  <c r="F83" i="1"/>
  <c r="J83" i="1" s="1"/>
  <c r="F82" i="1"/>
  <c r="K82" i="1" s="1"/>
  <c r="F81" i="1"/>
  <c r="K81" i="1" s="1"/>
  <c r="F80" i="1"/>
  <c r="J80" i="1" s="1"/>
  <c r="F79" i="1"/>
  <c r="J79" i="1" s="1"/>
  <c r="F78" i="1"/>
  <c r="J78" i="1" s="1"/>
  <c r="F77" i="1"/>
  <c r="J77" i="1" s="1"/>
  <c r="F76" i="1"/>
  <c r="K76" i="1" s="1"/>
  <c r="F75" i="1"/>
  <c r="K75" i="1" s="1"/>
  <c r="F74" i="1"/>
  <c r="J74" i="1" s="1"/>
  <c r="F73" i="1"/>
  <c r="J73" i="1" s="1"/>
  <c r="F72" i="1"/>
  <c r="K72" i="1" s="1"/>
  <c r="F71" i="1"/>
  <c r="K71" i="1" s="1"/>
  <c r="F70" i="1"/>
  <c r="K70" i="1" s="1"/>
  <c r="F69" i="1"/>
  <c r="K69" i="1" s="1"/>
  <c r="F68" i="1"/>
  <c r="K68" i="1" s="1"/>
  <c r="F67" i="1"/>
  <c r="K67" i="1" s="1"/>
  <c r="F66" i="1"/>
  <c r="J66" i="1" s="1"/>
  <c r="F65" i="1"/>
  <c r="K65" i="1" s="1"/>
  <c r="F64" i="1"/>
  <c r="K64" i="1" s="1"/>
  <c r="F63" i="1"/>
  <c r="K63" i="1" s="1"/>
  <c r="F62" i="1"/>
  <c r="K62" i="1" s="1"/>
  <c r="F61" i="1"/>
  <c r="J61" i="1" s="1"/>
  <c r="F60" i="1"/>
  <c r="K60" i="1" s="1"/>
  <c r="F59" i="1"/>
  <c r="J59" i="1" s="1"/>
  <c r="F58" i="1"/>
  <c r="J58" i="1" s="1"/>
  <c r="F57" i="1"/>
  <c r="J57" i="1" s="1"/>
  <c r="F56" i="1"/>
  <c r="K56" i="1" s="1"/>
  <c r="F55" i="1"/>
  <c r="K55" i="1" s="1"/>
  <c r="F54" i="1"/>
  <c r="K54" i="1" s="1"/>
  <c r="F53" i="1"/>
  <c r="K53" i="1" s="1"/>
  <c r="F52" i="1"/>
  <c r="K52" i="1" s="1"/>
  <c r="F51" i="1"/>
  <c r="K51" i="1" s="1"/>
  <c r="F50" i="1"/>
  <c r="K50" i="1" s="1"/>
  <c r="F49" i="1"/>
  <c r="K49" i="1" s="1"/>
  <c r="F48" i="1"/>
  <c r="K48" i="1" s="1"/>
  <c r="F47" i="1"/>
  <c r="K47" i="1" s="1"/>
  <c r="K73" i="1"/>
  <c r="K103" i="1"/>
  <c r="J49" i="1"/>
  <c r="J53" i="1"/>
  <c r="J65" i="1"/>
  <c r="J69" i="1"/>
  <c r="F3" i="1"/>
  <c r="K3" i="1" s="1"/>
  <c r="F4" i="1"/>
  <c r="K4" i="1" s="1"/>
  <c r="F5" i="1"/>
  <c r="J5" i="1" s="1"/>
  <c r="F6" i="1"/>
  <c r="K6" i="1" s="1"/>
  <c r="F7" i="1"/>
  <c r="K7" i="1" s="1"/>
  <c r="F8" i="1"/>
  <c r="K8" i="1" s="1"/>
  <c r="F9" i="1"/>
  <c r="J9" i="1" s="1"/>
  <c r="F10" i="1"/>
  <c r="K10" i="1" s="1"/>
  <c r="F11" i="1"/>
  <c r="K11" i="1" s="1"/>
  <c r="F12" i="1"/>
  <c r="J12" i="1" s="1"/>
  <c r="F13" i="1"/>
  <c r="J13" i="1" s="1"/>
  <c r="F14" i="1"/>
  <c r="J14" i="1" s="1"/>
  <c r="F15" i="1"/>
  <c r="K15" i="1" s="1"/>
  <c r="F16" i="1"/>
  <c r="J16" i="1" s="1"/>
  <c r="F17" i="1"/>
  <c r="J17" i="1" s="1"/>
  <c r="F18" i="1"/>
  <c r="J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J28" i="1" s="1"/>
  <c r="F29" i="1"/>
  <c r="K29" i="1" s="1"/>
  <c r="F30" i="1"/>
  <c r="K30" i="1" s="1"/>
  <c r="F31" i="1"/>
  <c r="K31" i="1" s="1"/>
  <c r="F32" i="1"/>
  <c r="K32" i="1" s="1"/>
  <c r="F33" i="1"/>
  <c r="J33" i="1" s="1"/>
  <c r="F34" i="1"/>
  <c r="K34" i="1" s="1"/>
  <c r="F35" i="1"/>
  <c r="K35" i="1" s="1"/>
  <c r="F36" i="1"/>
  <c r="K36" i="1" s="1"/>
  <c r="F37" i="1"/>
  <c r="K37" i="1" s="1"/>
  <c r="F38" i="1"/>
  <c r="K38" i="1" s="1"/>
  <c r="F39" i="1"/>
  <c r="K39" i="1" s="1"/>
  <c r="F40" i="1"/>
  <c r="K40" i="1" s="1"/>
  <c r="F41" i="1"/>
  <c r="K41" i="1" s="1"/>
  <c r="F42" i="1"/>
  <c r="K42" i="1" s="1"/>
  <c r="F43" i="1"/>
  <c r="K43" i="1" s="1"/>
  <c r="F44" i="1"/>
  <c r="K44" i="1" s="1"/>
  <c r="F45" i="1"/>
  <c r="K45" i="1" s="1"/>
  <c r="F46" i="1"/>
  <c r="J46" i="1" s="1"/>
  <c r="F2" i="1"/>
  <c r="K2" i="1" s="1"/>
  <c r="J67" i="1" l="1"/>
  <c r="J55" i="1"/>
  <c r="K59" i="1"/>
  <c r="K78" i="1"/>
  <c r="J50" i="1"/>
  <c r="J82" i="1"/>
  <c r="J63" i="1"/>
  <c r="K92" i="1"/>
  <c r="J54" i="1"/>
  <c r="K66" i="1"/>
  <c r="J62" i="1"/>
  <c r="K58" i="1"/>
  <c r="J71" i="1"/>
  <c r="K111" i="1"/>
  <c r="J84" i="1"/>
  <c r="J70" i="1"/>
  <c r="J51" i="1"/>
  <c r="K106" i="1"/>
  <c r="K80" i="1"/>
  <c r="K57" i="1"/>
  <c r="K61" i="1"/>
  <c r="K160" i="1"/>
  <c r="J76" i="1"/>
  <c r="J109" i="1"/>
  <c r="J81" i="1"/>
  <c r="K77" i="1"/>
  <c r="K159" i="1"/>
  <c r="K18" i="1"/>
  <c r="J85" i="1"/>
  <c r="K158" i="1"/>
  <c r="K133" i="1"/>
  <c r="K157" i="1"/>
  <c r="K149" i="1"/>
  <c r="K141" i="1"/>
  <c r="J105" i="1"/>
  <c r="K156" i="1"/>
  <c r="K152" i="1"/>
  <c r="K148" i="1"/>
  <c r="K144" i="1"/>
  <c r="K140" i="1"/>
  <c r="K136" i="1"/>
  <c r="K132" i="1"/>
  <c r="K145" i="1"/>
  <c r="K147" i="1"/>
  <c r="K153" i="1"/>
  <c r="K137" i="1"/>
  <c r="J101" i="1"/>
  <c r="K155" i="1"/>
  <c r="K151" i="1"/>
  <c r="K143" i="1"/>
  <c r="K139" i="1"/>
  <c r="K135" i="1"/>
  <c r="K131" i="1"/>
  <c r="K107" i="1"/>
  <c r="K154" i="1"/>
  <c r="K150" i="1"/>
  <c r="K146" i="1"/>
  <c r="K142" i="1"/>
  <c r="K138" i="1"/>
  <c r="K134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J117" i="1"/>
  <c r="K115" i="1"/>
  <c r="K113" i="1"/>
  <c r="J2" i="1"/>
  <c r="K17" i="1"/>
  <c r="J93" i="1"/>
  <c r="J75" i="1"/>
  <c r="K83" i="1"/>
  <c r="K79" i="1"/>
  <c r="K86" i="1"/>
  <c r="K12" i="1"/>
  <c r="J114" i="1"/>
  <c r="J3" i="1"/>
  <c r="J102" i="1"/>
  <c r="J72" i="1"/>
  <c r="J68" i="1"/>
  <c r="J64" i="1"/>
  <c r="J60" i="1"/>
  <c r="J56" i="1"/>
  <c r="J52" i="1"/>
  <c r="J48" i="1"/>
  <c r="J110" i="1"/>
  <c r="K94" i="1"/>
  <c r="J116" i="1"/>
  <c r="J112" i="1"/>
  <c r="J108" i="1"/>
  <c r="J104" i="1"/>
  <c r="J100" i="1"/>
  <c r="J91" i="1"/>
  <c r="J88" i="1"/>
  <c r="K74" i="1"/>
  <c r="J47" i="1"/>
  <c r="K46" i="1"/>
  <c r="J45" i="1"/>
  <c r="J44" i="1"/>
  <c r="J43" i="1"/>
  <c r="J42" i="1"/>
  <c r="J41" i="1"/>
  <c r="J40" i="1"/>
  <c r="J39" i="1"/>
  <c r="J38" i="1"/>
  <c r="J37" i="1"/>
  <c r="J36" i="1"/>
  <c r="J35" i="1"/>
  <c r="J34" i="1"/>
  <c r="K33" i="1"/>
  <c r="J32" i="1"/>
  <c r="J31" i="1"/>
  <c r="J30" i="1"/>
  <c r="J29" i="1"/>
  <c r="K28" i="1"/>
  <c r="J27" i="1"/>
  <c r="J26" i="1"/>
  <c r="J25" i="1"/>
  <c r="J24" i="1"/>
  <c r="J23" i="1"/>
  <c r="J22" i="1"/>
  <c r="J21" i="1"/>
  <c r="J20" i="1"/>
  <c r="J19" i="1"/>
  <c r="K16" i="1"/>
  <c r="J15" i="1"/>
  <c r="K14" i="1"/>
  <c r="K13" i="1"/>
  <c r="J11" i="1"/>
  <c r="J10" i="1"/>
  <c r="K9" i="1"/>
  <c r="J8" i="1"/>
  <c r="J7" i="1"/>
  <c r="J6" i="1"/>
  <c r="K5" i="1"/>
  <c r="J4" i="1"/>
</calcChain>
</file>

<file path=xl/sharedStrings.xml><?xml version="1.0" encoding="utf-8"?>
<sst xmlns="http://schemas.openxmlformats.org/spreadsheetml/2006/main" count="1294" uniqueCount="111">
  <si>
    <t>Country</t>
  </si>
  <si>
    <t>Year</t>
  </si>
  <si>
    <t>Carework</t>
  </si>
  <si>
    <t>Freq - Carework</t>
  </si>
  <si>
    <t>Freq - Non Carework</t>
  </si>
  <si>
    <t>Count - Carework</t>
  </si>
  <si>
    <t>Count - Non Carework</t>
  </si>
  <si>
    <t>Total</t>
  </si>
  <si>
    <t>Mean Income - Carework</t>
  </si>
  <si>
    <t>Mean Income - Non Carework</t>
  </si>
  <si>
    <t>SD Income - Carework</t>
  </si>
  <si>
    <t>SD Income - Non Carework</t>
  </si>
  <si>
    <t>Currency</t>
  </si>
  <si>
    <t>Australia</t>
  </si>
  <si>
    <t>Broad</t>
  </si>
  <si>
    <t>AUD - Australian Dollar</t>
  </si>
  <si>
    <t>Austria</t>
  </si>
  <si>
    <t>EUR - Euro</t>
  </si>
  <si>
    <t>Concise</t>
  </si>
  <si>
    <t>Belgium</t>
  </si>
  <si>
    <t>Brazil</t>
  </si>
  <si>
    <t>BRL - Brazilian Real</t>
  </si>
  <si>
    <t>Canada</t>
  </si>
  <si>
    <t>CAD - Canadian Dollar</t>
  </si>
  <si>
    <t>Chile</t>
  </si>
  <si>
    <t>CLP - Chilean Peso</t>
  </si>
  <si>
    <t>China</t>
  </si>
  <si>
    <t>CNY - Yuan Renminbi</t>
  </si>
  <si>
    <t>Columbia</t>
  </si>
  <si>
    <t>COP - Colombian Peso</t>
  </si>
  <si>
    <t>Czech Republic</t>
  </si>
  <si>
    <t>CZK - Czech Koruna</t>
  </si>
  <si>
    <t>Denmark</t>
  </si>
  <si>
    <t>DKK - Danish Krone</t>
  </si>
  <si>
    <t>Dominican Republic</t>
  </si>
  <si>
    <t>DOP - Domincan Peso</t>
  </si>
  <si>
    <t>Egypt</t>
  </si>
  <si>
    <t>EGP - Egyptian Pound</t>
  </si>
  <si>
    <t>Estonia</t>
  </si>
  <si>
    <t>Finland</t>
  </si>
  <si>
    <t>France</t>
  </si>
  <si>
    <t>Georgia</t>
  </si>
  <si>
    <t>GEL - Georgian Lari</t>
  </si>
  <si>
    <t>Germany</t>
  </si>
  <si>
    <t>Greece</t>
  </si>
  <si>
    <t>GRD - Drachma (historic)</t>
  </si>
  <si>
    <t>Guatemala</t>
  </si>
  <si>
    <t>GTQ - Quetzal</t>
  </si>
  <si>
    <t>Hungary</t>
  </si>
  <si>
    <t>HUF - Forint</t>
  </si>
  <si>
    <t>Iceland</t>
  </si>
  <si>
    <t>ISK - Icelandic Krona</t>
  </si>
  <si>
    <t>India</t>
  </si>
  <si>
    <t>INR - Indian Rupee</t>
  </si>
  <si>
    <t>Ireland</t>
  </si>
  <si>
    <t>Israel</t>
  </si>
  <si>
    <t>ILS - New Israeli Sheqel</t>
  </si>
  <si>
    <t>Italy</t>
  </si>
  <si>
    <t>Ivory Coast</t>
  </si>
  <si>
    <t>XOF - CFA BCEAO Franc</t>
  </si>
  <si>
    <t>Japan</t>
  </si>
  <si>
    <t>JPY - Yen</t>
  </si>
  <si>
    <t>Lithuania</t>
  </si>
  <si>
    <t>Luxembourg</t>
  </si>
  <si>
    <t>Mexico</t>
  </si>
  <si>
    <t>MXP - old Mexican Peso (historic)</t>
  </si>
  <si>
    <t>MXN - Mexican Peso</t>
  </si>
  <si>
    <t>Netherlands</t>
  </si>
  <si>
    <t>Norway</t>
  </si>
  <si>
    <t>NOK - Norwegian Krone</t>
  </si>
  <si>
    <t>Panama</t>
  </si>
  <si>
    <t>PAB - Balboa</t>
  </si>
  <si>
    <t>Paraguay</t>
  </si>
  <si>
    <t>PYG - Guarani</t>
  </si>
  <si>
    <t>Peru</t>
  </si>
  <si>
    <t>PEN - Nuevo Sol</t>
  </si>
  <si>
    <t>Poland</t>
  </si>
  <si>
    <t>PLN - Zloty</t>
  </si>
  <si>
    <t>Romania</t>
  </si>
  <si>
    <t>RON - Roumanian Leu</t>
  </si>
  <si>
    <t>Russia</t>
  </si>
  <si>
    <t>RUB - Russian Ruble</t>
  </si>
  <si>
    <t>Serbia</t>
  </si>
  <si>
    <t>RSD - Serbian Dinar</t>
  </si>
  <si>
    <t>Slovakia</t>
  </si>
  <si>
    <t>Slovenia</t>
  </si>
  <si>
    <t>South Africa</t>
  </si>
  <si>
    <t>ZAR - Rand</t>
  </si>
  <si>
    <t>South Korea</t>
  </si>
  <si>
    <t>KRW - Won</t>
  </si>
  <si>
    <t>Spain</t>
  </si>
  <si>
    <t>Sweden</t>
  </si>
  <si>
    <t>SEK - Swedish Krona</t>
  </si>
  <si>
    <t>Switzerland</t>
  </si>
  <si>
    <t>Taiwan</t>
  </si>
  <si>
    <t>CHF - Swiss Franc</t>
  </si>
  <si>
    <t xml:space="preserve">United Kingdom </t>
  </si>
  <si>
    <t>TWD - New Taiwan Dollar</t>
  </si>
  <si>
    <t>GBP - Pound Sterling</t>
  </si>
  <si>
    <t>United States</t>
  </si>
  <si>
    <t>USD - US Dollar</t>
  </si>
  <si>
    <t>Uruguay</t>
  </si>
  <si>
    <t>UYU - Peso Uruguayo</t>
  </si>
  <si>
    <t>Vietnam</t>
  </si>
  <si>
    <t>VND - Vietnamese Dong</t>
  </si>
  <si>
    <t>NA</t>
  </si>
  <si>
    <t>MeanIncomeCareworkAdj</t>
  </si>
  <si>
    <t>MeanIncomeNoncareworkAdj</t>
  </si>
  <si>
    <t>Count - Carework Male</t>
  </si>
  <si>
    <t>Count - Carework Female</t>
  </si>
  <si>
    <t>Freq - Carework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</si>
</sst>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0" fontId="1" fillId="0" borderId="0" xfId="1" applyNumberFormat="1" applyFont="1"/>
    <xf numFmtId="10" fontId="0" fillId="0" borderId="0" xfId="1" applyNumberFormat="1" applyFont="1"/>
    <xf numFmtId="1" fontId="1" fillId="0" borderId="0" xfId="2" applyNumberFormat="1" applyFont="1"/>
    <xf numFmtId="1" fontId="0" fillId="0" borderId="0" xfId="2" applyNumberFormat="1" applyFont="1"/>
    <xf numFmtId="1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401" totalsRowShown="0" headerRowDxfId="4">
  <autoFilter ref="A1:R401" xr:uid="{00000000-0009-0000-0100-000001000000}"/>
  <tableColumns count="18">
    <tableColumn id="1" xr3:uid="{00000000-0010-0000-0000-000001000000}" name="Country"/>
    <tableColumn id="2" xr3:uid="{00000000-0010-0000-0000-000002000000}" name="Year"/>
    <tableColumn id="3" xr3:uid="{00000000-0010-0000-0000-000003000000}" name="Carework"/>
    <tableColumn id="4" xr3:uid="{00000000-0010-0000-0000-000004000000}" name="Count - Carework"/>
    <tableColumn id="5" xr3:uid="{00000000-0010-0000-0000-000005000000}" name="Count - Non Carework"/>
    <tableColumn id="6" xr3:uid="{00000000-0010-0000-0000-000006000000}" name="Total">
      <calculatedColumnFormula>D2+E2</calculatedColumnFormula>
    </tableColumn>
    <tableColumn id="7" xr3:uid="{00000000-0010-0000-0000-000007000000}" name="Count - Carework Male"/>
    <tableColumn id="8" xr3:uid="{00000000-0010-0000-0000-000008000000}" name="Count - Carework Female"/>
    <tableColumn id="9" xr3:uid="{00000000-0010-0000-0000-000009000000}" name="Freq - Carework Female" dataDxfId="3" dataCellStyle="Percent">
      <calculatedColumnFormula>Table1[[#This Row],[Count - Carework Female]]/Table1[[#This Row],[Count - Carework]]</calculatedColumnFormula>
    </tableColumn>
    <tableColumn id="10" xr3:uid="{00000000-0010-0000-0000-00000A000000}" name="Freq - Carework" dataDxfId="2" dataCellStyle="Percent">
      <calculatedColumnFormula>D2/F2</calculatedColumnFormula>
    </tableColumn>
    <tableColumn id="11" xr3:uid="{00000000-0010-0000-0000-00000B000000}" name="Freq - Non Carework" dataDxfId="1" dataCellStyle="Percent">
      <calculatedColumnFormula>E2/F2</calculatedColumnFormula>
    </tableColumn>
    <tableColumn id="12" xr3:uid="{00000000-0010-0000-0000-00000C000000}" name="Mean Income - Carework"/>
    <tableColumn id="13" xr3:uid="{00000000-0010-0000-0000-00000D000000}" name="Mean Income - Non Carework"/>
    <tableColumn id="14" xr3:uid="{00000000-0010-0000-0000-00000E000000}" name="SD Income - Carework"/>
    <tableColumn id="15" xr3:uid="{00000000-0010-0000-0000-00000F000000}" name="SD Income - Non Carework"/>
    <tableColumn id="16" xr3:uid="{00000000-0010-0000-0000-000010000000}" name="Currency"/>
    <tableColumn id="17" xr3:uid="{00000000-0010-0000-0000-000011000000}" name="MeanIncomeCareworkAdj" dataDxfId="0" dataCellStyle="Currency"/>
    <tableColumn id="18" xr3:uid="{00000000-0010-0000-0000-000012000000}" name="MeanIncomeNoncareworkAdj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1"/>
  <sheetViews>
    <sheetView tabSelected="1" zoomScale="119" workbookViewId="0">
      <pane ySplit="1" topLeftCell="A2" activePane="bottomLeft" state="frozen"/>
      <selection pane="bottomLeft" activeCell="D20" sqref="D20"/>
    </sheetView>
  </sheetViews>
  <sheetFormatPr baseColWidth="10" defaultRowHeight="16" x14ac:dyDescent="0.2"/>
  <cols>
    <col min="1" max="1" width="17.5" customWidth="1"/>
    <col min="3" max="3" width="11.33203125" customWidth="1"/>
    <col min="4" max="4" width="17.33203125" customWidth="1"/>
    <col min="5" max="5" width="21" customWidth="1"/>
    <col min="7" max="7" width="21.83203125" customWidth="1"/>
    <col min="8" max="8" width="23.5" customWidth="1"/>
    <col min="9" max="9" width="22.6640625" style="3" customWidth="1"/>
    <col min="10" max="10" width="16.5" style="3" customWidth="1"/>
    <col min="11" max="11" width="20.1640625" style="3" customWidth="1"/>
    <col min="12" max="12" width="23.6640625" customWidth="1"/>
    <col min="13" max="13" width="27.5" customWidth="1"/>
    <col min="14" max="14" width="21.1640625" customWidth="1"/>
    <col min="15" max="15" width="24.83203125" customWidth="1"/>
    <col min="16" max="16" width="29" customWidth="1"/>
    <col min="17" max="17" width="24.6640625" style="5" customWidth="1"/>
    <col min="18" max="18" width="27.83203125" customWidth="1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108</v>
      </c>
      <c r="H1" s="1" t="s">
        <v>109</v>
      </c>
      <c r="I1" s="2" t="s">
        <v>110</v>
      </c>
      <c r="J1" s="2" t="s">
        <v>3</v>
      </c>
      <c r="K1" s="2" t="s">
        <v>4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4" t="s">
        <v>106</v>
      </c>
      <c r="R1" s="1" t="s">
        <v>107</v>
      </c>
    </row>
    <row r="2" spans="1:18" x14ac:dyDescent="0.2">
      <c r="A2" t="s">
        <v>13</v>
      </c>
      <c r="B2">
        <v>1981</v>
      </c>
      <c r="C2" t="s">
        <v>14</v>
      </c>
      <c r="D2">
        <v>2660</v>
      </c>
      <c r="E2">
        <v>11245</v>
      </c>
      <c r="F2">
        <f>D2+E2</f>
        <v>13905</v>
      </c>
      <c r="G2">
        <v>1041</v>
      </c>
      <c r="H2">
        <v>1619</v>
      </c>
      <c r="I2" s="3">
        <f>Table1[[#This Row],[Count - Carework Female]]/Table1[[#This Row],[Count - Carework]]</f>
        <v>0.60864661654135344</v>
      </c>
      <c r="J2" s="3">
        <f>D2/F2</f>
        <v>0.19129809421071556</v>
      </c>
      <c r="K2" s="3">
        <f>E2/F2</f>
        <v>0.80870190578928447</v>
      </c>
      <c r="L2">
        <v>13469</v>
      </c>
      <c r="M2">
        <v>11174</v>
      </c>
      <c r="N2">
        <v>8864</v>
      </c>
      <c r="O2">
        <v>9111</v>
      </c>
      <c r="P2" t="s">
        <v>15</v>
      </c>
    </row>
    <row r="3" spans="1:18" x14ac:dyDescent="0.2">
      <c r="A3" t="s">
        <v>13</v>
      </c>
      <c r="B3">
        <v>1985</v>
      </c>
      <c r="C3" t="s">
        <v>14</v>
      </c>
      <c r="D3">
        <v>2147</v>
      </c>
      <c r="E3">
        <v>6682</v>
      </c>
      <c r="F3">
        <f t="shared" ref="F3:F85" si="0">D3+E3</f>
        <v>8829</v>
      </c>
      <c r="G3">
        <v>807</v>
      </c>
      <c r="H3">
        <v>1340</v>
      </c>
      <c r="I3" s="3">
        <f>Table1[[#This Row],[Count - Carework Female]]/Table1[[#This Row],[Count - Carework]]</f>
        <v>0.62412668840242203</v>
      </c>
      <c r="J3" s="3">
        <f t="shared" ref="J3:J66" si="1">D3/F3</f>
        <v>0.24317589761014838</v>
      </c>
      <c r="K3" s="3">
        <f t="shared" ref="K3:K66" si="2">E3/F3</f>
        <v>0.75682410238985165</v>
      </c>
      <c r="L3">
        <v>16002</v>
      </c>
      <c r="M3">
        <v>15005</v>
      </c>
      <c r="N3">
        <v>11900</v>
      </c>
      <c r="O3">
        <v>13332</v>
      </c>
      <c r="P3" t="s">
        <v>15</v>
      </c>
    </row>
    <row r="4" spans="1:18" x14ac:dyDescent="0.2">
      <c r="A4" t="s">
        <v>13</v>
      </c>
      <c r="B4">
        <v>1989</v>
      </c>
      <c r="C4" t="s">
        <v>14</v>
      </c>
      <c r="D4">
        <v>4454</v>
      </c>
      <c r="E4">
        <v>13098</v>
      </c>
      <c r="F4">
        <f t="shared" si="0"/>
        <v>17552</v>
      </c>
      <c r="G4">
        <v>1578</v>
      </c>
      <c r="H4">
        <v>2876</v>
      </c>
      <c r="I4" s="3">
        <f>Table1[[#This Row],[Count - Carework Female]]/Table1[[#This Row],[Count - Carework]]</f>
        <v>0.64571171980242481</v>
      </c>
      <c r="J4" s="3">
        <f t="shared" si="1"/>
        <v>0.25376025524156792</v>
      </c>
      <c r="K4" s="3">
        <f t="shared" si="2"/>
        <v>0.74623974475843213</v>
      </c>
      <c r="L4">
        <v>20683</v>
      </c>
      <c r="M4">
        <v>20014</v>
      </c>
      <c r="N4">
        <v>16503</v>
      </c>
      <c r="O4">
        <v>17442</v>
      </c>
      <c r="P4" t="s">
        <v>15</v>
      </c>
    </row>
    <row r="5" spans="1:18" x14ac:dyDescent="0.2">
      <c r="A5" t="s">
        <v>13</v>
      </c>
      <c r="B5">
        <v>1995</v>
      </c>
      <c r="C5" t="s">
        <v>14</v>
      </c>
      <c r="D5">
        <v>1123</v>
      </c>
      <c r="E5">
        <v>5010</v>
      </c>
      <c r="F5">
        <f t="shared" si="0"/>
        <v>6133</v>
      </c>
      <c r="G5">
        <v>537</v>
      </c>
      <c r="H5">
        <v>686</v>
      </c>
      <c r="I5" s="3">
        <f>Table1[[#This Row],[Count - Carework Female]]/Table1[[#This Row],[Count - Carework]]</f>
        <v>0.6108637577916296</v>
      </c>
      <c r="J5" s="3">
        <f t="shared" si="1"/>
        <v>0.18310777759660851</v>
      </c>
      <c r="K5" s="3">
        <f t="shared" si="2"/>
        <v>0.81689222240339154</v>
      </c>
      <c r="L5">
        <v>33123</v>
      </c>
      <c r="M5">
        <v>30327</v>
      </c>
      <c r="N5">
        <v>25538</v>
      </c>
      <c r="O5">
        <v>25473</v>
      </c>
      <c r="P5" t="s">
        <v>15</v>
      </c>
    </row>
    <row r="6" spans="1:18" x14ac:dyDescent="0.2">
      <c r="A6" t="s">
        <v>13</v>
      </c>
      <c r="B6">
        <v>2001</v>
      </c>
      <c r="C6" t="s">
        <v>14</v>
      </c>
      <c r="D6">
        <v>1232</v>
      </c>
      <c r="E6">
        <v>4544</v>
      </c>
      <c r="F6">
        <f t="shared" si="0"/>
        <v>5776</v>
      </c>
      <c r="G6">
        <v>487</v>
      </c>
      <c r="H6">
        <v>745</v>
      </c>
      <c r="I6" s="3">
        <f>Table1[[#This Row],[Count - Carework Female]]/Table1[[#This Row],[Count - Carework]]</f>
        <v>0.60470779220779225</v>
      </c>
      <c r="J6" s="3">
        <f t="shared" si="1"/>
        <v>0.21329639889196675</v>
      </c>
      <c r="K6" s="3">
        <f t="shared" si="2"/>
        <v>0.78670360110803328</v>
      </c>
      <c r="L6">
        <v>40548</v>
      </c>
      <c r="M6">
        <v>39010</v>
      </c>
      <c r="N6">
        <v>23753</v>
      </c>
      <c r="O6">
        <v>31165</v>
      </c>
      <c r="P6" t="s">
        <v>15</v>
      </c>
    </row>
    <row r="7" spans="1:18" x14ac:dyDescent="0.2">
      <c r="A7" t="s">
        <v>13</v>
      </c>
      <c r="B7">
        <v>2003</v>
      </c>
      <c r="C7" t="s">
        <v>14</v>
      </c>
      <c r="D7">
        <v>1809</v>
      </c>
      <c r="E7">
        <v>6508</v>
      </c>
      <c r="F7">
        <f t="shared" si="0"/>
        <v>8317</v>
      </c>
      <c r="G7">
        <v>746</v>
      </c>
      <c r="H7">
        <v>1063</v>
      </c>
      <c r="I7" s="3">
        <f>Table1[[#This Row],[Count - Carework Female]]/Table1[[#This Row],[Count - Carework]]</f>
        <v>0.58761746821448313</v>
      </c>
      <c r="J7" s="3">
        <f t="shared" si="1"/>
        <v>0.2175063123722496</v>
      </c>
      <c r="K7" s="3">
        <f t="shared" si="2"/>
        <v>0.7824936876277504</v>
      </c>
      <c r="L7">
        <v>44682</v>
      </c>
      <c r="M7">
        <v>43156</v>
      </c>
      <c r="N7">
        <v>33077</v>
      </c>
      <c r="O7">
        <v>33878</v>
      </c>
      <c r="P7" t="s">
        <v>15</v>
      </c>
    </row>
    <row r="8" spans="1:18" x14ac:dyDescent="0.2">
      <c r="A8" t="s">
        <v>13</v>
      </c>
      <c r="B8">
        <v>2004</v>
      </c>
      <c r="C8" t="s">
        <v>14</v>
      </c>
      <c r="D8">
        <v>3429</v>
      </c>
      <c r="E8">
        <v>10418</v>
      </c>
      <c r="F8">
        <f t="shared" si="0"/>
        <v>13847</v>
      </c>
      <c r="G8">
        <v>1070</v>
      </c>
      <c r="H8">
        <v>2359</v>
      </c>
      <c r="I8" s="3">
        <f>Table1[[#This Row],[Count - Carework Female]]/Table1[[#This Row],[Count - Carework]]</f>
        <v>0.68795567220764076</v>
      </c>
      <c r="J8" s="3">
        <f t="shared" si="1"/>
        <v>0.24763486675814256</v>
      </c>
      <c r="K8" s="3">
        <f t="shared" si="2"/>
        <v>0.75236513324185739</v>
      </c>
      <c r="L8">
        <v>38402</v>
      </c>
      <c r="M8">
        <v>39081</v>
      </c>
      <c r="N8">
        <v>33656</v>
      </c>
      <c r="O8">
        <v>34725</v>
      </c>
      <c r="P8" t="s">
        <v>15</v>
      </c>
    </row>
    <row r="9" spans="1:18" x14ac:dyDescent="0.2">
      <c r="A9" t="s">
        <v>13</v>
      </c>
      <c r="B9">
        <v>2008</v>
      </c>
      <c r="C9" t="s">
        <v>14</v>
      </c>
      <c r="D9">
        <v>2794</v>
      </c>
      <c r="E9">
        <v>8799</v>
      </c>
      <c r="F9">
        <f t="shared" si="0"/>
        <v>11593</v>
      </c>
      <c r="G9">
        <v>887</v>
      </c>
      <c r="H9">
        <v>1907</v>
      </c>
      <c r="I9" s="3">
        <f>Table1[[#This Row],[Count - Carework Female]]/Table1[[#This Row],[Count - Carework]]</f>
        <v>0.68253400143163923</v>
      </c>
      <c r="J9" s="3">
        <f t="shared" si="1"/>
        <v>0.24100750452859485</v>
      </c>
      <c r="K9" s="3">
        <f t="shared" si="2"/>
        <v>0.75899249547140513</v>
      </c>
      <c r="L9">
        <v>48267</v>
      </c>
      <c r="M9">
        <v>53401</v>
      </c>
      <c r="N9">
        <v>47620</v>
      </c>
      <c r="O9">
        <v>52417</v>
      </c>
      <c r="P9" t="s">
        <v>15</v>
      </c>
    </row>
    <row r="10" spans="1:18" x14ac:dyDescent="0.2">
      <c r="A10" t="s">
        <v>13</v>
      </c>
      <c r="B10">
        <v>2010</v>
      </c>
      <c r="C10" t="s">
        <v>14</v>
      </c>
      <c r="D10">
        <v>4857</v>
      </c>
      <c r="E10">
        <v>13984</v>
      </c>
      <c r="F10">
        <f t="shared" si="0"/>
        <v>18841</v>
      </c>
      <c r="G10">
        <v>1555</v>
      </c>
      <c r="H10">
        <v>3302</v>
      </c>
      <c r="I10" s="3">
        <f>Table1[[#This Row],[Count - Carework Female]]/Table1[[#This Row],[Count - Carework]]</f>
        <v>0.67984352480955323</v>
      </c>
      <c r="J10" s="3">
        <f t="shared" si="1"/>
        <v>0.25778886470994111</v>
      </c>
      <c r="K10" s="3">
        <f t="shared" si="2"/>
        <v>0.74221113529005889</v>
      </c>
      <c r="L10">
        <v>48951</v>
      </c>
      <c r="M10">
        <v>54399</v>
      </c>
      <c r="N10">
        <v>43569</v>
      </c>
      <c r="O10">
        <v>52308</v>
      </c>
      <c r="P10" t="s">
        <v>15</v>
      </c>
    </row>
    <row r="11" spans="1:18" x14ac:dyDescent="0.2">
      <c r="A11" t="s">
        <v>13</v>
      </c>
      <c r="B11">
        <v>2014</v>
      </c>
      <c r="C11" t="s">
        <v>14</v>
      </c>
      <c r="D11">
        <v>4492</v>
      </c>
      <c r="E11">
        <v>12309</v>
      </c>
      <c r="F11">
        <f t="shared" si="0"/>
        <v>16801</v>
      </c>
      <c r="G11">
        <v>1346</v>
      </c>
      <c r="H11">
        <v>3146</v>
      </c>
      <c r="I11" s="3">
        <f>Table1[[#This Row],[Count - Carework Female]]/Table1[[#This Row],[Count - Carework]]</f>
        <v>0.70035618878005346</v>
      </c>
      <c r="J11" s="3">
        <f t="shared" si="1"/>
        <v>0.2673650377953693</v>
      </c>
      <c r="K11" s="3">
        <f t="shared" si="2"/>
        <v>0.73263496220463065</v>
      </c>
      <c r="L11">
        <v>56799</v>
      </c>
      <c r="M11">
        <v>65498</v>
      </c>
      <c r="N11">
        <v>53990</v>
      </c>
      <c r="O11">
        <v>101675</v>
      </c>
      <c r="P11" t="s">
        <v>15</v>
      </c>
    </row>
    <row r="12" spans="1:18" x14ac:dyDescent="0.2">
      <c r="A12" t="s">
        <v>16</v>
      </c>
      <c r="B12">
        <v>1987</v>
      </c>
      <c r="C12" t="s">
        <v>14</v>
      </c>
      <c r="D12">
        <v>1022</v>
      </c>
      <c r="E12">
        <v>8625</v>
      </c>
      <c r="F12">
        <f t="shared" si="0"/>
        <v>9647</v>
      </c>
      <c r="G12">
        <v>315</v>
      </c>
      <c r="H12">
        <v>707</v>
      </c>
      <c r="I12" s="3">
        <f>Table1[[#This Row],[Count - Carework Female]]/Table1[[#This Row],[Count - Carework]]</f>
        <v>0.69178082191780821</v>
      </c>
      <c r="J12" s="3">
        <f t="shared" si="1"/>
        <v>0.10593967036384368</v>
      </c>
      <c r="K12" s="3">
        <f t="shared" si="2"/>
        <v>0.89406032963615634</v>
      </c>
      <c r="L12" t="s">
        <v>105</v>
      </c>
      <c r="M12" t="s">
        <v>105</v>
      </c>
      <c r="N12" t="s">
        <v>105</v>
      </c>
      <c r="O12" t="s">
        <v>105</v>
      </c>
      <c r="P12" t="s">
        <v>17</v>
      </c>
    </row>
    <row r="13" spans="1:18" x14ac:dyDescent="0.2">
      <c r="A13" t="s">
        <v>16</v>
      </c>
      <c r="B13">
        <v>1995</v>
      </c>
      <c r="C13" t="s">
        <v>14</v>
      </c>
      <c r="D13">
        <v>2583</v>
      </c>
      <c r="E13">
        <v>23740</v>
      </c>
      <c r="F13">
        <f t="shared" si="0"/>
        <v>26323</v>
      </c>
      <c r="G13">
        <v>995</v>
      </c>
      <c r="H13">
        <v>1588</v>
      </c>
      <c r="I13" s="3">
        <f>Table1[[#This Row],[Count - Carework Female]]/Table1[[#This Row],[Count - Carework]]</f>
        <v>0.61478900503290745</v>
      </c>
      <c r="J13" s="3">
        <f t="shared" si="1"/>
        <v>9.8127113170991154E-2</v>
      </c>
      <c r="K13" s="3">
        <f t="shared" si="2"/>
        <v>0.9018728868290089</v>
      </c>
      <c r="L13" t="s">
        <v>105</v>
      </c>
      <c r="M13" t="s">
        <v>105</v>
      </c>
      <c r="N13" t="s">
        <v>105</v>
      </c>
      <c r="O13" t="s">
        <v>105</v>
      </c>
      <c r="P13" t="s">
        <v>17</v>
      </c>
    </row>
    <row r="14" spans="1:18" x14ac:dyDescent="0.2">
      <c r="A14" t="s">
        <v>16</v>
      </c>
      <c r="B14">
        <v>2004</v>
      </c>
      <c r="C14" t="s">
        <v>14</v>
      </c>
      <c r="D14">
        <v>720</v>
      </c>
      <c r="E14">
        <v>4895</v>
      </c>
      <c r="F14">
        <f t="shared" si="0"/>
        <v>5615</v>
      </c>
      <c r="G14">
        <v>243</v>
      </c>
      <c r="H14">
        <v>477</v>
      </c>
      <c r="I14" s="3">
        <f>Table1[[#This Row],[Count - Carework Female]]/Table1[[#This Row],[Count - Carework]]</f>
        <v>0.66249999999999998</v>
      </c>
      <c r="J14" s="3">
        <f t="shared" si="1"/>
        <v>0.12822796081923418</v>
      </c>
      <c r="K14" s="3">
        <f t="shared" si="2"/>
        <v>0.87177203918076585</v>
      </c>
      <c r="L14">
        <v>27082</v>
      </c>
      <c r="M14">
        <v>26312</v>
      </c>
      <c r="N14">
        <v>16452</v>
      </c>
      <c r="O14">
        <v>21357</v>
      </c>
      <c r="P14" t="s">
        <v>17</v>
      </c>
    </row>
    <row r="15" spans="1:18" x14ac:dyDescent="0.2">
      <c r="A15" t="s">
        <v>16</v>
      </c>
      <c r="B15">
        <v>2007</v>
      </c>
      <c r="C15" t="s">
        <v>14</v>
      </c>
      <c r="D15">
        <v>796</v>
      </c>
      <c r="E15">
        <v>4980</v>
      </c>
      <c r="F15">
        <f t="shared" si="0"/>
        <v>5776</v>
      </c>
      <c r="G15">
        <v>227</v>
      </c>
      <c r="H15">
        <v>569</v>
      </c>
      <c r="I15" s="3">
        <f>Table1[[#This Row],[Count - Carework Female]]/Table1[[#This Row],[Count - Carework]]</f>
        <v>0.71482412060301503</v>
      </c>
      <c r="J15" s="3">
        <f t="shared" si="1"/>
        <v>0.13781163434903046</v>
      </c>
      <c r="K15" s="3">
        <f t="shared" si="2"/>
        <v>0.86218836565096957</v>
      </c>
      <c r="L15">
        <v>35288</v>
      </c>
      <c r="M15">
        <v>29818</v>
      </c>
      <c r="N15">
        <v>31062</v>
      </c>
      <c r="O15">
        <v>27261</v>
      </c>
      <c r="P15" t="s">
        <v>17</v>
      </c>
    </row>
    <row r="16" spans="1:18" x14ac:dyDescent="0.2">
      <c r="A16" t="s">
        <v>16</v>
      </c>
      <c r="B16">
        <v>2010</v>
      </c>
      <c r="C16" t="s">
        <v>14</v>
      </c>
      <c r="D16">
        <v>787</v>
      </c>
      <c r="E16">
        <v>5221</v>
      </c>
      <c r="F16">
        <f t="shared" si="0"/>
        <v>6008</v>
      </c>
      <c r="G16">
        <v>220</v>
      </c>
      <c r="H16">
        <v>567</v>
      </c>
      <c r="I16" s="3">
        <f>Table1[[#This Row],[Count - Carework Female]]/Table1[[#This Row],[Count - Carework]]</f>
        <v>0.72045743329097844</v>
      </c>
      <c r="J16" s="3">
        <f t="shared" si="1"/>
        <v>0.13099201065246338</v>
      </c>
      <c r="K16" s="3">
        <f t="shared" si="2"/>
        <v>0.86900798934753665</v>
      </c>
      <c r="L16">
        <v>36848</v>
      </c>
      <c r="M16">
        <v>29039</v>
      </c>
      <c r="N16">
        <v>29039</v>
      </c>
      <c r="O16">
        <v>28851</v>
      </c>
      <c r="P16" t="s">
        <v>17</v>
      </c>
    </row>
    <row r="17" spans="1:16" x14ac:dyDescent="0.2">
      <c r="A17" t="s">
        <v>16</v>
      </c>
      <c r="B17">
        <v>2013</v>
      </c>
      <c r="C17" t="s">
        <v>14</v>
      </c>
      <c r="D17">
        <v>835</v>
      </c>
      <c r="E17">
        <v>4712</v>
      </c>
      <c r="F17">
        <f t="shared" si="0"/>
        <v>5547</v>
      </c>
      <c r="G17">
        <v>228</v>
      </c>
      <c r="H17">
        <v>607</v>
      </c>
      <c r="I17" s="3">
        <f>Table1[[#This Row],[Count - Carework Female]]/Table1[[#This Row],[Count - Carework]]</f>
        <v>0.72694610778443114</v>
      </c>
      <c r="J17" s="3">
        <f t="shared" si="1"/>
        <v>0.15053181900126195</v>
      </c>
      <c r="K17" s="3">
        <f t="shared" si="2"/>
        <v>0.84946818099873811</v>
      </c>
      <c r="L17">
        <v>36102</v>
      </c>
      <c r="M17">
        <v>37131</v>
      </c>
      <c r="N17">
        <v>27105</v>
      </c>
      <c r="O17">
        <v>34581</v>
      </c>
      <c r="P17" t="s">
        <v>17</v>
      </c>
    </row>
    <row r="18" spans="1:16" x14ac:dyDescent="0.2">
      <c r="A18" t="s">
        <v>16</v>
      </c>
      <c r="B18">
        <v>1987</v>
      </c>
      <c r="C18" t="s">
        <v>18</v>
      </c>
      <c r="D18">
        <v>394</v>
      </c>
      <c r="E18">
        <v>9253</v>
      </c>
      <c r="F18">
        <f t="shared" si="0"/>
        <v>9647</v>
      </c>
      <c r="G18">
        <v>124</v>
      </c>
      <c r="H18">
        <v>270</v>
      </c>
      <c r="I18" s="3">
        <f>Table1[[#This Row],[Count - Carework Female]]/Table1[[#This Row],[Count - Carework]]</f>
        <v>0.68527918781725883</v>
      </c>
      <c r="J18" s="3">
        <f t="shared" si="1"/>
        <v>4.0841712449466154E-2</v>
      </c>
      <c r="K18" s="3">
        <f t="shared" si="2"/>
        <v>0.95915828755053389</v>
      </c>
      <c r="L18" t="s">
        <v>105</v>
      </c>
      <c r="M18" t="s">
        <v>105</v>
      </c>
      <c r="N18" t="s">
        <v>105</v>
      </c>
      <c r="O18" t="s">
        <v>105</v>
      </c>
      <c r="P18" t="s">
        <v>17</v>
      </c>
    </row>
    <row r="19" spans="1:16" x14ac:dyDescent="0.2">
      <c r="A19" t="s">
        <v>16</v>
      </c>
      <c r="B19">
        <v>1995</v>
      </c>
      <c r="C19" t="s">
        <v>18</v>
      </c>
      <c r="D19">
        <v>791</v>
      </c>
      <c r="E19">
        <v>25532</v>
      </c>
      <c r="F19">
        <f t="shared" si="0"/>
        <v>26323</v>
      </c>
      <c r="G19">
        <v>245</v>
      </c>
      <c r="H19">
        <v>546</v>
      </c>
      <c r="I19" s="3">
        <f>Table1[[#This Row],[Count - Carework Female]]/Table1[[#This Row],[Count - Carework]]</f>
        <v>0.69026548672566368</v>
      </c>
      <c r="J19" s="3">
        <f t="shared" si="1"/>
        <v>3.004976636401626E-2</v>
      </c>
      <c r="K19" s="3">
        <f t="shared" si="2"/>
        <v>0.96995023363598376</v>
      </c>
      <c r="L19" t="s">
        <v>105</v>
      </c>
      <c r="M19" t="s">
        <v>105</v>
      </c>
      <c r="N19" t="s">
        <v>105</v>
      </c>
      <c r="O19" t="s">
        <v>105</v>
      </c>
      <c r="P19" t="s">
        <v>17</v>
      </c>
    </row>
    <row r="20" spans="1:16" x14ac:dyDescent="0.2">
      <c r="A20" t="s">
        <v>16</v>
      </c>
      <c r="B20">
        <v>2010</v>
      </c>
      <c r="C20" t="s">
        <v>18</v>
      </c>
      <c r="D20">
        <v>139</v>
      </c>
      <c r="E20">
        <v>5869</v>
      </c>
      <c r="F20">
        <f t="shared" si="0"/>
        <v>6008</v>
      </c>
      <c r="G20">
        <v>15</v>
      </c>
      <c r="H20">
        <v>124</v>
      </c>
      <c r="I20" s="3">
        <f>Table1[[#This Row],[Count - Carework Female]]/Table1[[#This Row],[Count - Carework]]</f>
        <v>0.8920863309352518</v>
      </c>
      <c r="J20" s="3">
        <f t="shared" si="1"/>
        <v>2.3135818908122503E-2</v>
      </c>
      <c r="K20" s="3">
        <f t="shared" si="2"/>
        <v>0.97686418109187745</v>
      </c>
      <c r="L20">
        <v>20532</v>
      </c>
      <c r="M20">
        <v>33955</v>
      </c>
      <c r="N20">
        <v>12165</v>
      </c>
      <c r="O20">
        <v>29109</v>
      </c>
      <c r="P20" t="s">
        <v>17</v>
      </c>
    </row>
    <row r="21" spans="1:16" x14ac:dyDescent="0.2">
      <c r="A21" t="s">
        <v>16</v>
      </c>
      <c r="B21">
        <v>2013</v>
      </c>
      <c r="C21" t="s">
        <v>18</v>
      </c>
      <c r="D21">
        <v>186</v>
      </c>
      <c r="E21">
        <v>5361</v>
      </c>
      <c r="F21">
        <f t="shared" si="0"/>
        <v>5547</v>
      </c>
      <c r="G21">
        <v>25</v>
      </c>
      <c r="H21">
        <v>161</v>
      </c>
      <c r="I21" s="3">
        <f>Table1[[#This Row],[Count - Carework Female]]/Table1[[#This Row],[Count - Carework]]</f>
        <v>0.86559139784946237</v>
      </c>
      <c r="J21" s="3">
        <f t="shared" si="1"/>
        <v>3.3531638723634398E-2</v>
      </c>
      <c r="K21" s="3">
        <f t="shared" si="2"/>
        <v>0.9664683612763656</v>
      </c>
      <c r="L21">
        <v>20870</v>
      </c>
      <c r="M21">
        <v>37535</v>
      </c>
      <c r="N21">
        <v>12740</v>
      </c>
      <c r="O21">
        <v>33921</v>
      </c>
      <c r="P21" t="s">
        <v>17</v>
      </c>
    </row>
    <row r="22" spans="1:16" x14ac:dyDescent="0.2">
      <c r="A22" t="s">
        <v>19</v>
      </c>
      <c r="B22">
        <v>1995</v>
      </c>
      <c r="C22" t="s">
        <v>14</v>
      </c>
      <c r="D22">
        <v>600</v>
      </c>
      <c r="E22">
        <v>2397</v>
      </c>
      <c r="F22">
        <f t="shared" si="0"/>
        <v>2997</v>
      </c>
      <c r="G22">
        <v>194</v>
      </c>
      <c r="H22">
        <v>406</v>
      </c>
      <c r="I22" s="3">
        <f>Table1[[#This Row],[Count - Carework Female]]/Table1[[#This Row],[Count - Carework]]</f>
        <v>0.67666666666666664</v>
      </c>
      <c r="J22" s="3">
        <f t="shared" si="1"/>
        <v>0.20020020020020021</v>
      </c>
      <c r="K22" s="3">
        <f t="shared" si="2"/>
        <v>0.79979979979979976</v>
      </c>
      <c r="L22">
        <v>13535</v>
      </c>
      <c r="M22">
        <v>13440</v>
      </c>
      <c r="N22">
        <v>7773</v>
      </c>
      <c r="O22">
        <v>9344</v>
      </c>
      <c r="P22" t="s">
        <v>17</v>
      </c>
    </row>
    <row r="23" spans="1:16" x14ac:dyDescent="0.2">
      <c r="A23" t="s">
        <v>19</v>
      </c>
      <c r="B23">
        <v>1997</v>
      </c>
      <c r="C23" t="s">
        <v>14</v>
      </c>
      <c r="D23">
        <v>649</v>
      </c>
      <c r="E23">
        <v>3940</v>
      </c>
      <c r="F23">
        <f t="shared" si="0"/>
        <v>4589</v>
      </c>
      <c r="G23">
        <v>197</v>
      </c>
      <c r="H23">
        <v>452</v>
      </c>
      <c r="I23" s="3">
        <f>Table1[[#This Row],[Count - Carework Female]]/Table1[[#This Row],[Count - Carework]]</f>
        <v>0.69645608628659472</v>
      </c>
      <c r="J23" s="3">
        <f t="shared" si="1"/>
        <v>0.14142514709086948</v>
      </c>
      <c r="K23" s="3">
        <f t="shared" si="2"/>
        <v>0.85857485290913049</v>
      </c>
      <c r="L23">
        <v>28324</v>
      </c>
      <c r="M23">
        <v>23274</v>
      </c>
      <c r="N23">
        <v>13092</v>
      </c>
      <c r="O23">
        <v>19027</v>
      </c>
      <c r="P23" t="s">
        <v>17</v>
      </c>
    </row>
    <row r="24" spans="1:16" x14ac:dyDescent="0.2">
      <c r="A24" t="s">
        <v>19</v>
      </c>
      <c r="B24">
        <v>2000</v>
      </c>
      <c r="C24" t="s">
        <v>14</v>
      </c>
      <c r="D24">
        <v>601</v>
      </c>
      <c r="E24">
        <v>2216</v>
      </c>
      <c r="F24">
        <f t="shared" si="0"/>
        <v>2817</v>
      </c>
      <c r="G24">
        <v>167</v>
      </c>
      <c r="H24">
        <v>434</v>
      </c>
      <c r="I24" s="3">
        <f>Table1[[#This Row],[Count - Carework Female]]/Table1[[#This Row],[Count - Carework]]</f>
        <v>0.72212978369384362</v>
      </c>
      <c r="J24" s="3">
        <f t="shared" si="1"/>
        <v>0.21334753283635072</v>
      </c>
      <c r="K24" s="3">
        <f t="shared" si="2"/>
        <v>0.78665246716364923</v>
      </c>
      <c r="L24">
        <v>17151</v>
      </c>
      <c r="M24">
        <v>19567</v>
      </c>
      <c r="N24">
        <v>12285</v>
      </c>
      <c r="O24">
        <v>45435</v>
      </c>
      <c r="P24" t="s">
        <v>17</v>
      </c>
    </row>
    <row r="25" spans="1:16" x14ac:dyDescent="0.2">
      <c r="A25" t="s">
        <v>20</v>
      </c>
      <c r="B25">
        <v>2006</v>
      </c>
      <c r="C25" t="s">
        <v>14</v>
      </c>
      <c r="D25">
        <v>24424</v>
      </c>
      <c r="E25">
        <v>159072</v>
      </c>
      <c r="F25">
        <f t="shared" si="0"/>
        <v>183496</v>
      </c>
      <c r="G25">
        <v>4018</v>
      </c>
      <c r="H25">
        <v>20406</v>
      </c>
      <c r="I25" s="3">
        <f>Table1[[#This Row],[Count - Carework Female]]/Table1[[#This Row],[Count - Carework]]</f>
        <v>0.83548968227972487</v>
      </c>
      <c r="J25" s="3">
        <f t="shared" si="1"/>
        <v>0.13310371888215547</v>
      </c>
      <c r="K25" s="3">
        <f t="shared" si="2"/>
        <v>0.86689628111784456</v>
      </c>
      <c r="L25">
        <v>10262</v>
      </c>
      <c r="M25">
        <v>10297</v>
      </c>
      <c r="N25">
        <v>18402</v>
      </c>
      <c r="O25">
        <v>18853</v>
      </c>
      <c r="P25" t="s">
        <v>21</v>
      </c>
    </row>
    <row r="26" spans="1:16" x14ac:dyDescent="0.2">
      <c r="A26" t="s">
        <v>20</v>
      </c>
      <c r="B26">
        <v>2009</v>
      </c>
      <c r="C26" t="s">
        <v>14</v>
      </c>
      <c r="D26">
        <v>25460</v>
      </c>
      <c r="E26">
        <v>157526</v>
      </c>
      <c r="F26">
        <f t="shared" si="0"/>
        <v>182986</v>
      </c>
      <c r="G26">
        <v>4272</v>
      </c>
      <c r="H26">
        <v>21188</v>
      </c>
      <c r="I26" s="3">
        <f>Table1[[#This Row],[Count - Carework Female]]/Table1[[#This Row],[Count - Carework]]</f>
        <v>0.83220738413197171</v>
      </c>
      <c r="J26" s="3">
        <f t="shared" si="1"/>
        <v>0.13913632736930695</v>
      </c>
      <c r="K26" s="3">
        <f t="shared" si="2"/>
        <v>0.86086367263069308</v>
      </c>
      <c r="L26">
        <v>13561</v>
      </c>
      <c r="M26">
        <v>13238</v>
      </c>
      <c r="N26">
        <v>23716</v>
      </c>
      <c r="O26">
        <v>26629</v>
      </c>
      <c r="P26" t="s">
        <v>21</v>
      </c>
    </row>
    <row r="27" spans="1:16" x14ac:dyDescent="0.2">
      <c r="A27" t="s">
        <v>20</v>
      </c>
      <c r="B27">
        <v>2011</v>
      </c>
      <c r="C27" t="s">
        <v>14</v>
      </c>
      <c r="D27">
        <v>21578</v>
      </c>
      <c r="E27">
        <v>141706</v>
      </c>
      <c r="F27">
        <f t="shared" si="0"/>
        <v>163284</v>
      </c>
      <c r="G27">
        <v>3704</v>
      </c>
      <c r="H27">
        <v>17874</v>
      </c>
      <c r="I27" s="3">
        <f>Table1[[#This Row],[Count - Carework Female]]/Table1[[#This Row],[Count - Carework]]</f>
        <v>0.82834368338122166</v>
      </c>
      <c r="J27" s="3">
        <f t="shared" si="1"/>
        <v>0.1321501188113961</v>
      </c>
      <c r="K27" s="3">
        <f t="shared" si="2"/>
        <v>0.86784988118860396</v>
      </c>
      <c r="L27">
        <v>17277</v>
      </c>
      <c r="M27">
        <v>16245</v>
      </c>
      <c r="N27">
        <v>29332</v>
      </c>
      <c r="O27">
        <v>27535</v>
      </c>
      <c r="P27" t="s">
        <v>21</v>
      </c>
    </row>
    <row r="28" spans="1:16" x14ac:dyDescent="0.2">
      <c r="A28" t="s">
        <v>20</v>
      </c>
      <c r="B28">
        <v>2013</v>
      </c>
      <c r="C28" t="s">
        <v>14</v>
      </c>
      <c r="D28">
        <v>22078</v>
      </c>
      <c r="E28">
        <v>142374</v>
      </c>
      <c r="F28">
        <f t="shared" si="0"/>
        <v>164452</v>
      </c>
      <c r="G28">
        <v>4089</v>
      </c>
      <c r="H28">
        <v>17989</v>
      </c>
      <c r="I28" s="3">
        <f>Table1[[#This Row],[Count - Carework Female]]/Table1[[#This Row],[Count - Carework]]</f>
        <v>0.81479300661291787</v>
      </c>
      <c r="J28" s="3">
        <f t="shared" si="1"/>
        <v>0.13425193977574004</v>
      </c>
      <c r="K28" s="3">
        <f t="shared" si="2"/>
        <v>0.86574806022425999</v>
      </c>
      <c r="L28">
        <v>21987</v>
      </c>
      <c r="M28">
        <v>20043</v>
      </c>
      <c r="N28">
        <v>35284</v>
      </c>
      <c r="O28">
        <v>33198</v>
      </c>
      <c r="P28" t="s">
        <v>21</v>
      </c>
    </row>
    <row r="29" spans="1:16" x14ac:dyDescent="0.2">
      <c r="A29" t="s">
        <v>20</v>
      </c>
      <c r="B29">
        <v>2006</v>
      </c>
      <c r="C29" t="s">
        <v>18</v>
      </c>
      <c r="D29">
        <v>2626</v>
      </c>
      <c r="E29">
        <v>180870</v>
      </c>
      <c r="F29">
        <f t="shared" si="0"/>
        <v>183496</v>
      </c>
      <c r="G29">
        <v>119</v>
      </c>
      <c r="H29">
        <v>2507</v>
      </c>
      <c r="I29" s="3">
        <f>Table1[[#This Row],[Count - Carework Female]]/Table1[[#This Row],[Count - Carework]]</f>
        <v>0.95468392993145468</v>
      </c>
      <c r="J29" s="3">
        <f t="shared" si="1"/>
        <v>1.4310938658063391E-2</v>
      </c>
      <c r="K29" s="3">
        <f t="shared" si="2"/>
        <v>0.98568906134193657</v>
      </c>
      <c r="L29">
        <v>6114</v>
      </c>
      <c r="M29">
        <v>10354</v>
      </c>
      <c r="N29">
        <v>8010</v>
      </c>
      <c r="O29">
        <v>18898</v>
      </c>
      <c r="P29" t="s">
        <v>21</v>
      </c>
    </row>
    <row r="30" spans="1:16" x14ac:dyDescent="0.2">
      <c r="A30" t="s">
        <v>20</v>
      </c>
      <c r="B30">
        <v>2009</v>
      </c>
      <c r="C30" t="s">
        <v>18</v>
      </c>
      <c r="D30">
        <v>3513</v>
      </c>
      <c r="E30">
        <v>179473</v>
      </c>
      <c r="F30">
        <f t="shared" si="0"/>
        <v>182986</v>
      </c>
      <c r="G30">
        <v>171</v>
      </c>
      <c r="H30">
        <v>3342</v>
      </c>
      <c r="I30" s="3">
        <f>Table1[[#This Row],[Count - Carework Female]]/Table1[[#This Row],[Count - Carework]]</f>
        <v>0.95132365499573013</v>
      </c>
      <c r="J30" s="3">
        <f t="shared" si="1"/>
        <v>1.9198190025466428E-2</v>
      </c>
      <c r="K30" s="3">
        <f t="shared" si="2"/>
        <v>0.98080180997453359</v>
      </c>
      <c r="L30">
        <v>7515</v>
      </c>
      <c r="M30">
        <v>13397</v>
      </c>
      <c r="N30">
        <v>9681</v>
      </c>
      <c r="O30">
        <v>26451</v>
      </c>
      <c r="P30" t="s">
        <v>21</v>
      </c>
    </row>
    <row r="31" spans="1:16" x14ac:dyDescent="0.2">
      <c r="A31" t="s">
        <v>20</v>
      </c>
      <c r="B31">
        <v>2011</v>
      </c>
      <c r="C31" t="s">
        <v>18</v>
      </c>
      <c r="D31">
        <v>3255</v>
      </c>
      <c r="E31">
        <v>160567</v>
      </c>
      <c r="F31">
        <f t="shared" si="0"/>
        <v>163822</v>
      </c>
      <c r="G31">
        <v>132</v>
      </c>
      <c r="H31">
        <v>3153</v>
      </c>
      <c r="I31" s="3">
        <f>Table1[[#This Row],[Count - Carework Female]]/Table1[[#This Row],[Count - Carework]]</f>
        <v>0.96866359447004613</v>
      </c>
      <c r="J31" s="3">
        <f t="shared" si="1"/>
        <v>1.9869126246780042E-2</v>
      </c>
      <c r="K31" s="3">
        <f t="shared" si="2"/>
        <v>0.98013087375321994</v>
      </c>
      <c r="L31">
        <v>10958</v>
      </c>
      <c r="M31">
        <v>16495</v>
      </c>
      <c r="N31">
        <v>12349</v>
      </c>
      <c r="O31">
        <v>28003</v>
      </c>
      <c r="P31" t="s">
        <v>21</v>
      </c>
    </row>
    <row r="32" spans="1:16" x14ac:dyDescent="0.2">
      <c r="A32" t="s">
        <v>20</v>
      </c>
      <c r="B32">
        <v>2013</v>
      </c>
      <c r="C32" t="s">
        <v>18</v>
      </c>
      <c r="D32">
        <v>3713</v>
      </c>
      <c r="E32">
        <v>160739</v>
      </c>
      <c r="F32">
        <f t="shared" si="0"/>
        <v>164452</v>
      </c>
      <c r="G32">
        <v>205</v>
      </c>
      <c r="H32">
        <v>3508</v>
      </c>
      <c r="I32" s="3">
        <f>Table1[[#This Row],[Count - Carework Female]]/Table1[[#This Row],[Count - Carework]]</f>
        <v>0.94478858066253701</v>
      </c>
      <c r="J32" s="3">
        <f t="shared" si="1"/>
        <v>2.2578016685719845E-2</v>
      </c>
      <c r="K32" s="3">
        <f t="shared" si="2"/>
        <v>0.97742198331428021</v>
      </c>
      <c r="L32">
        <v>13647</v>
      </c>
      <c r="M32">
        <v>20462</v>
      </c>
      <c r="N32">
        <v>14644</v>
      </c>
      <c r="O32">
        <v>33794</v>
      </c>
      <c r="P32" t="s">
        <v>21</v>
      </c>
    </row>
    <row r="33" spans="1:16" x14ac:dyDescent="0.2">
      <c r="A33" t="s">
        <v>22</v>
      </c>
      <c r="B33">
        <v>1981</v>
      </c>
      <c r="C33" t="s">
        <v>14</v>
      </c>
      <c r="D33">
        <v>2799</v>
      </c>
      <c r="E33">
        <v>13055</v>
      </c>
      <c r="F33">
        <f t="shared" si="0"/>
        <v>15854</v>
      </c>
      <c r="G33">
        <v>1141</v>
      </c>
      <c r="H33">
        <v>1658</v>
      </c>
      <c r="I33" s="3">
        <f>Table1[[#This Row],[Count - Carework Female]]/Table1[[#This Row],[Count - Carework]]</f>
        <v>0.59235441229010366</v>
      </c>
      <c r="J33" s="3">
        <f t="shared" si="1"/>
        <v>0.17654850510912073</v>
      </c>
      <c r="K33" s="3">
        <f t="shared" si="2"/>
        <v>0.82345149489087932</v>
      </c>
      <c r="L33">
        <v>11681</v>
      </c>
      <c r="M33">
        <v>13805</v>
      </c>
      <c r="N33">
        <v>10971</v>
      </c>
      <c r="O33">
        <v>11902</v>
      </c>
      <c r="P33" t="s">
        <v>23</v>
      </c>
    </row>
    <row r="34" spans="1:16" x14ac:dyDescent="0.2">
      <c r="A34" t="s">
        <v>22</v>
      </c>
      <c r="B34">
        <v>1987</v>
      </c>
      <c r="C34" t="s">
        <v>14</v>
      </c>
      <c r="D34">
        <v>1883</v>
      </c>
      <c r="E34">
        <v>11152</v>
      </c>
      <c r="F34">
        <f t="shared" si="0"/>
        <v>13035</v>
      </c>
      <c r="G34">
        <v>555</v>
      </c>
      <c r="H34">
        <v>1328</v>
      </c>
      <c r="I34" s="3">
        <f>Table1[[#This Row],[Count - Carework Female]]/Table1[[#This Row],[Count - Carework]]</f>
        <v>0.70525756771109926</v>
      </c>
      <c r="J34" s="3">
        <f t="shared" si="1"/>
        <v>0.14445723053317991</v>
      </c>
      <c r="K34" s="3">
        <f t="shared" si="2"/>
        <v>0.85554276946682006</v>
      </c>
      <c r="L34">
        <v>14126</v>
      </c>
      <c r="M34">
        <v>19284</v>
      </c>
      <c r="N34">
        <v>14489</v>
      </c>
      <c r="O34">
        <v>17058</v>
      </c>
      <c r="P34" t="s">
        <v>23</v>
      </c>
    </row>
    <row r="35" spans="1:16" x14ac:dyDescent="0.2">
      <c r="A35" t="s">
        <v>22</v>
      </c>
      <c r="B35">
        <v>1991</v>
      </c>
      <c r="C35" t="s">
        <v>14</v>
      </c>
      <c r="D35">
        <v>3534</v>
      </c>
      <c r="E35">
        <v>18826</v>
      </c>
      <c r="F35">
        <f t="shared" si="0"/>
        <v>22360</v>
      </c>
      <c r="G35">
        <v>996</v>
      </c>
      <c r="H35">
        <v>2538</v>
      </c>
      <c r="I35" s="3">
        <f>Table1[[#This Row],[Count - Carework Female]]/Table1[[#This Row],[Count - Carework]]</f>
        <v>0.71816638370118846</v>
      </c>
      <c r="J35" s="3">
        <f t="shared" si="1"/>
        <v>0.15805008944543827</v>
      </c>
      <c r="K35" s="3">
        <f t="shared" si="2"/>
        <v>0.8419499105545617</v>
      </c>
      <c r="L35">
        <v>18113</v>
      </c>
      <c r="M35">
        <v>23959</v>
      </c>
      <c r="N35">
        <v>18152</v>
      </c>
      <c r="O35">
        <v>22452</v>
      </c>
      <c r="P35" t="s">
        <v>23</v>
      </c>
    </row>
    <row r="36" spans="1:16" x14ac:dyDescent="0.2">
      <c r="A36" t="s">
        <v>22</v>
      </c>
      <c r="B36">
        <v>1994</v>
      </c>
      <c r="C36" t="s">
        <v>14</v>
      </c>
      <c r="D36">
        <v>5744</v>
      </c>
      <c r="E36">
        <v>36917</v>
      </c>
      <c r="F36">
        <f t="shared" si="0"/>
        <v>42661</v>
      </c>
      <c r="G36">
        <v>2008</v>
      </c>
      <c r="H36">
        <v>3736</v>
      </c>
      <c r="I36" s="3">
        <f>Table1[[#This Row],[Count - Carework Female]]/Table1[[#This Row],[Count - Carework]]</f>
        <v>0.65041782729805009</v>
      </c>
      <c r="J36" s="3">
        <f t="shared" si="1"/>
        <v>0.13464288225779986</v>
      </c>
      <c r="K36" s="3">
        <f t="shared" si="2"/>
        <v>0.86535711774220014</v>
      </c>
      <c r="L36">
        <v>30066</v>
      </c>
      <c r="M36">
        <v>24299</v>
      </c>
      <c r="N36">
        <v>22943</v>
      </c>
      <c r="O36">
        <v>22855</v>
      </c>
      <c r="P36" t="s">
        <v>23</v>
      </c>
    </row>
    <row r="37" spans="1:16" x14ac:dyDescent="0.2">
      <c r="A37" t="s">
        <v>22</v>
      </c>
      <c r="B37">
        <v>1997</v>
      </c>
      <c r="C37" t="s">
        <v>14</v>
      </c>
      <c r="D37">
        <v>4827</v>
      </c>
      <c r="E37">
        <v>33650</v>
      </c>
      <c r="F37">
        <f t="shared" si="0"/>
        <v>38477</v>
      </c>
      <c r="G37">
        <v>1663</v>
      </c>
      <c r="H37">
        <v>3164</v>
      </c>
      <c r="I37" s="3">
        <f>Table1[[#This Row],[Count - Carework Female]]/Table1[[#This Row],[Count - Carework]]</f>
        <v>0.655479593950694</v>
      </c>
      <c r="J37" s="3">
        <f t="shared" si="1"/>
        <v>0.12545156846947528</v>
      </c>
      <c r="K37" s="3">
        <f t="shared" si="2"/>
        <v>0.87454843153052475</v>
      </c>
      <c r="L37">
        <v>30064</v>
      </c>
      <c r="M37">
        <v>25372</v>
      </c>
      <c r="N37">
        <v>22345</v>
      </c>
      <c r="O37">
        <v>24583</v>
      </c>
      <c r="P37" t="s">
        <v>23</v>
      </c>
    </row>
    <row r="38" spans="1:16" x14ac:dyDescent="0.2">
      <c r="A38" t="s">
        <v>22</v>
      </c>
      <c r="B38">
        <v>1998</v>
      </c>
      <c r="C38" t="s">
        <v>14</v>
      </c>
      <c r="D38">
        <v>4093</v>
      </c>
      <c r="E38">
        <v>31414</v>
      </c>
      <c r="F38">
        <f t="shared" si="0"/>
        <v>35507</v>
      </c>
      <c r="G38">
        <v>1095</v>
      </c>
      <c r="H38">
        <v>2998</v>
      </c>
      <c r="I38" s="3">
        <f>Table1[[#This Row],[Count - Carework Female]]/Table1[[#This Row],[Count - Carework]]</f>
        <v>0.73247007085267535</v>
      </c>
      <c r="J38" s="3">
        <f t="shared" si="1"/>
        <v>0.11527304475173909</v>
      </c>
      <c r="K38" s="3">
        <f t="shared" si="2"/>
        <v>0.88472695524826095</v>
      </c>
      <c r="L38">
        <v>35520</v>
      </c>
      <c r="M38">
        <v>29759</v>
      </c>
      <c r="N38">
        <v>31047</v>
      </c>
      <c r="O38">
        <v>29547</v>
      </c>
      <c r="P38" t="s">
        <v>23</v>
      </c>
    </row>
    <row r="39" spans="1:16" x14ac:dyDescent="0.2">
      <c r="A39" t="s">
        <v>22</v>
      </c>
      <c r="B39">
        <v>2000</v>
      </c>
      <c r="C39" t="s">
        <v>14</v>
      </c>
      <c r="D39">
        <v>3777</v>
      </c>
      <c r="E39">
        <v>27941</v>
      </c>
      <c r="F39">
        <f t="shared" si="0"/>
        <v>31718</v>
      </c>
      <c r="G39">
        <v>945</v>
      </c>
      <c r="H39">
        <v>2832</v>
      </c>
      <c r="I39" s="3">
        <f>Table1[[#This Row],[Count - Carework Female]]/Table1[[#This Row],[Count - Carework]]</f>
        <v>0.74980142970611596</v>
      </c>
      <c r="J39" s="3">
        <f t="shared" si="1"/>
        <v>0.11908064821237152</v>
      </c>
      <c r="K39" s="3">
        <f t="shared" si="2"/>
        <v>0.88091935178762848</v>
      </c>
      <c r="L39">
        <v>37581</v>
      </c>
      <c r="M39">
        <v>32866</v>
      </c>
      <c r="N39">
        <v>26747</v>
      </c>
      <c r="O39">
        <v>32613</v>
      </c>
      <c r="P39" t="s">
        <v>23</v>
      </c>
    </row>
    <row r="40" spans="1:16" x14ac:dyDescent="0.2">
      <c r="A40" t="s">
        <v>22</v>
      </c>
      <c r="B40">
        <v>2004</v>
      </c>
      <c r="C40" t="s">
        <v>14</v>
      </c>
      <c r="D40">
        <v>3708</v>
      </c>
      <c r="E40">
        <v>26848</v>
      </c>
      <c r="F40">
        <f t="shared" si="0"/>
        <v>30556</v>
      </c>
      <c r="G40">
        <v>995</v>
      </c>
      <c r="H40">
        <v>2713</v>
      </c>
      <c r="I40" s="3">
        <f>Table1[[#This Row],[Count - Carework Female]]/Table1[[#This Row],[Count - Carework]]</f>
        <v>0.73166127292340888</v>
      </c>
      <c r="J40" s="3">
        <f t="shared" si="1"/>
        <v>0.12135096216782301</v>
      </c>
      <c r="K40" s="3">
        <f t="shared" si="2"/>
        <v>0.87864903783217696</v>
      </c>
      <c r="L40">
        <v>44331</v>
      </c>
      <c r="M40">
        <v>37561</v>
      </c>
      <c r="N40">
        <v>32411</v>
      </c>
      <c r="O40">
        <v>38032</v>
      </c>
      <c r="P40" t="s">
        <v>23</v>
      </c>
    </row>
    <row r="41" spans="1:16" x14ac:dyDescent="0.2">
      <c r="A41" t="s">
        <v>22</v>
      </c>
      <c r="B41">
        <v>2007</v>
      </c>
      <c r="C41" t="s">
        <v>14</v>
      </c>
      <c r="D41">
        <v>3624</v>
      </c>
      <c r="E41">
        <v>25571</v>
      </c>
      <c r="F41">
        <f t="shared" si="0"/>
        <v>29195</v>
      </c>
      <c r="G41">
        <v>992</v>
      </c>
      <c r="H41">
        <v>2632</v>
      </c>
      <c r="I41" s="3">
        <f>Table1[[#This Row],[Count - Carework Female]]/Table1[[#This Row],[Count - Carework]]</f>
        <v>0.72626931567328923</v>
      </c>
      <c r="J41" s="3">
        <f t="shared" si="1"/>
        <v>0.12413084432265799</v>
      </c>
      <c r="K41" s="3">
        <f t="shared" si="2"/>
        <v>0.87586915567734203</v>
      </c>
      <c r="L41">
        <v>50424</v>
      </c>
      <c r="M41">
        <v>43635</v>
      </c>
      <c r="N41">
        <v>34577</v>
      </c>
      <c r="O41">
        <v>58994</v>
      </c>
      <c r="P41" t="s">
        <v>23</v>
      </c>
    </row>
    <row r="42" spans="1:16" x14ac:dyDescent="0.2">
      <c r="A42" t="s">
        <v>22</v>
      </c>
      <c r="B42">
        <v>2010</v>
      </c>
      <c r="C42" t="s">
        <v>14</v>
      </c>
      <c r="D42">
        <v>3514</v>
      </c>
      <c r="E42">
        <v>23187</v>
      </c>
      <c r="F42">
        <f t="shared" si="0"/>
        <v>26701</v>
      </c>
      <c r="G42">
        <v>883</v>
      </c>
      <c r="H42">
        <v>2631</v>
      </c>
      <c r="I42" s="3">
        <f>Table1[[#This Row],[Count - Carework Female]]/Table1[[#This Row],[Count - Carework]]</f>
        <v>0.74871940808195792</v>
      </c>
      <c r="J42" s="3">
        <f t="shared" si="1"/>
        <v>0.13160555784427549</v>
      </c>
      <c r="K42" s="3">
        <f t="shared" si="2"/>
        <v>0.86839444215572448</v>
      </c>
      <c r="L42">
        <v>54280</v>
      </c>
      <c r="M42">
        <v>46949</v>
      </c>
      <c r="N42">
        <v>34802</v>
      </c>
      <c r="O42">
        <v>46981</v>
      </c>
      <c r="P42" t="s">
        <v>23</v>
      </c>
    </row>
    <row r="43" spans="1:16" x14ac:dyDescent="0.2">
      <c r="A43" t="s">
        <v>22</v>
      </c>
      <c r="B43">
        <v>1998</v>
      </c>
      <c r="C43" t="s">
        <v>18</v>
      </c>
      <c r="D43">
        <v>699</v>
      </c>
      <c r="E43">
        <v>34808</v>
      </c>
      <c r="F43">
        <f t="shared" si="0"/>
        <v>35507</v>
      </c>
      <c r="G43">
        <v>16</v>
      </c>
      <c r="H43">
        <v>683</v>
      </c>
      <c r="I43" s="3">
        <f>Table1[[#This Row],[Count - Carework Female]]/Table1[[#This Row],[Count - Carework]]</f>
        <v>0.97711015736766804</v>
      </c>
      <c r="J43" s="3">
        <f t="shared" si="1"/>
        <v>1.968625904751176E-2</v>
      </c>
      <c r="K43" s="3">
        <f t="shared" si="2"/>
        <v>0.98031374095248824</v>
      </c>
      <c r="L43">
        <v>12771</v>
      </c>
      <c r="M43">
        <v>30777</v>
      </c>
      <c r="N43">
        <v>10991</v>
      </c>
      <c r="O43">
        <v>29931</v>
      </c>
      <c r="P43" t="s">
        <v>23</v>
      </c>
    </row>
    <row r="44" spans="1:16" x14ac:dyDescent="0.2">
      <c r="A44" t="s">
        <v>22</v>
      </c>
      <c r="B44">
        <v>2000</v>
      </c>
      <c r="C44" t="s">
        <v>18</v>
      </c>
      <c r="D44">
        <v>614</v>
      </c>
      <c r="E44">
        <v>31104</v>
      </c>
      <c r="F44">
        <f t="shared" si="0"/>
        <v>31718</v>
      </c>
      <c r="G44">
        <v>10</v>
      </c>
      <c r="H44">
        <v>604</v>
      </c>
      <c r="I44" s="3">
        <f>Table1[[#This Row],[Count - Carework Female]]/Table1[[#This Row],[Count - Carework]]</f>
        <v>0.98371335504885993</v>
      </c>
      <c r="J44" s="3">
        <f t="shared" si="1"/>
        <v>1.9358093196292326E-2</v>
      </c>
      <c r="K44" s="3">
        <f t="shared" si="2"/>
        <v>0.98064190680370766</v>
      </c>
      <c r="L44">
        <v>14286</v>
      </c>
      <c r="M44">
        <v>33806</v>
      </c>
      <c r="N44">
        <v>10597</v>
      </c>
      <c r="O44">
        <v>32172</v>
      </c>
      <c r="P44" t="s">
        <v>23</v>
      </c>
    </row>
    <row r="45" spans="1:16" x14ac:dyDescent="0.2">
      <c r="A45" t="s">
        <v>22</v>
      </c>
      <c r="B45">
        <v>2004</v>
      </c>
      <c r="C45" t="s">
        <v>18</v>
      </c>
      <c r="D45">
        <v>373</v>
      </c>
      <c r="E45">
        <v>30183</v>
      </c>
      <c r="F45">
        <f t="shared" si="0"/>
        <v>30556</v>
      </c>
      <c r="G45">
        <v>7</v>
      </c>
      <c r="H45">
        <v>366</v>
      </c>
      <c r="I45" s="3">
        <f>Table1[[#This Row],[Count - Carework Female]]/Table1[[#This Row],[Count - Carework]]</f>
        <v>0.98123324396782841</v>
      </c>
      <c r="J45" s="3">
        <f t="shared" si="1"/>
        <v>1.2207095169524807E-2</v>
      </c>
      <c r="K45" s="3">
        <f t="shared" si="2"/>
        <v>0.98779290483047522</v>
      </c>
      <c r="L45">
        <v>17319</v>
      </c>
      <c r="M45">
        <v>38643</v>
      </c>
      <c r="N45">
        <v>10786</v>
      </c>
      <c r="O45">
        <v>37598</v>
      </c>
      <c r="P45" t="s">
        <v>23</v>
      </c>
    </row>
    <row r="46" spans="1:16" x14ac:dyDescent="0.2">
      <c r="A46" t="s">
        <v>22</v>
      </c>
      <c r="B46">
        <v>2007</v>
      </c>
      <c r="C46" t="s">
        <v>18</v>
      </c>
      <c r="D46">
        <v>408</v>
      </c>
      <c r="E46">
        <v>28787</v>
      </c>
      <c r="F46">
        <f t="shared" si="0"/>
        <v>29195</v>
      </c>
      <c r="G46">
        <v>13</v>
      </c>
      <c r="H46">
        <v>395</v>
      </c>
      <c r="I46" s="3">
        <f>Table1[[#This Row],[Count - Carework Female]]/Table1[[#This Row],[Count - Carework]]</f>
        <v>0.96813725490196079</v>
      </c>
      <c r="J46" s="3">
        <f t="shared" si="1"/>
        <v>1.3974995718444939E-2</v>
      </c>
      <c r="K46" s="3">
        <f t="shared" si="2"/>
        <v>0.98602500428155504</v>
      </c>
      <c r="L46">
        <v>19844</v>
      </c>
      <c r="M46">
        <v>44826</v>
      </c>
      <c r="N46">
        <v>12578</v>
      </c>
      <c r="O46">
        <v>56886</v>
      </c>
      <c r="P46" t="s">
        <v>23</v>
      </c>
    </row>
    <row r="47" spans="1:16" x14ac:dyDescent="0.2">
      <c r="A47" t="s">
        <v>22</v>
      </c>
      <c r="B47">
        <v>2010</v>
      </c>
      <c r="C47" t="s">
        <v>18</v>
      </c>
      <c r="D47">
        <v>378</v>
      </c>
      <c r="E47">
        <v>26323</v>
      </c>
      <c r="F47">
        <f t="shared" si="0"/>
        <v>26701</v>
      </c>
      <c r="G47">
        <v>9</v>
      </c>
      <c r="H47">
        <v>369</v>
      </c>
      <c r="I47" s="3">
        <f>Table1[[#This Row],[Count - Carework Female]]/Table1[[#This Row],[Count - Carework]]</f>
        <v>0.97619047619047616</v>
      </c>
      <c r="J47" s="3">
        <f t="shared" si="1"/>
        <v>1.41567731545635E-2</v>
      </c>
      <c r="K47" s="3">
        <f t="shared" si="2"/>
        <v>0.98584322684543646</v>
      </c>
      <c r="L47">
        <v>21729</v>
      </c>
      <c r="M47">
        <v>48290</v>
      </c>
      <c r="N47">
        <v>13221</v>
      </c>
      <c r="O47">
        <v>45822</v>
      </c>
      <c r="P47" t="s">
        <v>23</v>
      </c>
    </row>
    <row r="48" spans="1:16" x14ac:dyDescent="0.2">
      <c r="A48" t="s">
        <v>24</v>
      </c>
      <c r="B48">
        <v>1990</v>
      </c>
      <c r="C48" t="s">
        <v>14</v>
      </c>
      <c r="D48">
        <v>5336</v>
      </c>
      <c r="E48">
        <v>29670</v>
      </c>
      <c r="F48">
        <f t="shared" si="0"/>
        <v>35006</v>
      </c>
      <c r="G48">
        <v>1470</v>
      </c>
      <c r="H48">
        <v>3866</v>
      </c>
      <c r="I48" s="3">
        <f>Table1[[#This Row],[Count - Carework Female]]/Table1[[#This Row],[Count - Carework]]</f>
        <v>0.72451274362818596</v>
      </c>
      <c r="J48" s="3">
        <f t="shared" si="1"/>
        <v>0.15243101182654403</v>
      </c>
      <c r="K48" s="3">
        <f t="shared" si="2"/>
        <v>0.84756898817345594</v>
      </c>
      <c r="L48">
        <v>593796</v>
      </c>
      <c r="M48">
        <v>671442</v>
      </c>
      <c r="N48">
        <v>756463</v>
      </c>
      <c r="O48">
        <v>1238997</v>
      </c>
      <c r="P48" t="s">
        <v>25</v>
      </c>
    </row>
    <row r="49" spans="1:16" x14ac:dyDescent="0.2">
      <c r="A49" t="s">
        <v>24</v>
      </c>
      <c r="B49">
        <v>1992</v>
      </c>
      <c r="C49" t="s">
        <v>14</v>
      </c>
      <c r="D49">
        <v>5498</v>
      </c>
      <c r="E49">
        <v>43349</v>
      </c>
      <c r="F49">
        <f t="shared" si="0"/>
        <v>48847</v>
      </c>
      <c r="G49">
        <v>1249</v>
      </c>
      <c r="H49">
        <v>4249</v>
      </c>
      <c r="I49" s="3">
        <f>Table1[[#This Row],[Count - Carework Female]]/Table1[[#This Row],[Count - Carework]]</f>
        <v>0.77282648235722085</v>
      </c>
      <c r="J49" s="3">
        <f t="shared" si="1"/>
        <v>0.11255553053411674</v>
      </c>
      <c r="K49" s="3">
        <f t="shared" si="2"/>
        <v>0.88744446946588329</v>
      </c>
      <c r="L49">
        <v>940936</v>
      </c>
      <c r="M49">
        <v>1049621</v>
      </c>
      <c r="N49">
        <v>1437743</v>
      </c>
      <c r="O49">
        <v>1861319</v>
      </c>
      <c r="P49" t="s">
        <v>25</v>
      </c>
    </row>
    <row r="50" spans="1:16" x14ac:dyDescent="0.2">
      <c r="A50" t="s">
        <v>24</v>
      </c>
      <c r="B50">
        <v>1994</v>
      </c>
      <c r="C50" t="s">
        <v>14</v>
      </c>
      <c r="D50">
        <v>7077</v>
      </c>
      <c r="E50">
        <v>54258</v>
      </c>
      <c r="F50">
        <f t="shared" si="0"/>
        <v>61335</v>
      </c>
      <c r="G50">
        <v>1662</v>
      </c>
      <c r="H50">
        <v>5415</v>
      </c>
      <c r="I50" s="3">
        <f>Table1[[#This Row],[Count - Carework Female]]/Table1[[#This Row],[Count - Carework]]</f>
        <v>0.76515472657905892</v>
      </c>
      <c r="J50" s="3">
        <f t="shared" si="1"/>
        <v>0.11538273416483248</v>
      </c>
      <c r="K50" s="3">
        <f t="shared" si="2"/>
        <v>0.88461726583516753</v>
      </c>
      <c r="L50">
        <v>1418735</v>
      </c>
      <c r="M50">
        <v>1296134</v>
      </c>
      <c r="N50">
        <v>2199771</v>
      </c>
      <c r="O50">
        <v>4688428</v>
      </c>
      <c r="P50" t="s">
        <v>25</v>
      </c>
    </row>
    <row r="51" spans="1:16" x14ac:dyDescent="0.2">
      <c r="A51" t="s">
        <v>24</v>
      </c>
      <c r="B51">
        <v>1996</v>
      </c>
      <c r="C51" t="s">
        <v>14</v>
      </c>
      <c r="D51">
        <v>4607</v>
      </c>
      <c r="E51">
        <v>43093</v>
      </c>
      <c r="F51">
        <f t="shared" si="0"/>
        <v>47700</v>
      </c>
      <c r="G51">
        <v>882</v>
      </c>
      <c r="H51">
        <v>3725</v>
      </c>
      <c r="I51" s="3">
        <f>Table1[[#This Row],[Count - Carework Female]]/Table1[[#This Row],[Count - Carework]]</f>
        <v>0.80855220316909049</v>
      </c>
      <c r="J51" s="3">
        <f t="shared" si="1"/>
        <v>9.6582809224318653E-2</v>
      </c>
      <c r="K51" s="3">
        <f t="shared" si="2"/>
        <v>0.90341719077568139</v>
      </c>
      <c r="L51">
        <v>1792589</v>
      </c>
      <c r="M51">
        <v>1663398</v>
      </c>
      <c r="N51">
        <v>2597802</v>
      </c>
      <c r="O51">
        <v>2546064</v>
      </c>
      <c r="P51" t="s">
        <v>25</v>
      </c>
    </row>
    <row r="52" spans="1:16" x14ac:dyDescent="0.2">
      <c r="A52" t="s">
        <v>24</v>
      </c>
      <c r="B52">
        <v>1998</v>
      </c>
      <c r="C52" t="s">
        <v>14</v>
      </c>
      <c r="D52">
        <v>6919</v>
      </c>
      <c r="E52">
        <v>59630</v>
      </c>
      <c r="F52">
        <f t="shared" si="0"/>
        <v>66549</v>
      </c>
      <c r="G52">
        <v>1219</v>
      </c>
      <c r="H52">
        <v>5700</v>
      </c>
      <c r="I52" s="3">
        <f>Table1[[#This Row],[Count - Carework Female]]/Table1[[#This Row],[Count - Carework]]</f>
        <v>0.82381847087729443</v>
      </c>
      <c r="J52" s="3">
        <f t="shared" si="1"/>
        <v>0.10396850441028416</v>
      </c>
      <c r="K52" s="3">
        <f t="shared" si="2"/>
        <v>0.89603149558971584</v>
      </c>
      <c r="L52">
        <v>2193105</v>
      </c>
      <c r="M52">
        <v>1974411</v>
      </c>
      <c r="N52">
        <v>3197928</v>
      </c>
      <c r="O52">
        <v>4221676</v>
      </c>
      <c r="P52" t="s">
        <v>25</v>
      </c>
    </row>
    <row r="53" spans="1:16" x14ac:dyDescent="0.2">
      <c r="A53" t="s">
        <v>24</v>
      </c>
      <c r="B53">
        <v>2000</v>
      </c>
      <c r="C53" t="s">
        <v>14</v>
      </c>
      <c r="D53">
        <v>8281</v>
      </c>
      <c r="E53">
        <v>77819</v>
      </c>
      <c r="F53">
        <f t="shared" si="0"/>
        <v>86100</v>
      </c>
      <c r="G53">
        <v>1458</v>
      </c>
      <c r="H53">
        <v>6823</v>
      </c>
      <c r="I53" s="3">
        <f>Table1[[#This Row],[Count - Carework Female]]/Table1[[#This Row],[Count - Carework]]</f>
        <v>0.82393430745079099</v>
      </c>
      <c r="J53" s="3">
        <f t="shared" si="1"/>
        <v>9.6178861788617884E-2</v>
      </c>
      <c r="K53" s="3">
        <f t="shared" si="2"/>
        <v>0.9038211382113821</v>
      </c>
      <c r="L53">
        <v>2332193</v>
      </c>
      <c r="M53">
        <v>1867693</v>
      </c>
      <c r="N53">
        <v>3468527</v>
      </c>
      <c r="O53">
        <v>3659506</v>
      </c>
      <c r="P53" t="s">
        <v>25</v>
      </c>
    </row>
    <row r="54" spans="1:16" x14ac:dyDescent="0.2">
      <c r="A54" t="s">
        <v>24</v>
      </c>
      <c r="B54">
        <v>2003</v>
      </c>
      <c r="C54" t="s">
        <v>14</v>
      </c>
      <c r="D54">
        <v>9584</v>
      </c>
      <c r="E54">
        <v>82278</v>
      </c>
      <c r="F54">
        <f t="shared" si="0"/>
        <v>91862</v>
      </c>
      <c r="G54">
        <v>1786</v>
      </c>
      <c r="H54">
        <v>7798</v>
      </c>
      <c r="I54" s="3">
        <f>Table1[[#This Row],[Count - Carework Female]]/Table1[[#This Row],[Count - Carework]]</f>
        <v>0.81364774624373959</v>
      </c>
      <c r="J54" s="3">
        <f t="shared" si="1"/>
        <v>0.10433040865646295</v>
      </c>
      <c r="K54" s="3">
        <f t="shared" si="2"/>
        <v>0.89566959134353707</v>
      </c>
      <c r="L54">
        <v>2652789</v>
      </c>
      <c r="M54">
        <v>2163395</v>
      </c>
      <c r="N54">
        <v>3428901</v>
      </c>
      <c r="O54">
        <v>4541780</v>
      </c>
      <c r="P54" t="s">
        <v>25</v>
      </c>
    </row>
    <row r="55" spans="1:16" x14ac:dyDescent="0.2">
      <c r="A55" t="s">
        <v>24</v>
      </c>
      <c r="B55">
        <v>2006</v>
      </c>
      <c r="C55" t="s">
        <v>14</v>
      </c>
      <c r="D55">
        <v>10377</v>
      </c>
      <c r="E55">
        <v>91573</v>
      </c>
      <c r="F55">
        <f t="shared" si="0"/>
        <v>101950</v>
      </c>
      <c r="G55">
        <v>1741</v>
      </c>
      <c r="H55">
        <v>8636</v>
      </c>
      <c r="I55" s="3">
        <f>Table1[[#This Row],[Count - Carework Female]]/Table1[[#This Row],[Count - Carework]]</f>
        <v>0.83222511323118431</v>
      </c>
      <c r="J55" s="3">
        <f t="shared" si="1"/>
        <v>0.10178518881804806</v>
      </c>
      <c r="K55" s="3">
        <f t="shared" si="2"/>
        <v>0.8982148111819519</v>
      </c>
      <c r="L55">
        <v>2951911</v>
      </c>
      <c r="M55">
        <v>2512031</v>
      </c>
      <c r="N55">
        <v>4210103</v>
      </c>
      <c r="O55">
        <v>3985674</v>
      </c>
      <c r="P55" t="s">
        <v>25</v>
      </c>
    </row>
    <row r="56" spans="1:16" x14ac:dyDescent="0.2">
      <c r="A56" t="s">
        <v>24</v>
      </c>
      <c r="B56">
        <v>2009</v>
      </c>
      <c r="C56" t="s">
        <v>14</v>
      </c>
      <c r="D56">
        <v>9313</v>
      </c>
      <c r="E56">
        <v>81067</v>
      </c>
      <c r="F56">
        <f t="shared" si="0"/>
        <v>90380</v>
      </c>
      <c r="G56">
        <v>1607</v>
      </c>
      <c r="H56">
        <v>7706</v>
      </c>
      <c r="I56" s="3">
        <f>Table1[[#This Row],[Count - Carework Female]]/Table1[[#This Row],[Count - Carework]]</f>
        <v>0.8274455062815419</v>
      </c>
      <c r="J56" s="3">
        <f t="shared" si="1"/>
        <v>0.10304270856384155</v>
      </c>
      <c r="K56" s="3">
        <f t="shared" si="2"/>
        <v>0.89695729143615843</v>
      </c>
      <c r="L56">
        <v>3312111</v>
      </c>
      <c r="M56">
        <v>2974183</v>
      </c>
      <c r="N56">
        <v>4034658</v>
      </c>
      <c r="O56">
        <v>3772514</v>
      </c>
      <c r="P56" t="s">
        <v>25</v>
      </c>
    </row>
    <row r="57" spans="1:16" x14ac:dyDescent="0.2">
      <c r="A57" t="s">
        <v>24</v>
      </c>
      <c r="B57">
        <v>2011</v>
      </c>
      <c r="C57" t="s">
        <v>14</v>
      </c>
      <c r="D57">
        <v>9409</v>
      </c>
      <c r="E57">
        <v>69578</v>
      </c>
      <c r="F57">
        <f t="shared" si="0"/>
        <v>78987</v>
      </c>
      <c r="G57">
        <v>1535</v>
      </c>
      <c r="H57">
        <v>7874</v>
      </c>
      <c r="I57" s="3">
        <f>Table1[[#This Row],[Count - Carework Female]]/Table1[[#This Row],[Count - Carework]]</f>
        <v>0.83685832713359554</v>
      </c>
      <c r="J57" s="3">
        <f t="shared" si="1"/>
        <v>0.11912086799093521</v>
      </c>
      <c r="K57" s="3">
        <f t="shared" si="2"/>
        <v>0.88087913200906476</v>
      </c>
      <c r="L57">
        <v>4444143</v>
      </c>
      <c r="M57">
        <v>3983833</v>
      </c>
      <c r="N57">
        <v>6246453</v>
      </c>
      <c r="O57">
        <v>5303347</v>
      </c>
      <c r="P57" t="s">
        <v>25</v>
      </c>
    </row>
    <row r="58" spans="1:16" x14ac:dyDescent="0.2">
      <c r="A58" t="s">
        <v>24</v>
      </c>
      <c r="B58">
        <v>2013</v>
      </c>
      <c r="C58" t="s">
        <v>14</v>
      </c>
      <c r="D58">
        <v>11343</v>
      </c>
      <c r="E58">
        <v>77251</v>
      </c>
      <c r="F58">
        <f t="shared" si="0"/>
        <v>88594</v>
      </c>
      <c r="G58">
        <v>1962</v>
      </c>
      <c r="H58">
        <v>9381</v>
      </c>
      <c r="I58" s="3">
        <f>Table1[[#This Row],[Count - Carework Female]]/Table1[[#This Row],[Count - Carework]]</f>
        <v>0.82702988627347263</v>
      </c>
      <c r="J58" s="3">
        <f t="shared" si="1"/>
        <v>0.12803350114003206</v>
      </c>
      <c r="K58" s="3">
        <f t="shared" si="2"/>
        <v>0.87196649885996791</v>
      </c>
      <c r="L58">
        <v>5179395</v>
      </c>
      <c r="M58">
        <v>4669899</v>
      </c>
      <c r="N58">
        <v>6240658</v>
      </c>
      <c r="O58">
        <v>6946981</v>
      </c>
      <c r="P58" t="s">
        <v>25</v>
      </c>
    </row>
    <row r="59" spans="1:16" x14ac:dyDescent="0.2">
      <c r="A59" t="s">
        <v>24</v>
      </c>
      <c r="B59">
        <v>2015</v>
      </c>
      <c r="C59" t="s">
        <v>14</v>
      </c>
      <c r="D59">
        <v>13982</v>
      </c>
      <c r="E59">
        <v>96297</v>
      </c>
      <c r="F59">
        <f t="shared" si="0"/>
        <v>110279</v>
      </c>
      <c r="G59">
        <v>2521</v>
      </c>
      <c r="H59">
        <v>11461</v>
      </c>
      <c r="I59" s="3">
        <f>Table1[[#This Row],[Count - Carework Female]]/Table1[[#This Row],[Count - Carework]]</f>
        <v>0.81969675296810185</v>
      </c>
      <c r="J59" s="3">
        <f t="shared" si="1"/>
        <v>0.12678751167493357</v>
      </c>
      <c r="K59" s="3">
        <f t="shared" si="2"/>
        <v>0.87321248832506637</v>
      </c>
      <c r="L59">
        <v>5845179</v>
      </c>
      <c r="M59">
        <v>5216498</v>
      </c>
      <c r="N59">
        <v>8772727</v>
      </c>
      <c r="O59">
        <v>7750993</v>
      </c>
      <c r="P59" t="s">
        <v>25</v>
      </c>
    </row>
    <row r="60" spans="1:16" x14ac:dyDescent="0.2">
      <c r="A60" t="s">
        <v>24</v>
      </c>
      <c r="B60">
        <v>1992</v>
      </c>
      <c r="C60" t="s">
        <v>18</v>
      </c>
      <c r="D60">
        <v>82</v>
      </c>
      <c r="E60">
        <v>48765</v>
      </c>
      <c r="F60">
        <f t="shared" si="0"/>
        <v>48847</v>
      </c>
      <c r="G60">
        <v>11</v>
      </c>
      <c r="H60">
        <v>71</v>
      </c>
      <c r="I60" s="3">
        <f>Table1[[#This Row],[Count - Carework Female]]/Table1[[#This Row],[Count - Carework]]</f>
        <v>0.86585365853658536</v>
      </c>
      <c r="J60" s="3">
        <f t="shared" si="1"/>
        <v>1.6787110774459026E-3</v>
      </c>
      <c r="K60" s="3">
        <f t="shared" si="2"/>
        <v>0.99832128892255412</v>
      </c>
      <c r="L60">
        <v>1036370</v>
      </c>
      <c r="M60">
        <v>1037390</v>
      </c>
      <c r="N60">
        <v>1073901</v>
      </c>
      <c r="O60">
        <v>1819892</v>
      </c>
      <c r="P60" t="s">
        <v>25</v>
      </c>
    </row>
    <row r="61" spans="1:16" x14ac:dyDescent="0.2">
      <c r="A61" t="s">
        <v>24</v>
      </c>
      <c r="B61">
        <v>1994</v>
      </c>
      <c r="C61" t="s">
        <v>18</v>
      </c>
      <c r="D61">
        <v>232</v>
      </c>
      <c r="E61">
        <v>61103</v>
      </c>
      <c r="F61">
        <f t="shared" si="0"/>
        <v>61335</v>
      </c>
      <c r="G61">
        <v>21</v>
      </c>
      <c r="H61">
        <v>211</v>
      </c>
      <c r="I61" s="3">
        <f>Table1[[#This Row],[Count - Carework Female]]/Table1[[#This Row],[Count - Carework]]</f>
        <v>0.90948275862068961</v>
      </c>
      <c r="J61" s="3">
        <f t="shared" si="1"/>
        <v>3.7825059101654845E-3</v>
      </c>
      <c r="K61" s="3">
        <f t="shared" si="2"/>
        <v>0.99621749408983451</v>
      </c>
      <c r="L61">
        <v>1025892</v>
      </c>
      <c r="M61">
        <v>1311359</v>
      </c>
      <c r="N61">
        <v>601822</v>
      </c>
      <c r="O61">
        <v>4480974</v>
      </c>
      <c r="P61" t="s">
        <v>25</v>
      </c>
    </row>
    <row r="62" spans="1:16" x14ac:dyDescent="0.2">
      <c r="A62" t="s">
        <v>24</v>
      </c>
      <c r="B62">
        <v>1996</v>
      </c>
      <c r="C62" t="s">
        <v>18</v>
      </c>
      <c r="D62">
        <v>932</v>
      </c>
      <c r="E62">
        <v>46768</v>
      </c>
      <c r="F62">
        <f t="shared" si="0"/>
        <v>47700</v>
      </c>
      <c r="G62">
        <v>95</v>
      </c>
      <c r="H62">
        <v>837</v>
      </c>
      <c r="I62" s="3">
        <f>Table1[[#This Row],[Count - Carework Female]]/Table1[[#This Row],[Count - Carework]]</f>
        <v>0.89806866952789699</v>
      </c>
      <c r="J62" s="3">
        <f t="shared" si="1"/>
        <v>1.9538784067085955E-2</v>
      </c>
      <c r="K62" s="3">
        <f t="shared" si="2"/>
        <v>0.98046121593291402</v>
      </c>
      <c r="L62">
        <v>1426724</v>
      </c>
      <c r="M62">
        <v>1680840</v>
      </c>
      <c r="N62">
        <v>1071906</v>
      </c>
      <c r="O62">
        <v>2571974</v>
      </c>
      <c r="P62" t="s">
        <v>25</v>
      </c>
    </row>
    <row r="63" spans="1:16" x14ac:dyDescent="0.2">
      <c r="A63" t="s">
        <v>24</v>
      </c>
      <c r="B63">
        <v>1998</v>
      </c>
      <c r="C63" t="s">
        <v>18</v>
      </c>
      <c r="D63">
        <v>1374</v>
      </c>
      <c r="E63">
        <v>65175</v>
      </c>
      <c r="F63">
        <f t="shared" si="0"/>
        <v>66549</v>
      </c>
      <c r="G63">
        <v>132</v>
      </c>
      <c r="H63">
        <v>1242</v>
      </c>
      <c r="I63" s="3">
        <f>Table1[[#This Row],[Count - Carework Female]]/Table1[[#This Row],[Count - Carework]]</f>
        <v>0.90393013100436681</v>
      </c>
      <c r="J63" s="3">
        <f t="shared" si="1"/>
        <v>2.0646440968309067E-2</v>
      </c>
      <c r="K63" s="3">
        <f t="shared" si="2"/>
        <v>0.97935355903169097</v>
      </c>
      <c r="L63">
        <v>1784746</v>
      </c>
      <c r="M63">
        <v>2001627</v>
      </c>
      <c r="N63">
        <v>1718996</v>
      </c>
      <c r="O63">
        <v>4162486</v>
      </c>
      <c r="P63" t="s">
        <v>25</v>
      </c>
    </row>
    <row r="64" spans="1:16" x14ac:dyDescent="0.2">
      <c r="A64" t="s">
        <v>24</v>
      </c>
      <c r="B64">
        <v>2000</v>
      </c>
      <c r="C64" t="s">
        <v>18</v>
      </c>
      <c r="D64">
        <v>1773</v>
      </c>
      <c r="E64">
        <v>84327</v>
      </c>
      <c r="F64">
        <f t="shared" si="0"/>
        <v>86100</v>
      </c>
      <c r="G64">
        <v>170</v>
      </c>
      <c r="H64">
        <v>1603</v>
      </c>
      <c r="I64" s="3">
        <f>Table1[[#This Row],[Count - Carework Female]]/Table1[[#This Row],[Count - Carework]]</f>
        <v>0.90411731528482797</v>
      </c>
      <c r="J64" s="3">
        <f t="shared" si="1"/>
        <v>2.0592334494773518E-2</v>
      </c>
      <c r="K64" s="3">
        <f t="shared" si="2"/>
        <v>0.97940766550522651</v>
      </c>
      <c r="L64">
        <v>1760438</v>
      </c>
      <c r="M64">
        <v>1502956</v>
      </c>
      <c r="N64">
        <v>1502956</v>
      </c>
      <c r="O64">
        <v>3675720</v>
      </c>
      <c r="P64" t="s">
        <v>25</v>
      </c>
    </row>
    <row r="65" spans="1:16" x14ac:dyDescent="0.2">
      <c r="A65" t="s">
        <v>24</v>
      </c>
      <c r="B65">
        <v>2003</v>
      </c>
      <c r="C65" t="s">
        <v>18</v>
      </c>
      <c r="D65">
        <v>2086</v>
      </c>
      <c r="E65">
        <v>89776</v>
      </c>
      <c r="F65">
        <f t="shared" si="0"/>
        <v>91862</v>
      </c>
      <c r="G65">
        <v>274</v>
      </c>
      <c r="H65">
        <v>1812</v>
      </c>
      <c r="I65" s="3">
        <f>Table1[[#This Row],[Count - Carework Female]]/Table1[[#This Row],[Count - Carework]]</f>
        <v>0.86864813039309685</v>
      </c>
      <c r="J65" s="3">
        <f t="shared" si="1"/>
        <v>2.270797500598724E-2</v>
      </c>
      <c r="K65" s="3">
        <f t="shared" si="2"/>
        <v>0.9772920249940128</v>
      </c>
      <c r="L65">
        <v>2074767</v>
      </c>
      <c r="M65">
        <v>2217699</v>
      </c>
      <c r="N65">
        <v>1631496</v>
      </c>
      <c r="O65">
        <v>4485598</v>
      </c>
      <c r="P65" t="s">
        <v>25</v>
      </c>
    </row>
    <row r="66" spans="1:16" x14ac:dyDescent="0.2">
      <c r="A66" t="s">
        <v>24</v>
      </c>
      <c r="B66">
        <v>2006</v>
      </c>
      <c r="C66" t="s">
        <v>18</v>
      </c>
      <c r="D66">
        <v>2838</v>
      </c>
      <c r="E66">
        <v>99112</v>
      </c>
      <c r="F66">
        <f t="shared" si="0"/>
        <v>101950</v>
      </c>
      <c r="G66">
        <v>318</v>
      </c>
      <c r="H66">
        <v>2520</v>
      </c>
      <c r="I66" s="3">
        <f>Table1[[#This Row],[Count - Carework Female]]/Table1[[#This Row],[Count - Carework]]</f>
        <v>0.88794926004228325</v>
      </c>
      <c r="J66" s="3">
        <f t="shared" si="1"/>
        <v>2.7837175085826386E-2</v>
      </c>
      <c r="K66" s="3">
        <f t="shared" si="2"/>
        <v>0.97216282491417361</v>
      </c>
      <c r="L66">
        <v>2261896</v>
      </c>
      <c r="M66">
        <v>2565248</v>
      </c>
      <c r="N66">
        <v>2208841</v>
      </c>
      <c r="O66">
        <v>4050785</v>
      </c>
      <c r="P66" t="s">
        <v>25</v>
      </c>
    </row>
    <row r="67" spans="1:16" x14ac:dyDescent="0.2">
      <c r="A67" t="s">
        <v>24</v>
      </c>
      <c r="B67">
        <v>2009</v>
      </c>
      <c r="C67" t="s">
        <v>18</v>
      </c>
      <c r="D67">
        <v>2028</v>
      </c>
      <c r="E67">
        <v>88352</v>
      </c>
      <c r="F67">
        <f t="shared" si="0"/>
        <v>90380</v>
      </c>
      <c r="G67">
        <v>188</v>
      </c>
      <c r="H67">
        <v>1840</v>
      </c>
      <c r="I67" s="3">
        <f>Table1[[#This Row],[Count - Carework Female]]/Table1[[#This Row],[Count - Carework]]</f>
        <v>0.90729783037475342</v>
      </c>
      <c r="J67" s="3">
        <f t="shared" ref="J67:J138" si="3">D67/F67</f>
        <v>2.2438592608984287E-2</v>
      </c>
      <c r="K67" s="3">
        <f t="shared" ref="K67:K117" si="4">E67/F67</f>
        <v>0.97756140739101571</v>
      </c>
      <c r="L67">
        <v>3117961</v>
      </c>
      <c r="M67">
        <v>3006503</v>
      </c>
      <c r="N67">
        <v>2846554</v>
      </c>
      <c r="O67">
        <v>3820825</v>
      </c>
      <c r="P67" t="s">
        <v>25</v>
      </c>
    </row>
    <row r="68" spans="1:16" x14ac:dyDescent="0.2">
      <c r="A68" t="s">
        <v>24</v>
      </c>
      <c r="B68">
        <v>2011</v>
      </c>
      <c r="C68" t="s">
        <v>18</v>
      </c>
      <c r="D68">
        <v>2652</v>
      </c>
      <c r="E68">
        <v>76335</v>
      </c>
      <c r="F68">
        <f t="shared" si="0"/>
        <v>78987</v>
      </c>
      <c r="G68">
        <v>240</v>
      </c>
      <c r="H68">
        <v>2412</v>
      </c>
      <c r="I68" s="3">
        <f>Table1[[#This Row],[Count - Carework Female]]/Table1[[#This Row],[Count - Carework]]</f>
        <v>0.9095022624434389</v>
      </c>
      <c r="J68" s="3">
        <f t="shared" si="3"/>
        <v>3.3575145277070909E-2</v>
      </c>
      <c r="K68" s="3">
        <f t="shared" si="4"/>
        <v>0.96642485472292905</v>
      </c>
      <c r="L68">
        <v>3467877</v>
      </c>
      <c r="M68">
        <v>4058496</v>
      </c>
      <c r="N68">
        <v>2816428</v>
      </c>
      <c r="O68">
        <v>5493685</v>
      </c>
      <c r="P68" t="s">
        <v>25</v>
      </c>
    </row>
    <row r="69" spans="1:16" x14ac:dyDescent="0.2">
      <c r="A69" t="s">
        <v>24</v>
      </c>
      <c r="B69">
        <v>2013</v>
      </c>
      <c r="C69" t="s">
        <v>18</v>
      </c>
      <c r="D69">
        <v>3155</v>
      </c>
      <c r="E69">
        <v>85439</v>
      </c>
      <c r="F69">
        <f t="shared" si="0"/>
        <v>88594</v>
      </c>
      <c r="G69">
        <v>284</v>
      </c>
      <c r="H69">
        <v>2871</v>
      </c>
      <c r="I69" s="3">
        <f>Table1[[#This Row],[Count - Carework Female]]/Table1[[#This Row],[Count - Carework]]</f>
        <v>0.90998415213946116</v>
      </c>
      <c r="J69" s="3">
        <f t="shared" si="3"/>
        <v>3.5611892453213535E-2</v>
      </c>
      <c r="K69" s="3">
        <f t="shared" si="4"/>
        <v>0.9643881075467865</v>
      </c>
      <c r="L69">
        <v>3997207</v>
      </c>
      <c r="M69">
        <v>4762380</v>
      </c>
      <c r="N69">
        <v>3854923</v>
      </c>
      <c r="O69">
        <v>6947388</v>
      </c>
      <c r="P69" t="s">
        <v>25</v>
      </c>
    </row>
    <row r="70" spans="1:16" x14ac:dyDescent="0.2">
      <c r="A70" t="s">
        <v>24</v>
      </c>
      <c r="B70">
        <v>2015</v>
      </c>
      <c r="C70" t="s">
        <v>18</v>
      </c>
      <c r="D70">
        <v>3974</v>
      </c>
      <c r="E70">
        <v>106305</v>
      </c>
      <c r="F70">
        <f t="shared" si="0"/>
        <v>110279</v>
      </c>
      <c r="G70">
        <v>348</v>
      </c>
      <c r="H70">
        <v>3626</v>
      </c>
      <c r="I70" s="3">
        <f>Table1[[#This Row],[Count - Carework Female]]/Table1[[#This Row],[Count - Carework]]</f>
        <v>0.91243080020130851</v>
      </c>
      <c r="J70" s="3">
        <f t="shared" si="3"/>
        <v>3.6035872650277932E-2</v>
      </c>
      <c r="K70" s="3">
        <f t="shared" si="4"/>
        <v>0.96396412734972203</v>
      </c>
      <c r="L70">
        <v>4311329</v>
      </c>
      <c r="M70">
        <v>5333023</v>
      </c>
      <c r="N70">
        <v>3898111</v>
      </c>
      <c r="O70">
        <v>7998970</v>
      </c>
      <c r="P70" t="s">
        <v>25</v>
      </c>
    </row>
    <row r="71" spans="1:16" x14ac:dyDescent="0.2">
      <c r="A71" t="s">
        <v>26</v>
      </c>
      <c r="B71">
        <v>2002</v>
      </c>
      <c r="C71" t="s">
        <v>14</v>
      </c>
      <c r="D71">
        <v>1490</v>
      </c>
      <c r="E71">
        <v>34881</v>
      </c>
      <c r="F71">
        <f t="shared" si="0"/>
        <v>36371</v>
      </c>
      <c r="G71">
        <v>639</v>
      </c>
      <c r="H71">
        <v>851</v>
      </c>
      <c r="I71" s="3">
        <f>Table1[[#This Row],[Count - Carework Female]]/Table1[[#This Row],[Count - Carework]]</f>
        <v>0.57114093959731549</v>
      </c>
      <c r="J71" s="3">
        <f t="shared" si="3"/>
        <v>4.0966704242390913E-2</v>
      </c>
      <c r="K71" s="3">
        <f t="shared" si="4"/>
        <v>0.95903329575760909</v>
      </c>
      <c r="L71">
        <v>8395</v>
      </c>
      <c r="M71">
        <v>4694</v>
      </c>
      <c r="N71">
        <v>7249</v>
      </c>
      <c r="O71">
        <v>6977</v>
      </c>
      <c r="P71" t="s">
        <v>27</v>
      </c>
    </row>
    <row r="72" spans="1:16" x14ac:dyDescent="0.2">
      <c r="A72" t="s">
        <v>26</v>
      </c>
      <c r="B72">
        <v>2013</v>
      </c>
      <c r="C72" t="s">
        <v>14</v>
      </c>
      <c r="D72">
        <v>2279</v>
      </c>
      <c r="E72">
        <v>31620</v>
      </c>
      <c r="F72">
        <f t="shared" si="0"/>
        <v>33899</v>
      </c>
      <c r="G72">
        <v>1053</v>
      </c>
      <c r="H72">
        <v>1226</v>
      </c>
      <c r="I72" s="3">
        <f>Table1[[#This Row],[Count - Carework Female]]/Table1[[#This Row],[Count - Carework]]</f>
        <v>0.53795524352786306</v>
      </c>
      <c r="J72" s="3">
        <f t="shared" si="3"/>
        <v>6.7229121803003042E-2</v>
      </c>
      <c r="K72" s="3">
        <f t="shared" si="4"/>
        <v>0.932770878196997</v>
      </c>
      <c r="L72">
        <v>31228</v>
      </c>
      <c r="M72">
        <v>25052</v>
      </c>
      <c r="N72">
        <v>22268</v>
      </c>
      <c r="O72">
        <v>31302</v>
      </c>
      <c r="P72" t="s">
        <v>27</v>
      </c>
    </row>
    <row r="73" spans="1:16" x14ac:dyDescent="0.2">
      <c r="A73" t="s">
        <v>28</v>
      </c>
      <c r="B73">
        <v>2004</v>
      </c>
      <c r="C73" t="s">
        <v>14</v>
      </c>
      <c r="D73">
        <v>2106</v>
      </c>
      <c r="E73">
        <v>14604</v>
      </c>
      <c r="F73">
        <f t="shared" si="0"/>
        <v>16710</v>
      </c>
      <c r="G73">
        <v>673</v>
      </c>
      <c r="H73">
        <v>1433</v>
      </c>
      <c r="I73" s="3">
        <f>Table1[[#This Row],[Count - Carework Female]]/Table1[[#This Row],[Count - Carework]]</f>
        <v>0.68043684710351382</v>
      </c>
      <c r="J73" s="3">
        <f t="shared" si="3"/>
        <v>0.12603231597845602</v>
      </c>
      <c r="K73" s="3">
        <f t="shared" si="4"/>
        <v>0.87396768402154401</v>
      </c>
      <c r="L73">
        <v>8124942</v>
      </c>
      <c r="M73">
        <v>5789731</v>
      </c>
      <c r="N73">
        <v>12384581</v>
      </c>
      <c r="O73">
        <v>13351133</v>
      </c>
      <c r="P73" t="s">
        <v>29</v>
      </c>
    </row>
    <row r="74" spans="1:16" x14ac:dyDescent="0.2">
      <c r="A74" t="s">
        <v>28</v>
      </c>
      <c r="B74">
        <v>2007</v>
      </c>
      <c r="C74" t="s">
        <v>14</v>
      </c>
      <c r="D74">
        <v>37007</v>
      </c>
      <c r="E74">
        <v>248761</v>
      </c>
      <c r="F74">
        <f t="shared" si="0"/>
        <v>285768</v>
      </c>
      <c r="G74">
        <v>9967</v>
      </c>
      <c r="H74">
        <v>27040</v>
      </c>
      <c r="I74" s="3">
        <f>Table1[[#This Row],[Count - Carework Female]]/Table1[[#This Row],[Count - Carework]]</f>
        <v>0.73067257545869702</v>
      </c>
      <c r="J74" s="3">
        <f t="shared" si="3"/>
        <v>0.12950015397105344</v>
      </c>
      <c r="K74" s="3">
        <f t="shared" si="4"/>
        <v>0.87049984602894659</v>
      </c>
      <c r="L74">
        <v>11626099</v>
      </c>
      <c r="M74">
        <v>7895969</v>
      </c>
      <c r="N74">
        <v>40513785</v>
      </c>
      <c r="O74">
        <v>24948189</v>
      </c>
      <c r="P74" t="s">
        <v>29</v>
      </c>
    </row>
    <row r="75" spans="1:16" x14ac:dyDescent="0.2">
      <c r="A75" t="s">
        <v>28</v>
      </c>
      <c r="B75">
        <v>2010</v>
      </c>
      <c r="C75" t="s">
        <v>14</v>
      </c>
      <c r="D75">
        <v>35480</v>
      </c>
      <c r="E75">
        <v>254267</v>
      </c>
      <c r="F75">
        <f t="shared" si="0"/>
        <v>289747</v>
      </c>
      <c r="G75">
        <v>9804</v>
      </c>
      <c r="H75">
        <v>25676</v>
      </c>
      <c r="I75" s="3">
        <f>Table1[[#This Row],[Count - Carework Female]]/Table1[[#This Row],[Count - Carework]]</f>
        <v>0.72367531003382191</v>
      </c>
      <c r="J75" s="3">
        <f t="shared" si="3"/>
        <v>0.12245165609997688</v>
      </c>
      <c r="K75" s="3">
        <f t="shared" si="4"/>
        <v>0.87754834390002312</v>
      </c>
      <c r="L75">
        <v>13572588</v>
      </c>
      <c r="M75">
        <v>9053397</v>
      </c>
      <c r="N75">
        <v>19728249</v>
      </c>
      <c r="O75">
        <v>14619497</v>
      </c>
      <c r="P75" t="s">
        <v>29</v>
      </c>
    </row>
    <row r="76" spans="1:16" x14ac:dyDescent="0.2">
      <c r="A76" t="s">
        <v>28</v>
      </c>
      <c r="B76">
        <v>2013</v>
      </c>
      <c r="C76" t="s">
        <v>14</v>
      </c>
      <c r="D76">
        <v>34632</v>
      </c>
      <c r="E76">
        <v>257929</v>
      </c>
      <c r="F76">
        <f t="shared" si="0"/>
        <v>292561</v>
      </c>
      <c r="G76">
        <v>9900</v>
      </c>
      <c r="H76">
        <v>24732</v>
      </c>
      <c r="I76" s="3">
        <f>Table1[[#This Row],[Count - Carework Female]]/Table1[[#This Row],[Count - Carework]]</f>
        <v>0.71413721413721409</v>
      </c>
      <c r="J76" s="3">
        <f t="shared" si="3"/>
        <v>0.11837531318254996</v>
      </c>
      <c r="K76" s="3">
        <f t="shared" si="4"/>
        <v>0.88162468681744999</v>
      </c>
      <c r="L76">
        <v>15424153</v>
      </c>
      <c r="M76">
        <v>10394063</v>
      </c>
      <c r="N76">
        <v>15839008</v>
      </c>
      <c r="O76">
        <v>14191669</v>
      </c>
      <c r="P76" t="s">
        <v>29</v>
      </c>
    </row>
    <row r="77" spans="1:16" x14ac:dyDescent="0.2">
      <c r="A77" t="s">
        <v>28</v>
      </c>
      <c r="B77">
        <v>2007</v>
      </c>
      <c r="C77" t="s">
        <v>18</v>
      </c>
      <c r="D77">
        <v>9282</v>
      </c>
      <c r="E77">
        <v>276486</v>
      </c>
      <c r="F77">
        <f t="shared" si="0"/>
        <v>285768</v>
      </c>
      <c r="G77">
        <v>2253</v>
      </c>
      <c r="H77">
        <v>7029</v>
      </c>
      <c r="I77" s="3">
        <f>Table1[[#This Row],[Count - Carework Female]]/Table1[[#This Row],[Count - Carework]]</f>
        <v>0.75727213962508078</v>
      </c>
      <c r="J77" s="3">
        <f t="shared" si="3"/>
        <v>3.2480893592004706E-2</v>
      </c>
      <c r="K77" s="3">
        <f t="shared" si="4"/>
        <v>0.96751910640799532</v>
      </c>
      <c r="L77">
        <v>12536756</v>
      </c>
      <c r="M77">
        <v>8239137</v>
      </c>
      <c r="N77">
        <v>44458459</v>
      </c>
      <c r="O77">
        <v>26727608</v>
      </c>
      <c r="P77" t="s">
        <v>29</v>
      </c>
    </row>
    <row r="78" spans="1:16" x14ac:dyDescent="0.2">
      <c r="A78" t="s">
        <v>28</v>
      </c>
      <c r="B78">
        <v>2010</v>
      </c>
      <c r="C78" t="s">
        <v>18</v>
      </c>
      <c r="D78">
        <v>11489</v>
      </c>
      <c r="E78">
        <v>278258</v>
      </c>
      <c r="F78">
        <f t="shared" si="0"/>
        <v>289747</v>
      </c>
      <c r="G78">
        <v>2810</v>
      </c>
      <c r="H78">
        <v>8679</v>
      </c>
      <c r="I78" s="3">
        <f>Table1[[#This Row],[Count - Carework Female]]/Table1[[#This Row],[Count - Carework]]</f>
        <v>0.75541822612934106</v>
      </c>
      <c r="J78" s="3">
        <f t="shared" si="3"/>
        <v>3.965183418637639E-2</v>
      </c>
      <c r="K78" s="3">
        <f t="shared" si="4"/>
        <v>0.96034816581362359</v>
      </c>
      <c r="L78">
        <v>14628446</v>
      </c>
      <c r="M78">
        <v>9399440</v>
      </c>
      <c r="N78">
        <v>14155621</v>
      </c>
      <c r="O78">
        <v>15422566</v>
      </c>
      <c r="P78" t="s">
        <v>29</v>
      </c>
    </row>
    <row r="79" spans="1:16" x14ac:dyDescent="0.2">
      <c r="A79" t="s">
        <v>28</v>
      </c>
      <c r="B79">
        <v>2013</v>
      </c>
      <c r="C79" t="s">
        <v>18</v>
      </c>
      <c r="D79">
        <v>11532</v>
      </c>
      <c r="E79">
        <v>281029</v>
      </c>
      <c r="F79">
        <f t="shared" si="0"/>
        <v>292561</v>
      </c>
      <c r="G79">
        <v>2663</v>
      </c>
      <c r="H79">
        <v>8869</v>
      </c>
      <c r="I79" s="3">
        <f>Table1[[#This Row],[Count - Carework Female]]/Table1[[#This Row],[Count - Carework]]</f>
        <v>0.76907734998265698</v>
      </c>
      <c r="J79" s="3">
        <f t="shared" si="3"/>
        <v>3.9417420640481815E-2</v>
      </c>
      <c r="K79" s="3">
        <f t="shared" si="4"/>
        <v>0.96058257935951818</v>
      </c>
      <c r="L79">
        <v>16232571</v>
      </c>
      <c r="M79">
        <v>10774352</v>
      </c>
      <c r="N79">
        <v>15485276</v>
      </c>
      <c r="O79">
        <v>14337675</v>
      </c>
      <c r="P79" t="s">
        <v>29</v>
      </c>
    </row>
    <row r="80" spans="1:16" x14ac:dyDescent="0.2">
      <c r="A80" t="s">
        <v>30</v>
      </c>
      <c r="B80">
        <v>1992</v>
      </c>
      <c r="C80" t="s">
        <v>14</v>
      </c>
      <c r="D80">
        <v>3143</v>
      </c>
      <c r="E80">
        <v>18790</v>
      </c>
      <c r="F80">
        <f t="shared" si="0"/>
        <v>21933</v>
      </c>
      <c r="G80">
        <v>997</v>
      </c>
      <c r="H80">
        <v>2146</v>
      </c>
      <c r="I80" s="3">
        <f>Table1[[#This Row],[Count - Carework Female]]/Table1[[#This Row],[Count - Carework]]</f>
        <v>0.68278714603881641</v>
      </c>
      <c r="J80" s="3">
        <f t="shared" si="3"/>
        <v>0.14330005015273789</v>
      </c>
      <c r="K80" s="3">
        <f t="shared" si="4"/>
        <v>0.85669994984726217</v>
      </c>
      <c r="L80">
        <v>48696</v>
      </c>
      <c r="M80">
        <v>43661</v>
      </c>
      <c r="N80">
        <v>25470</v>
      </c>
      <c r="O80">
        <v>35684</v>
      </c>
      <c r="P80" t="s">
        <v>31</v>
      </c>
    </row>
    <row r="81" spans="1:16" x14ac:dyDescent="0.2">
      <c r="A81" t="s">
        <v>30</v>
      </c>
      <c r="B81">
        <v>1996</v>
      </c>
      <c r="C81" t="s">
        <v>14</v>
      </c>
      <c r="D81">
        <v>3429</v>
      </c>
      <c r="E81">
        <v>29915</v>
      </c>
      <c r="F81">
        <f t="shared" si="0"/>
        <v>33344</v>
      </c>
      <c r="G81">
        <v>829</v>
      </c>
      <c r="H81">
        <v>2600</v>
      </c>
      <c r="I81" s="3">
        <f>Table1[[#This Row],[Count - Carework Female]]/Table1[[#This Row],[Count - Carework]]</f>
        <v>0.75823855351414404</v>
      </c>
      <c r="J81" s="3">
        <f t="shared" si="3"/>
        <v>0.10283709213051824</v>
      </c>
      <c r="K81" s="3">
        <f t="shared" si="4"/>
        <v>0.89716290786948172</v>
      </c>
      <c r="L81">
        <v>111744</v>
      </c>
      <c r="M81">
        <v>106346</v>
      </c>
      <c r="N81">
        <v>61290</v>
      </c>
      <c r="O81">
        <v>77203</v>
      </c>
      <c r="P81" t="s">
        <v>31</v>
      </c>
    </row>
    <row r="82" spans="1:16" x14ac:dyDescent="0.2">
      <c r="A82" t="s">
        <v>30</v>
      </c>
      <c r="B82">
        <v>2002</v>
      </c>
      <c r="C82" t="s">
        <v>14</v>
      </c>
      <c r="D82">
        <v>1056</v>
      </c>
      <c r="E82">
        <v>7508</v>
      </c>
      <c r="F82">
        <f t="shared" si="0"/>
        <v>8564</v>
      </c>
      <c r="G82">
        <v>258</v>
      </c>
      <c r="H82">
        <v>798</v>
      </c>
      <c r="I82" s="3">
        <f>Table1[[#This Row],[Count - Carework Female]]/Table1[[#This Row],[Count - Carework]]</f>
        <v>0.75568181818181823</v>
      </c>
      <c r="J82" s="3">
        <f t="shared" si="3"/>
        <v>0.12330686595049042</v>
      </c>
      <c r="K82" s="3">
        <f t="shared" si="4"/>
        <v>0.87669313404950955</v>
      </c>
      <c r="L82">
        <v>172622</v>
      </c>
      <c r="M82">
        <v>191599</v>
      </c>
      <c r="N82">
        <v>99028</v>
      </c>
      <c r="O82">
        <v>151620</v>
      </c>
      <c r="P82" t="s">
        <v>31</v>
      </c>
    </row>
    <row r="83" spans="1:16" x14ac:dyDescent="0.2">
      <c r="A83" t="s">
        <v>30</v>
      </c>
      <c r="B83">
        <v>2004</v>
      </c>
      <c r="C83" t="s">
        <v>14</v>
      </c>
      <c r="D83">
        <v>559</v>
      </c>
      <c r="E83">
        <v>3844</v>
      </c>
      <c r="F83">
        <f t="shared" si="0"/>
        <v>4403</v>
      </c>
      <c r="G83">
        <v>140</v>
      </c>
      <c r="H83">
        <v>419</v>
      </c>
      <c r="I83" s="3">
        <f>Table1[[#This Row],[Count - Carework Female]]/Table1[[#This Row],[Count - Carework]]</f>
        <v>0.74955277280858679</v>
      </c>
      <c r="J83" s="3">
        <f t="shared" si="3"/>
        <v>0.126958891664774</v>
      </c>
      <c r="K83" s="3">
        <f t="shared" si="4"/>
        <v>0.87304110833522597</v>
      </c>
      <c r="L83">
        <v>198739</v>
      </c>
      <c r="M83">
        <v>201720</v>
      </c>
      <c r="N83">
        <v>120948</v>
      </c>
      <c r="O83">
        <v>193068</v>
      </c>
      <c r="P83" t="s">
        <v>31</v>
      </c>
    </row>
    <row r="84" spans="1:16" x14ac:dyDescent="0.2">
      <c r="A84" t="s">
        <v>30</v>
      </c>
      <c r="B84">
        <v>2007</v>
      </c>
      <c r="C84" t="s">
        <v>14</v>
      </c>
      <c r="D84">
        <v>1128</v>
      </c>
      <c r="E84">
        <v>10368</v>
      </c>
      <c r="F84">
        <f t="shared" si="0"/>
        <v>11496</v>
      </c>
      <c r="G84">
        <v>264</v>
      </c>
      <c r="H84">
        <v>864</v>
      </c>
      <c r="I84" s="3">
        <f>Table1[[#This Row],[Count - Carework Female]]/Table1[[#This Row],[Count - Carework]]</f>
        <v>0.76595744680851063</v>
      </c>
      <c r="J84" s="3">
        <f t="shared" si="3"/>
        <v>9.8121085594989568E-2</v>
      </c>
      <c r="K84" s="3">
        <f t="shared" si="4"/>
        <v>0.90187891440501045</v>
      </c>
      <c r="L84">
        <v>242409</v>
      </c>
      <c r="M84">
        <v>242720</v>
      </c>
      <c r="N84">
        <v>132932</v>
      </c>
      <c r="O84">
        <v>195646</v>
      </c>
      <c r="P84" t="s">
        <v>31</v>
      </c>
    </row>
    <row r="85" spans="1:16" x14ac:dyDescent="0.2">
      <c r="A85" t="s">
        <v>30</v>
      </c>
      <c r="B85">
        <v>2010</v>
      </c>
      <c r="C85" t="s">
        <v>14</v>
      </c>
      <c r="D85">
        <v>959</v>
      </c>
      <c r="E85">
        <v>7561</v>
      </c>
      <c r="F85">
        <f t="shared" si="0"/>
        <v>8520</v>
      </c>
      <c r="G85">
        <v>233</v>
      </c>
      <c r="H85">
        <v>726</v>
      </c>
      <c r="I85" s="3">
        <f>Table1[[#This Row],[Count - Carework Female]]/Table1[[#This Row],[Count - Carework]]</f>
        <v>0.75703858185610007</v>
      </c>
      <c r="J85" s="3">
        <f t="shared" si="3"/>
        <v>0.11255868544600939</v>
      </c>
      <c r="K85" s="3">
        <f t="shared" si="4"/>
        <v>0.88744131455399056</v>
      </c>
      <c r="L85">
        <v>284493</v>
      </c>
      <c r="M85">
        <v>269988</v>
      </c>
      <c r="N85">
        <v>163256</v>
      </c>
      <c r="O85">
        <v>195188</v>
      </c>
      <c r="P85" t="s">
        <v>31</v>
      </c>
    </row>
    <row r="86" spans="1:16" x14ac:dyDescent="0.2">
      <c r="A86" t="s">
        <v>30</v>
      </c>
      <c r="B86">
        <v>2013</v>
      </c>
      <c r="C86" t="s">
        <v>14</v>
      </c>
      <c r="D86">
        <v>927</v>
      </c>
      <c r="E86">
        <v>6726</v>
      </c>
      <c r="F86">
        <f t="shared" ref="F86:F157" si="5">D86+E86</f>
        <v>7653</v>
      </c>
      <c r="G86">
        <v>181</v>
      </c>
      <c r="H86">
        <v>746</v>
      </c>
      <c r="I86" s="3">
        <f>Table1[[#This Row],[Count - Carework Female]]/Table1[[#This Row],[Count - Carework]]</f>
        <v>0.80474649406688237</v>
      </c>
      <c r="J86" s="3">
        <f t="shared" si="3"/>
        <v>0.12112896903175226</v>
      </c>
      <c r="K86" s="3">
        <f t="shared" si="4"/>
        <v>0.8788710309682477</v>
      </c>
      <c r="L86">
        <v>282391</v>
      </c>
      <c r="M86">
        <v>288851</v>
      </c>
      <c r="N86">
        <v>193960</v>
      </c>
      <c r="O86">
        <v>234873</v>
      </c>
      <c r="P86" t="s">
        <v>31</v>
      </c>
    </row>
    <row r="87" spans="1:16" x14ac:dyDescent="0.2">
      <c r="A87" t="s">
        <v>32</v>
      </c>
      <c r="B87">
        <v>1987</v>
      </c>
      <c r="C87" t="s">
        <v>14</v>
      </c>
      <c r="D87">
        <v>945</v>
      </c>
      <c r="E87">
        <v>12697</v>
      </c>
      <c r="F87">
        <f t="shared" si="5"/>
        <v>13642</v>
      </c>
      <c r="G87">
        <v>298</v>
      </c>
      <c r="H87">
        <v>647</v>
      </c>
      <c r="I87" s="3">
        <f>Table1[[#This Row],[Count - Carework Female]]/Table1[[#This Row],[Count - Carework]]</f>
        <v>0.68465608465608463</v>
      </c>
      <c r="J87" s="3">
        <f t="shared" si="3"/>
        <v>6.9271367834628353E-2</v>
      </c>
      <c r="K87" s="3">
        <f t="shared" si="4"/>
        <v>0.93072863216537161</v>
      </c>
      <c r="L87">
        <v>172580</v>
      </c>
      <c r="M87">
        <v>131492</v>
      </c>
      <c r="N87">
        <v>74084</v>
      </c>
      <c r="O87">
        <v>96970</v>
      </c>
      <c r="P87" t="s">
        <v>33</v>
      </c>
    </row>
    <row r="88" spans="1:16" x14ac:dyDescent="0.2">
      <c r="A88" t="s">
        <v>32</v>
      </c>
      <c r="B88">
        <v>1992</v>
      </c>
      <c r="C88" t="s">
        <v>14</v>
      </c>
      <c r="D88">
        <v>916</v>
      </c>
      <c r="E88">
        <v>11981</v>
      </c>
      <c r="F88">
        <f t="shared" si="5"/>
        <v>12897</v>
      </c>
      <c r="G88">
        <v>299</v>
      </c>
      <c r="H88">
        <v>617</v>
      </c>
      <c r="I88" s="3">
        <f>Table1[[#This Row],[Count - Carework Female]]/Table1[[#This Row],[Count - Carework]]</f>
        <v>0.67358078602620086</v>
      </c>
      <c r="J88" s="3">
        <f t="shared" si="3"/>
        <v>7.102426920989377E-2</v>
      </c>
      <c r="K88" s="3">
        <f t="shared" si="4"/>
        <v>0.9289757307901062</v>
      </c>
      <c r="L88">
        <v>190201</v>
      </c>
      <c r="M88">
        <v>159585</v>
      </c>
      <c r="N88">
        <v>104692</v>
      </c>
      <c r="O88">
        <v>117581</v>
      </c>
      <c r="P88" t="s">
        <v>33</v>
      </c>
    </row>
    <row r="89" spans="1:16" x14ac:dyDescent="0.2">
      <c r="A89" t="s">
        <v>32</v>
      </c>
      <c r="B89">
        <v>1995</v>
      </c>
      <c r="C89" t="s">
        <v>14</v>
      </c>
      <c r="D89">
        <v>22616</v>
      </c>
      <c r="E89">
        <v>58745</v>
      </c>
      <c r="F89">
        <f t="shared" si="5"/>
        <v>81361</v>
      </c>
      <c r="G89">
        <v>6491</v>
      </c>
      <c r="H89">
        <v>16125</v>
      </c>
      <c r="I89" s="3">
        <f>Table1[[#This Row],[Count - Carework Female]]/Table1[[#This Row],[Count - Carework]]</f>
        <v>0.71299080297134776</v>
      </c>
      <c r="J89" s="3">
        <f t="shared" si="3"/>
        <v>0.27797101805533364</v>
      </c>
      <c r="K89" s="3">
        <f t="shared" si="4"/>
        <v>0.72202898194466636</v>
      </c>
      <c r="L89">
        <v>193074</v>
      </c>
      <c r="M89">
        <v>207823</v>
      </c>
      <c r="N89">
        <v>95520</v>
      </c>
      <c r="O89">
        <v>140243</v>
      </c>
      <c r="P89" t="s">
        <v>33</v>
      </c>
    </row>
    <row r="90" spans="1:16" x14ac:dyDescent="0.2">
      <c r="A90" t="s">
        <v>32</v>
      </c>
      <c r="B90">
        <v>2000</v>
      </c>
      <c r="C90" t="s">
        <v>14</v>
      </c>
      <c r="D90">
        <v>23555</v>
      </c>
      <c r="E90">
        <v>61857</v>
      </c>
      <c r="F90">
        <f t="shared" si="5"/>
        <v>85412</v>
      </c>
      <c r="G90">
        <v>6510</v>
      </c>
      <c r="H90">
        <v>17045</v>
      </c>
      <c r="I90" s="3">
        <f>Table1[[#This Row],[Count - Carework Female]]/Table1[[#This Row],[Count - Carework]]</f>
        <v>0.72362555720653787</v>
      </c>
      <c r="J90" s="3">
        <f t="shared" si="3"/>
        <v>0.27578092071371701</v>
      </c>
      <c r="K90" s="3">
        <f t="shared" si="4"/>
        <v>0.72421907928628293</v>
      </c>
      <c r="L90">
        <v>235069</v>
      </c>
      <c r="M90">
        <v>252736</v>
      </c>
      <c r="N90">
        <v>118602</v>
      </c>
      <c r="O90">
        <v>171571</v>
      </c>
      <c r="P90" t="s">
        <v>33</v>
      </c>
    </row>
    <row r="91" spans="1:16" x14ac:dyDescent="0.2">
      <c r="A91" t="s">
        <v>32</v>
      </c>
      <c r="B91">
        <v>2004</v>
      </c>
      <c r="C91" t="s">
        <v>14</v>
      </c>
      <c r="D91">
        <v>16004</v>
      </c>
      <c r="E91">
        <v>67209</v>
      </c>
      <c r="F91">
        <f t="shared" si="5"/>
        <v>83213</v>
      </c>
      <c r="G91">
        <v>3647</v>
      </c>
      <c r="H91">
        <v>12357</v>
      </c>
      <c r="I91" s="3">
        <f>Table1[[#This Row],[Count - Carework Female]]/Table1[[#This Row],[Count - Carework]]</f>
        <v>0.77211947013246685</v>
      </c>
      <c r="J91" s="3">
        <f t="shared" si="3"/>
        <v>0.19232571833727904</v>
      </c>
      <c r="K91" s="3">
        <f t="shared" si="4"/>
        <v>0.80767428166272093</v>
      </c>
      <c r="L91">
        <v>268017</v>
      </c>
      <c r="M91">
        <v>285074</v>
      </c>
      <c r="N91">
        <v>120312</v>
      </c>
      <c r="O91">
        <v>205583</v>
      </c>
      <c r="P91" t="s">
        <v>33</v>
      </c>
    </row>
    <row r="92" spans="1:16" x14ac:dyDescent="0.2">
      <c r="A92" t="s">
        <v>32</v>
      </c>
      <c r="B92">
        <v>2007</v>
      </c>
      <c r="C92" t="s">
        <v>14</v>
      </c>
      <c r="D92">
        <v>16693</v>
      </c>
      <c r="E92">
        <v>72862</v>
      </c>
      <c r="F92">
        <f t="shared" si="5"/>
        <v>89555</v>
      </c>
      <c r="G92">
        <v>3611</v>
      </c>
      <c r="H92">
        <v>13082</v>
      </c>
      <c r="I92" s="3">
        <f>Table1[[#This Row],[Count - Carework Female]]/Table1[[#This Row],[Count - Carework]]</f>
        <v>0.78368178278320255</v>
      </c>
      <c r="J92" s="3">
        <f t="shared" si="3"/>
        <v>0.18639941935123666</v>
      </c>
      <c r="K92" s="3">
        <f t="shared" si="4"/>
        <v>0.81360058064876328</v>
      </c>
      <c r="L92">
        <v>292374</v>
      </c>
      <c r="M92">
        <v>307139</v>
      </c>
      <c r="N92">
        <v>148968</v>
      </c>
      <c r="O92">
        <v>261709</v>
      </c>
      <c r="P92" t="s">
        <v>33</v>
      </c>
    </row>
    <row r="93" spans="1:16" x14ac:dyDescent="0.2">
      <c r="A93" t="s">
        <v>32</v>
      </c>
      <c r="B93">
        <v>2010</v>
      </c>
      <c r="C93" t="s">
        <v>14</v>
      </c>
      <c r="D93">
        <v>18287</v>
      </c>
      <c r="E93">
        <v>66945</v>
      </c>
      <c r="F93">
        <f t="shared" si="5"/>
        <v>85232</v>
      </c>
      <c r="G93">
        <v>4353</v>
      </c>
      <c r="H93">
        <v>13934</v>
      </c>
      <c r="I93" s="3">
        <f>Table1[[#This Row],[Count - Carework Female]]/Table1[[#This Row],[Count - Carework]]</f>
        <v>0.76196204954339153</v>
      </c>
      <c r="J93" s="3">
        <f t="shared" si="3"/>
        <v>0.21455556598460673</v>
      </c>
      <c r="K93" s="3">
        <f t="shared" si="4"/>
        <v>0.78544443401539332</v>
      </c>
      <c r="L93">
        <v>335672</v>
      </c>
      <c r="M93">
        <v>335445</v>
      </c>
      <c r="N93">
        <v>196942</v>
      </c>
      <c r="O93">
        <v>393317</v>
      </c>
      <c r="P93" t="s">
        <v>33</v>
      </c>
    </row>
    <row r="94" spans="1:16" x14ac:dyDescent="0.2">
      <c r="A94" t="s">
        <v>32</v>
      </c>
      <c r="B94">
        <v>2013</v>
      </c>
      <c r="C94" t="s">
        <v>14</v>
      </c>
      <c r="D94">
        <v>18426</v>
      </c>
      <c r="E94">
        <v>66707</v>
      </c>
      <c r="F94">
        <f t="shared" si="5"/>
        <v>85133</v>
      </c>
      <c r="G94">
        <v>4435</v>
      </c>
      <c r="H94">
        <v>13991</v>
      </c>
      <c r="I94" s="3">
        <f>Table1[[#This Row],[Count - Carework Female]]/Table1[[#This Row],[Count - Carework]]</f>
        <v>0.75930750027135574</v>
      </c>
      <c r="J94" s="3">
        <f t="shared" si="3"/>
        <v>0.21643780907521173</v>
      </c>
      <c r="K94" s="3">
        <f t="shared" si="4"/>
        <v>0.78356219092478829</v>
      </c>
      <c r="L94">
        <v>346412</v>
      </c>
      <c r="M94">
        <v>357341</v>
      </c>
      <c r="N94">
        <v>173327</v>
      </c>
      <c r="O94">
        <v>336255</v>
      </c>
      <c r="P94" t="s">
        <v>33</v>
      </c>
    </row>
    <row r="95" spans="1:16" x14ac:dyDescent="0.2">
      <c r="A95" t="s">
        <v>32</v>
      </c>
      <c r="B95">
        <v>1992</v>
      </c>
      <c r="C95" t="s">
        <v>18</v>
      </c>
      <c r="D95">
        <v>1021</v>
      </c>
      <c r="E95">
        <v>11876</v>
      </c>
      <c r="F95">
        <f t="shared" si="5"/>
        <v>12897</v>
      </c>
      <c r="G95">
        <v>109</v>
      </c>
      <c r="H95">
        <v>912</v>
      </c>
      <c r="I95" s="3">
        <f>Table1[[#This Row],[Count - Carework Female]]/Table1[[#This Row],[Count - Carework]]</f>
        <v>0.89324191968658173</v>
      </c>
      <c r="J95" s="3">
        <f t="shared" si="3"/>
        <v>7.9165697449019148E-2</v>
      </c>
      <c r="K95" s="3">
        <f t="shared" si="4"/>
        <v>0.92083430255098087</v>
      </c>
      <c r="L95">
        <v>146240</v>
      </c>
      <c r="M95">
        <v>163094</v>
      </c>
      <c r="N95">
        <v>60027</v>
      </c>
      <c r="O95">
        <v>120529</v>
      </c>
      <c r="P95" t="s">
        <v>33</v>
      </c>
    </row>
    <row r="96" spans="1:16" x14ac:dyDescent="0.2">
      <c r="A96" t="s">
        <v>32</v>
      </c>
      <c r="B96">
        <v>2004</v>
      </c>
      <c r="C96" t="s">
        <v>18</v>
      </c>
      <c r="D96">
        <v>8023</v>
      </c>
      <c r="E96">
        <v>75190</v>
      </c>
      <c r="F96">
        <f t="shared" si="5"/>
        <v>83213</v>
      </c>
      <c r="G96">
        <v>1080</v>
      </c>
      <c r="H96">
        <v>6943</v>
      </c>
      <c r="I96" s="3">
        <f>Table1[[#This Row],[Count - Carework Female]]/Table1[[#This Row],[Count - Carework]]</f>
        <v>0.86538701233952386</v>
      </c>
      <c r="J96" s="3">
        <f t="shared" si="3"/>
        <v>9.6415223582853635E-2</v>
      </c>
      <c r="K96" s="3">
        <f t="shared" si="4"/>
        <v>0.90358477641714641</v>
      </c>
      <c r="L96">
        <v>210784</v>
      </c>
      <c r="M96">
        <v>289370</v>
      </c>
      <c r="N96">
        <v>76165</v>
      </c>
      <c r="O96">
        <v>199235</v>
      </c>
      <c r="P96" t="s">
        <v>33</v>
      </c>
    </row>
    <row r="97" spans="1:16" x14ac:dyDescent="0.2">
      <c r="A97" t="s">
        <v>32</v>
      </c>
      <c r="B97">
        <v>2007</v>
      </c>
      <c r="C97" t="s">
        <v>18</v>
      </c>
      <c r="D97">
        <v>8316</v>
      </c>
      <c r="E97">
        <v>81239</v>
      </c>
      <c r="F97">
        <f t="shared" si="5"/>
        <v>89555</v>
      </c>
      <c r="G97">
        <v>1051</v>
      </c>
      <c r="H97">
        <v>7265</v>
      </c>
      <c r="I97" s="3">
        <f>Table1[[#This Row],[Count - Carework Female]]/Table1[[#This Row],[Count - Carework]]</f>
        <v>0.87361712361712363</v>
      </c>
      <c r="J97" s="3">
        <f t="shared" si="3"/>
        <v>9.2859136843280662E-2</v>
      </c>
      <c r="K97" s="3">
        <f t="shared" si="4"/>
        <v>0.90714086315671938</v>
      </c>
      <c r="L97">
        <v>233510</v>
      </c>
      <c r="M97">
        <v>311642</v>
      </c>
      <c r="N97">
        <v>83900</v>
      </c>
      <c r="O97">
        <v>254436</v>
      </c>
      <c r="P97" t="s">
        <v>33</v>
      </c>
    </row>
    <row r="98" spans="1:16" x14ac:dyDescent="0.2">
      <c r="A98" t="s">
        <v>32</v>
      </c>
      <c r="B98">
        <v>2010</v>
      </c>
      <c r="C98" t="s">
        <v>18</v>
      </c>
      <c r="D98">
        <v>7618</v>
      </c>
      <c r="E98">
        <v>77614</v>
      </c>
      <c r="F98">
        <f t="shared" si="5"/>
        <v>85232</v>
      </c>
      <c r="G98">
        <v>1289</v>
      </c>
      <c r="H98">
        <v>6329</v>
      </c>
      <c r="I98" s="3">
        <f>Table1[[#This Row],[Count - Carework Female]]/Table1[[#This Row],[Count - Carework]]</f>
        <v>0.83079548437910211</v>
      </c>
      <c r="J98" s="3">
        <f t="shared" si="3"/>
        <v>8.9379575746198606E-2</v>
      </c>
      <c r="K98" s="3">
        <f t="shared" si="4"/>
        <v>0.91062042425380141</v>
      </c>
      <c r="L98">
        <v>262128</v>
      </c>
      <c r="M98">
        <v>342695</v>
      </c>
      <c r="N98">
        <v>101727</v>
      </c>
      <c r="O98">
        <v>375466</v>
      </c>
      <c r="P98" t="s">
        <v>33</v>
      </c>
    </row>
    <row r="99" spans="1:16" x14ac:dyDescent="0.2">
      <c r="A99" t="s">
        <v>32</v>
      </c>
      <c r="B99">
        <v>2013</v>
      </c>
      <c r="C99" t="s">
        <v>18</v>
      </c>
      <c r="D99">
        <v>7174</v>
      </c>
      <c r="E99">
        <v>77959</v>
      </c>
      <c r="F99">
        <f t="shared" si="5"/>
        <v>85133</v>
      </c>
      <c r="G99">
        <v>1233</v>
      </c>
      <c r="H99">
        <v>5941</v>
      </c>
      <c r="I99" s="3">
        <f>Table1[[#This Row],[Count - Carework Female]]/Table1[[#This Row],[Count - Carework]]</f>
        <v>0.82812935600780602</v>
      </c>
      <c r="J99" s="3">
        <f t="shared" si="3"/>
        <v>8.4268145137608219E-2</v>
      </c>
      <c r="K99" s="3">
        <f t="shared" si="4"/>
        <v>0.91573185486239184</v>
      </c>
      <c r="L99">
        <v>270543</v>
      </c>
      <c r="M99">
        <v>362745</v>
      </c>
      <c r="N99">
        <v>106641</v>
      </c>
      <c r="O99">
        <v>319543</v>
      </c>
      <c r="P99" t="s">
        <v>33</v>
      </c>
    </row>
    <row r="100" spans="1:16" x14ac:dyDescent="0.2">
      <c r="A100" t="s">
        <v>34</v>
      </c>
      <c r="B100">
        <v>2007</v>
      </c>
      <c r="C100" t="s">
        <v>14</v>
      </c>
      <c r="D100">
        <v>1114</v>
      </c>
      <c r="E100">
        <v>10796</v>
      </c>
      <c r="F100">
        <f t="shared" si="5"/>
        <v>11910</v>
      </c>
      <c r="G100">
        <v>169</v>
      </c>
      <c r="H100">
        <v>945</v>
      </c>
      <c r="I100" s="3">
        <f>Table1[[#This Row],[Count - Carework Female]]/Table1[[#This Row],[Count - Carework]]</f>
        <v>0.848294434470377</v>
      </c>
      <c r="J100" s="3">
        <f t="shared" si="3"/>
        <v>9.3534844668345926E-2</v>
      </c>
      <c r="K100" s="3">
        <f t="shared" si="4"/>
        <v>0.90646515533165406</v>
      </c>
      <c r="L100">
        <v>110720</v>
      </c>
      <c r="M100">
        <v>101116</v>
      </c>
      <c r="N100">
        <v>139526</v>
      </c>
      <c r="O100">
        <v>157659</v>
      </c>
      <c r="P100" t="s">
        <v>35</v>
      </c>
    </row>
    <row r="101" spans="1:16" x14ac:dyDescent="0.2">
      <c r="A101" t="s">
        <v>34</v>
      </c>
      <c r="B101">
        <v>2007</v>
      </c>
      <c r="C101" t="s">
        <v>18</v>
      </c>
      <c r="D101">
        <v>87</v>
      </c>
      <c r="E101">
        <v>11823</v>
      </c>
      <c r="F101">
        <f t="shared" si="5"/>
        <v>11910</v>
      </c>
      <c r="G101">
        <v>14</v>
      </c>
      <c r="H101">
        <v>73</v>
      </c>
      <c r="I101" s="3">
        <f>Table1[[#This Row],[Count - Carework Female]]/Table1[[#This Row],[Count - Carework]]</f>
        <v>0.83908045977011492</v>
      </c>
      <c r="J101" s="3">
        <f t="shared" si="3"/>
        <v>7.3047858942065494E-3</v>
      </c>
      <c r="K101" s="3">
        <f t="shared" si="4"/>
        <v>0.99269521410579342</v>
      </c>
      <c r="L101">
        <v>74349</v>
      </c>
      <c r="M101">
        <v>102218</v>
      </c>
      <c r="N101">
        <v>80287</v>
      </c>
      <c r="O101">
        <v>156477</v>
      </c>
      <c r="P101" t="s">
        <v>35</v>
      </c>
    </row>
    <row r="102" spans="1:16" x14ac:dyDescent="0.2">
      <c r="A102" t="s">
        <v>36</v>
      </c>
      <c r="B102">
        <v>2012</v>
      </c>
      <c r="C102" t="s">
        <v>14</v>
      </c>
      <c r="D102">
        <v>1718</v>
      </c>
      <c r="E102">
        <v>14906</v>
      </c>
      <c r="F102">
        <f t="shared" si="5"/>
        <v>16624</v>
      </c>
      <c r="G102">
        <v>874</v>
      </c>
      <c r="H102">
        <v>844</v>
      </c>
      <c r="I102" s="3">
        <f>Table1[[#This Row],[Count - Carework Female]]/Table1[[#This Row],[Count - Carework]]</f>
        <v>0.4912689173457509</v>
      </c>
      <c r="J102" s="3">
        <f t="shared" si="3"/>
        <v>0.10334456207892204</v>
      </c>
      <c r="K102" s="3">
        <f t="shared" si="4"/>
        <v>0.89665543792107794</v>
      </c>
      <c r="L102">
        <v>12691</v>
      </c>
      <c r="M102">
        <v>7525</v>
      </c>
      <c r="N102">
        <v>12878</v>
      </c>
      <c r="O102">
        <v>13537</v>
      </c>
      <c r="P102" t="s">
        <v>37</v>
      </c>
    </row>
    <row r="103" spans="1:16" x14ac:dyDescent="0.2">
      <c r="A103" t="s">
        <v>36</v>
      </c>
      <c r="B103">
        <v>2012</v>
      </c>
      <c r="C103" t="s">
        <v>18</v>
      </c>
      <c r="D103">
        <v>154</v>
      </c>
      <c r="E103">
        <v>16470</v>
      </c>
      <c r="F103">
        <f t="shared" si="5"/>
        <v>16624</v>
      </c>
      <c r="G103">
        <v>37</v>
      </c>
      <c r="H103">
        <v>117</v>
      </c>
      <c r="I103" s="3">
        <f>Table1[[#This Row],[Count - Carework Female]]/Table1[[#This Row],[Count - Carework]]</f>
        <v>0.75974025974025972</v>
      </c>
      <c r="J103" s="3">
        <f t="shared" si="3"/>
        <v>9.2637151106833501E-3</v>
      </c>
      <c r="K103" s="3">
        <f t="shared" si="4"/>
        <v>0.99073628488931664</v>
      </c>
      <c r="L103">
        <v>9387</v>
      </c>
      <c r="M103">
        <v>8046</v>
      </c>
      <c r="N103">
        <v>7281</v>
      </c>
      <c r="O103">
        <v>13606</v>
      </c>
      <c r="P103" t="s">
        <v>37</v>
      </c>
    </row>
    <row r="104" spans="1:16" x14ac:dyDescent="0.2">
      <c r="A104" t="s">
        <v>38</v>
      </c>
      <c r="B104">
        <v>2000</v>
      </c>
      <c r="C104" t="s">
        <v>14</v>
      </c>
      <c r="D104">
        <v>734</v>
      </c>
      <c r="E104">
        <v>5770</v>
      </c>
      <c r="F104">
        <f t="shared" si="5"/>
        <v>6504</v>
      </c>
      <c r="G104">
        <v>111</v>
      </c>
      <c r="H104">
        <v>623</v>
      </c>
      <c r="I104" s="3">
        <f>Table1[[#This Row],[Count - Carework Female]]/Table1[[#This Row],[Count - Carework]]</f>
        <v>0.8487738419618529</v>
      </c>
      <c r="J104" s="3">
        <f t="shared" si="3"/>
        <v>0.11285362853628536</v>
      </c>
      <c r="K104" s="3">
        <f t="shared" si="4"/>
        <v>0.88714637146371467</v>
      </c>
      <c r="L104" t="s">
        <v>105</v>
      </c>
      <c r="M104" t="s">
        <v>105</v>
      </c>
      <c r="N104" t="s">
        <v>105</v>
      </c>
      <c r="O104" t="s">
        <v>105</v>
      </c>
      <c r="P104" t="s">
        <v>17</v>
      </c>
    </row>
    <row r="105" spans="1:16" x14ac:dyDescent="0.2">
      <c r="A105" t="s">
        <v>38</v>
      </c>
      <c r="B105">
        <v>2007</v>
      </c>
      <c r="C105" t="s">
        <v>14</v>
      </c>
      <c r="D105">
        <v>648</v>
      </c>
      <c r="E105">
        <v>5211</v>
      </c>
      <c r="F105">
        <f t="shared" si="5"/>
        <v>5859</v>
      </c>
      <c r="G105">
        <v>80</v>
      </c>
      <c r="H105">
        <v>548</v>
      </c>
      <c r="I105" s="3">
        <f>Table1[[#This Row],[Count - Carework Female]]/Table1[[#This Row],[Count - Carework]]</f>
        <v>0.84567901234567899</v>
      </c>
      <c r="J105" s="3">
        <f t="shared" si="3"/>
        <v>0.11059907834101383</v>
      </c>
      <c r="K105" s="3">
        <f t="shared" si="4"/>
        <v>0.88940092165898621</v>
      </c>
      <c r="L105">
        <v>6908</v>
      </c>
      <c r="M105">
        <v>7723</v>
      </c>
      <c r="N105">
        <v>4372</v>
      </c>
      <c r="O105">
        <v>6085</v>
      </c>
      <c r="P105" t="s">
        <v>17</v>
      </c>
    </row>
    <row r="106" spans="1:16" x14ac:dyDescent="0.2">
      <c r="A106" t="s">
        <v>38</v>
      </c>
      <c r="B106">
        <v>2010</v>
      </c>
      <c r="C106" t="s">
        <v>14</v>
      </c>
      <c r="D106">
        <v>760</v>
      </c>
      <c r="E106">
        <v>4529</v>
      </c>
      <c r="F106">
        <f t="shared" si="5"/>
        <v>5289</v>
      </c>
      <c r="G106">
        <v>158</v>
      </c>
      <c r="H106">
        <v>602</v>
      </c>
      <c r="I106" s="3">
        <f>Table1[[#This Row],[Count - Carework Female]]/Table1[[#This Row],[Count - Carework]]</f>
        <v>0.79210526315789476</v>
      </c>
      <c r="J106" s="3">
        <f t="shared" si="3"/>
        <v>0.14369446020041596</v>
      </c>
      <c r="K106" s="3">
        <f t="shared" si="4"/>
        <v>0.85630553979958401</v>
      </c>
      <c r="L106">
        <v>7669</v>
      </c>
      <c r="M106">
        <v>8084</v>
      </c>
      <c r="N106">
        <v>5140</v>
      </c>
      <c r="O106">
        <v>6687</v>
      </c>
      <c r="P106" t="s">
        <v>17</v>
      </c>
    </row>
    <row r="107" spans="1:16" x14ac:dyDescent="0.2">
      <c r="A107" t="s">
        <v>38</v>
      </c>
      <c r="B107">
        <v>2013</v>
      </c>
      <c r="C107" t="s">
        <v>14</v>
      </c>
      <c r="D107">
        <v>735</v>
      </c>
      <c r="E107">
        <v>5801</v>
      </c>
      <c r="F107">
        <f t="shared" si="5"/>
        <v>6536</v>
      </c>
      <c r="G107">
        <v>89</v>
      </c>
      <c r="H107">
        <v>646</v>
      </c>
      <c r="I107" s="3">
        <f>Table1[[#This Row],[Count - Carework Female]]/Table1[[#This Row],[Count - Carework]]</f>
        <v>0.87891156462585029</v>
      </c>
      <c r="J107" s="3">
        <f t="shared" si="3"/>
        <v>0.11245410036719707</v>
      </c>
      <c r="K107" s="3">
        <f t="shared" si="4"/>
        <v>0.88754589963280295</v>
      </c>
      <c r="L107">
        <v>10286</v>
      </c>
      <c r="M107">
        <v>10281</v>
      </c>
      <c r="N107">
        <v>8196</v>
      </c>
      <c r="O107">
        <v>10447</v>
      </c>
      <c r="P107" t="s">
        <v>17</v>
      </c>
    </row>
    <row r="108" spans="1:16" x14ac:dyDescent="0.2">
      <c r="A108" t="s">
        <v>38</v>
      </c>
      <c r="B108">
        <v>2000</v>
      </c>
      <c r="C108" t="s">
        <v>18</v>
      </c>
      <c r="D108">
        <v>201</v>
      </c>
      <c r="E108">
        <v>6303</v>
      </c>
      <c r="F108">
        <f t="shared" si="5"/>
        <v>6504</v>
      </c>
      <c r="G108">
        <v>4</v>
      </c>
      <c r="H108">
        <v>197</v>
      </c>
      <c r="I108" s="3">
        <f>Table1[[#This Row],[Count - Carework Female]]/Table1[[#This Row],[Count - Carework]]</f>
        <v>0.98009950248756217</v>
      </c>
      <c r="J108" s="3">
        <f t="shared" si="3"/>
        <v>3.0904059040590407E-2</v>
      </c>
      <c r="K108" s="3">
        <f t="shared" si="4"/>
        <v>0.96909594095940954</v>
      </c>
      <c r="L108" t="s">
        <v>105</v>
      </c>
      <c r="M108" t="s">
        <v>105</v>
      </c>
      <c r="N108" t="s">
        <v>105</v>
      </c>
      <c r="O108" t="s">
        <v>105</v>
      </c>
      <c r="P108" t="s">
        <v>17</v>
      </c>
    </row>
    <row r="109" spans="1:16" x14ac:dyDescent="0.2">
      <c r="A109" t="s">
        <v>38</v>
      </c>
      <c r="B109">
        <v>2007</v>
      </c>
      <c r="C109" t="s">
        <v>18</v>
      </c>
      <c r="D109">
        <v>177</v>
      </c>
      <c r="E109">
        <v>5682</v>
      </c>
      <c r="F109">
        <f t="shared" si="5"/>
        <v>5859</v>
      </c>
      <c r="G109">
        <v>3</v>
      </c>
      <c r="H109">
        <v>174</v>
      </c>
      <c r="I109" s="3">
        <f>Table1[[#This Row],[Count - Carework Female]]/Table1[[#This Row],[Count - Carework]]</f>
        <v>0.98305084745762716</v>
      </c>
      <c r="J109" s="3">
        <f t="shared" si="3"/>
        <v>3.0209933435739886E-2</v>
      </c>
      <c r="K109" s="3">
        <f t="shared" si="4"/>
        <v>0.96979006656426014</v>
      </c>
      <c r="L109">
        <v>4610</v>
      </c>
      <c r="M109">
        <v>7727</v>
      </c>
      <c r="N109">
        <v>1897</v>
      </c>
      <c r="O109">
        <v>5983</v>
      </c>
      <c r="P109" t="s">
        <v>17</v>
      </c>
    </row>
    <row r="110" spans="1:16" x14ac:dyDescent="0.2">
      <c r="A110" t="s">
        <v>38</v>
      </c>
      <c r="B110">
        <v>2013</v>
      </c>
      <c r="C110" t="s">
        <v>18</v>
      </c>
      <c r="D110">
        <v>262</v>
      </c>
      <c r="E110">
        <v>6274</v>
      </c>
      <c r="F110">
        <f t="shared" si="5"/>
        <v>6536</v>
      </c>
      <c r="G110">
        <v>6</v>
      </c>
      <c r="H110">
        <v>256</v>
      </c>
      <c r="I110" s="3">
        <f>Table1[[#This Row],[Count - Carework Female]]/Table1[[#This Row],[Count - Carework]]</f>
        <v>0.97709923664122134</v>
      </c>
      <c r="J110" s="3">
        <f t="shared" si="3"/>
        <v>4.0085679314565484E-2</v>
      </c>
      <c r="K110" s="3">
        <f t="shared" si="4"/>
        <v>0.95991432068543447</v>
      </c>
      <c r="L110">
        <v>6368</v>
      </c>
      <c r="M110">
        <v>10445</v>
      </c>
      <c r="N110">
        <v>3294</v>
      </c>
      <c r="O110">
        <v>10376</v>
      </c>
      <c r="P110" t="s">
        <v>17</v>
      </c>
    </row>
    <row r="111" spans="1:16" x14ac:dyDescent="0.2">
      <c r="A111" t="s">
        <v>39</v>
      </c>
      <c r="B111">
        <v>1987</v>
      </c>
      <c r="C111" t="s">
        <v>14</v>
      </c>
      <c r="D111">
        <v>2399</v>
      </c>
      <c r="E111">
        <v>14887</v>
      </c>
      <c r="F111">
        <f t="shared" si="5"/>
        <v>17286</v>
      </c>
      <c r="G111">
        <v>473</v>
      </c>
      <c r="H111">
        <v>1926</v>
      </c>
      <c r="I111" s="3">
        <f>Table1[[#This Row],[Count - Carework Female]]/Table1[[#This Row],[Count - Carework]]</f>
        <v>0.80283451438099207</v>
      </c>
      <c r="J111" s="3">
        <f t="shared" si="3"/>
        <v>0.13878283003586717</v>
      </c>
      <c r="K111" s="3">
        <f t="shared" si="4"/>
        <v>0.86121716996413278</v>
      </c>
      <c r="L111">
        <v>14490</v>
      </c>
      <c r="M111">
        <v>10741</v>
      </c>
      <c r="N111">
        <v>9851</v>
      </c>
      <c r="O111">
        <v>10443</v>
      </c>
      <c r="P111" t="s">
        <v>17</v>
      </c>
    </row>
    <row r="112" spans="1:16" x14ac:dyDescent="0.2">
      <c r="A112" t="s">
        <v>39</v>
      </c>
      <c r="B112">
        <v>1991</v>
      </c>
      <c r="C112" t="s">
        <v>14</v>
      </c>
      <c r="D112">
        <v>2471</v>
      </c>
      <c r="E112">
        <v>12813</v>
      </c>
      <c r="F112">
        <f t="shared" si="5"/>
        <v>15284</v>
      </c>
      <c r="G112">
        <v>463</v>
      </c>
      <c r="H112">
        <v>2008</v>
      </c>
      <c r="I112" s="3">
        <f>Table1[[#This Row],[Count - Carework Female]]/Table1[[#This Row],[Count - Carework]]</f>
        <v>0.81262646701740182</v>
      </c>
      <c r="J112" s="3">
        <f t="shared" si="3"/>
        <v>0.16167233708453285</v>
      </c>
      <c r="K112" s="3">
        <f t="shared" si="4"/>
        <v>0.83832766291546712</v>
      </c>
      <c r="L112">
        <v>19309</v>
      </c>
      <c r="M112">
        <v>15307</v>
      </c>
      <c r="N112">
        <v>12481</v>
      </c>
      <c r="O112">
        <v>13479</v>
      </c>
      <c r="P112" t="s">
        <v>17</v>
      </c>
    </row>
    <row r="113" spans="1:16" x14ac:dyDescent="0.2">
      <c r="A113" t="s">
        <v>39</v>
      </c>
      <c r="B113">
        <v>1995</v>
      </c>
      <c r="C113" t="s">
        <v>14</v>
      </c>
      <c r="D113">
        <v>1882</v>
      </c>
      <c r="E113">
        <v>8692</v>
      </c>
      <c r="F113">
        <f t="shared" si="5"/>
        <v>10574</v>
      </c>
      <c r="G113">
        <v>341</v>
      </c>
      <c r="H113">
        <v>1541</v>
      </c>
      <c r="I113" s="3">
        <f>Table1[[#This Row],[Count - Carework Female]]/Table1[[#This Row],[Count - Carework]]</f>
        <v>0.81880977683315626</v>
      </c>
      <c r="J113" s="3">
        <f t="shared" si="3"/>
        <v>0.17798373368640061</v>
      </c>
      <c r="K113" s="3">
        <f t="shared" si="4"/>
        <v>0.82201626631359936</v>
      </c>
      <c r="L113">
        <v>19929</v>
      </c>
      <c r="M113">
        <v>16601</v>
      </c>
      <c r="N113">
        <v>11505</v>
      </c>
      <c r="O113">
        <v>13957</v>
      </c>
      <c r="P113" t="s">
        <v>17</v>
      </c>
    </row>
    <row r="114" spans="1:16" x14ac:dyDescent="0.2">
      <c r="A114" t="s">
        <v>39</v>
      </c>
      <c r="B114">
        <v>2000</v>
      </c>
      <c r="C114" t="s">
        <v>14</v>
      </c>
      <c r="D114">
        <v>1860</v>
      </c>
      <c r="E114">
        <v>10232</v>
      </c>
      <c r="F114">
        <f t="shared" si="5"/>
        <v>12092</v>
      </c>
      <c r="G114">
        <v>357</v>
      </c>
      <c r="H114">
        <v>1503</v>
      </c>
      <c r="I114" s="3">
        <f>Table1[[#This Row],[Count - Carework Female]]/Table1[[#This Row],[Count - Carework]]</f>
        <v>0.8080645161290323</v>
      </c>
      <c r="J114" s="3">
        <f t="shared" si="3"/>
        <v>0.15382070790605359</v>
      </c>
      <c r="K114" s="3">
        <f t="shared" si="4"/>
        <v>0.84617929209394638</v>
      </c>
      <c r="L114">
        <v>26420</v>
      </c>
      <c r="M114">
        <v>27169</v>
      </c>
      <c r="N114">
        <v>16276</v>
      </c>
      <c r="O114">
        <v>40721</v>
      </c>
      <c r="P114" t="s">
        <v>17</v>
      </c>
    </row>
    <row r="115" spans="1:16" x14ac:dyDescent="0.2">
      <c r="A115" t="s">
        <v>39</v>
      </c>
      <c r="B115">
        <v>2004</v>
      </c>
      <c r="C115" t="s">
        <v>14</v>
      </c>
      <c r="D115">
        <v>1977</v>
      </c>
      <c r="E115">
        <v>10105</v>
      </c>
      <c r="F115">
        <f t="shared" si="5"/>
        <v>12082</v>
      </c>
      <c r="G115">
        <v>354</v>
      </c>
      <c r="H115">
        <v>1623</v>
      </c>
      <c r="I115" s="3">
        <f>Table1[[#This Row],[Count - Carework Female]]/Table1[[#This Row],[Count - Carework]]</f>
        <v>0.82094081942336872</v>
      </c>
      <c r="J115" s="3">
        <f t="shared" si="3"/>
        <v>0.16363184903161729</v>
      </c>
      <c r="K115" s="3">
        <f t="shared" si="4"/>
        <v>0.83636815096838268</v>
      </c>
      <c r="L115">
        <v>29425</v>
      </c>
      <c r="M115">
        <v>29438</v>
      </c>
      <c r="N115">
        <v>18706</v>
      </c>
      <c r="O115">
        <v>21633</v>
      </c>
      <c r="P115" t="s">
        <v>17</v>
      </c>
    </row>
    <row r="116" spans="1:16" x14ac:dyDescent="0.2">
      <c r="A116" t="s">
        <v>39</v>
      </c>
      <c r="B116">
        <v>2007</v>
      </c>
      <c r="C116" t="s">
        <v>14</v>
      </c>
      <c r="D116">
        <v>2185</v>
      </c>
      <c r="E116">
        <v>10242</v>
      </c>
      <c r="F116">
        <f t="shared" si="5"/>
        <v>12427</v>
      </c>
      <c r="G116">
        <v>377</v>
      </c>
      <c r="H116">
        <v>1808</v>
      </c>
      <c r="I116" s="3">
        <f>Table1[[#This Row],[Count - Carework Female]]/Table1[[#This Row],[Count - Carework]]</f>
        <v>0.82745995423340957</v>
      </c>
      <c r="J116" s="3">
        <f t="shared" si="3"/>
        <v>0.17582682867948821</v>
      </c>
      <c r="K116" s="3">
        <f t="shared" si="4"/>
        <v>0.82417317132051182</v>
      </c>
      <c r="L116">
        <v>29760</v>
      </c>
      <c r="M116">
        <v>31755</v>
      </c>
      <c r="N116">
        <v>21191</v>
      </c>
      <c r="O116">
        <v>25444</v>
      </c>
      <c r="P116" t="s">
        <v>17</v>
      </c>
    </row>
    <row r="117" spans="1:16" x14ac:dyDescent="0.2">
      <c r="A117" t="s">
        <v>39</v>
      </c>
      <c r="B117">
        <v>2010</v>
      </c>
      <c r="C117" t="s">
        <v>14</v>
      </c>
      <c r="D117">
        <v>1925</v>
      </c>
      <c r="E117">
        <v>8060</v>
      </c>
      <c r="F117">
        <f t="shared" si="5"/>
        <v>9985</v>
      </c>
      <c r="G117">
        <v>370</v>
      </c>
      <c r="H117">
        <v>1555</v>
      </c>
      <c r="I117" s="3">
        <f>Table1[[#This Row],[Count - Carework Female]]/Table1[[#This Row],[Count - Carework]]</f>
        <v>0.80779220779220784</v>
      </c>
      <c r="J117" s="3">
        <f t="shared" si="3"/>
        <v>0.19278918377566351</v>
      </c>
      <c r="K117" s="3">
        <f t="shared" si="4"/>
        <v>0.80721081622433655</v>
      </c>
      <c r="L117">
        <v>34472</v>
      </c>
      <c r="M117">
        <v>35097</v>
      </c>
      <c r="N117">
        <v>22287</v>
      </c>
      <c r="O117">
        <v>27013</v>
      </c>
      <c r="P117" t="s">
        <v>17</v>
      </c>
    </row>
    <row r="118" spans="1:16" x14ac:dyDescent="0.2">
      <c r="A118" t="s">
        <v>39</v>
      </c>
      <c r="B118">
        <v>2013</v>
      </c>
      <c r="C118" t="s">
        <v>14</v>
      </c>
      <c r="D118">
        <v>2462</v>
      </c>
      <c r="E118">
        <v>9292</v>
      </c>
      <c r="F118">
        <f t="shared" si="5"/>
        <v>11754</v>
      </c>
      <c r="G118">
        <v>441</v>
      </c>
      <c r="H118">
        <v>2021</v>
      </c>
      <c r="I118" s="3">
        <f>Table1[[#This Row],[Count - Carework Female]]/Table1[[#This Row],[Count - Carework]]</f>
        <v>0.82087733549959385</v>
      </c>
      <c r="J118" s="3">
        <f t="shared" si="3"/>
        <v>0.20946060915433043</v>
      </c>
      <c r="K118" s="3">
        <f>E118/F118</f>
        <v>0.7905393908456696</v>
      </c>
      <c r="L118">
        <v>37160</v>
      </c>
      <c r="M118">
        <v>39125</v>
      </c>
      <c r="N118">
        <v>24775</v>
      </c>
      <c r="O118">
        <v>30788</v>
      </c>
      <c r="P118" t="s">
        <v>17</v>
      </c>
    </row>
    <row r="119" spans="1:16" x14ac:dyDescent="0.2">
      <c r="A119" t="s">
        <v>39</v>
      </c>
      <c r="B119">
        <v>1987</v>
      </c>
      <c r="C119" t="s">
        <v>18</v>
      </c>
      <c r="D119">
        <v>709</v>
      </c>
      <c r="E119">
        <v>16577</v>
      </c>
      <c r="F119">
        <f t="shared" si="5"/>
        <v>17286</v>
      </c>
      <c r="G119">
        <v>28</v>
      </c>
      <c r="H119">
        <v>681</v>
      </c>
      <c r="I119" s="3">
        <f>Table1[[#This Row],[Count - Carework Female]]/Table1[[#This Row],[Count - Carework]]</f>
        <v>0.96050775740479544</v>
      </c>
      <c r="J119" s="3">
        <f t="shared" si="3"/>
        <v>4.1015850977669792E-2</v>
      </c>
      <c r="K119" s="3">
        <f t="shared" ref="K119:K182" si="6">E119/F119</f>
        <v>0.9589841490223302</v>
      </c>
      <c r="L119">
        <v>7964</v>
      </c>
      <c r="M119">
        <v>11402</v>
      </c>
      <c r="N119">
        <v>5154</v>
      </c>
      <c r="O119">
        <v>10588</v>
      </c>
      <c r="P119" t="s">
        <v>17</v>
      </c>
    </row>
    <row r="120" spans="1:16" x14ac:dyDescent="0.2">
      <c r="A120" t="s">
        <v>39</v>
      </c>
      <c r="B120">
        <v>1991</v>
      </c>
      <c r="C120" t="s">
        <v>18</v>
      </c>
      <c r="D120">
        <v>714</v>
      </c>
      <c r="E120">
        <v>14570</v>
      </c>
      <c r="F120">
        <f t="shared" si="5"/>
        <v>15284</v>
      </c>
      <c r="G120">
        <v>22</v>
      </c>
      <c r="H120">
        <v>692</v>
      </c>
      <c r="I120" s="3">
        <f>Table1[[#This Row],[Count - Carework Female]]/Table1[[#This Row],[Count - Carework]]</f>
        <v>0.96918767507002801</v>
      </c>
      <c r="J120" s="3">
        <f t="shared" si="3"/>
        <v>4.6715519497513742E-2</v>
      </c>
      <c r="K120" s="3">
        <f t="shared" si="6"/>
        <v>0.95328448050248626</v>
      </c>
      <c r="L120">
        <v>11315</v>
      </c>
      <c r="M120">
        <v>16181</v>
      </c>
      <c r="N120">
        <v>6951</v>
      </c>
      <c r="O120">
        <v>13601</v>
      </c>
      <c r="P120" t="s">
        <v>17</v>
      </c>
    </row>
    <row r="121" spans="1:16" x14ac:dyDescent="0.2">
      <c r="A121" t="s">
        <v>39</v>
      </c>
      <c r="B121">
        <v>1995</v>
      </c>
      <c r="C121" t="s">
        <v>18</v>
      </c>
      <c r="D121">
        <v>528</v>
      </c>
      <c r="E121">
        <v>10046</v>
      </c>
      <c r="F121">
        <f t="shared" si="5"/>
        <v>10574</v>
      </c>
      <c r="G121">
        <v>27</v>
      </c>
      <c r="H121">
        <v>501</v>
      </c>
      <c r="I121" s="3">
        <f>Table1[[#This Row],[Count - Carework Female]]/Table1[[#This Row],[Count - Carework]]</f>
        <v>0.94886363636363635</v>
      </c>
      <c r="J121" s="3">
        <f t="shared" si="3"/>
        <v>4.9933799886514092E-2</v>
      </c>
      <c r="K121" s="3">
        <f t="shared" si="6"/>
        <v>0.95006620011348586</v>
      </c>
      <c r="L121">
        <v>13602</v>
      </c>
      <c r="M121">
        <v>17382</v>
      </c>
      <c r="N121">
        <v>7430</v>
      </c>
      <c r="O121">
        <v>13836</v>
      </c>
      <c r="P121" t="s">
        <v>17</v>
      </c>
    </row>
    <row r="122" spans="1:16" x14ac:dyDescent="0.2">
      <c r="A122" t="s">
        <v>40</v>
      </c>
      <c r="B122">
        <v>1984</v>
      </c>
      <c r="C122" t="s">
        <v>14</v>
      </c>
      <c r="D122">
        <v>1434</v>
      </c>
      <c r="E122">
        <v>12472</v>
      </c>
      <c r="F122">
        <f t="shared" si="5"/>
        <v>13906</v>
      </c>
      <c r="G122">
        <v>377</v>
      </c>
      <c r="H122">
        <v>1057</v>
      </c>
      <c r="I122" s="3">
        <f>Table1[[#This Row],[Count - Carework Female]]/Table1[[#This Row],[Count - Carework]]</f>
        <v>0.73709902370990232</v>
      </c>
      <c r="J122" s="3">
        <f t="shared" si="3"/>
        <v>0.10312095498346038</v>
      </c>
      <c r="K122" s="3">
        <f t="shared" si="6"/>
        <v>0.89687904501653959</v>
      </c>
      <c r="L122">
        <v>10628</v>
      </c>
      <c r="M122">
        <v>8147</v>
      </c>
      <c r="N122">
        <v>7593</v>
      </c>
      <c r="O122">
        <v>8285</v>
      </c>
      <c r="P122" t="s">
        <v>17</v>
      </c>
    </row>
    <row r="123" spans="1:16" x14ac:dyDescent="0.2">
      <c r="A123" t="s">
        <v>40</v>
      </c>
      <c r="B123">
        <v>1989</v>
      </c>
      <c r="C123" t="s">
        <v>14</v>
      </c>
      <c r="D123">
        <v>1082</v>
      </c>
      <c r="E123">
        <v>8823</v>
      </c>
      <c r="F123">
        <f t="shared" si="5"/>
        <v>9905</v>
      </c>
      <c r="G123">
        <v>278</v>
      </c>
      <c r="H123">
        <v>804</v>
      </c>
      <c r="I123" s="3">
        <f>Table1[[#This Row],[Count - Carework Female]]/Table1[[#This Row],[Count - Carework]]</f>
        <v>0.74306839186691309</v>
      </c>
      <c r="J123" s="3">
        <f t="shared" si="3"/>
        <v>0.10923775870772337</v>
      </c>
      <c r="K123" s="3">
        <f t="shared" si="6"/>
        <v>0.89076224129227666</v>
      </c>
      <c r="L123">
        <v>13368</v>
      </c>
      <c r="M123">
        <v>11455</v>
      </c>
      <c r="N123">
        <v>8891</v>
      </c>
      <c r="O123">
        <v>9562</v>
      </c>
      <c r="P123" t="s">
        <v>17</v>
      </c>
    </row>
    <row r="124" spans="1:16" x14ac:dyDescent="0.2">
      <c r="A124" t="s">
        <v>40</v>
      </c>
      <c r="B124">
        <v>1994</v>
      </c>
      <c r="C124" t="s">
        <v>14</v>
      </c>
      <c r="D124">
        <v>2205</v>
      </c>
      <c r="E124">
        <v>9264</v>
      </c>
      <c r="F124">
        <f t="shared" si="5"/>
        <v>11469</v>
      </c>
      <c r="G124">
        <v>707</v>
      </c>
      <c r="H124">
        <v>1498</v>
      </c>
      <c r="I124" s="3">
        <f>Table1[[#This Row],[Count - Carework Female]]/Table1[[#This Row],[Count - Carework]]</f>
        <v>0.67936507936507939</v>
      </c>
      <c r="J124" s="3">
        <f t="shared" si="3"/>
        <v>0.19225738948469789</v>
      </c>
      <c r="K124" s="3">
        <f t="shared" si="6"/>
        <v>0.80774261051530216</v>
      </c>
      <c r="L124">
        <v>144358</v>
      </c>
      <c r="M124">
        <v>14469</v>
      </c>
      <c r="N124">
        <v>10316</v>
      </c>
      <c r="O124">
        <v>14212</v>
      </c>
      <c r="P124" t="s">
        <v>17</v>
      </c>
    </row>
    <row r="125" spans="1:16" x14ac:dyDescent="0.2">
      <c r="A125" t="s">
        <v>40</v>
      </c>
      <c r="B125">
        <v>2000</v>
      </c>
      <c r="C125" t="s">
        <v>14</v>
      </c>
      <c r="D125">
        <v>1980</v>
      </c>
      <c r="E125">
        <v>8416</v>
      </c>
      <c r="F125">
        <f t="shared" si="5"/>
        <v>10396</v>
      </c>
      <c r="G125">
        <v>635</v>
      </c>
      <c r="H125">
        <v>1345</v>
      </c>
      <c r="I125" s="3">
        <f>Table1[[#This Row],[Count - Carework Female]]/Table1[[#This Row],[Count - Carework]]</f>
        <v>0.67929292929292928</v>
      </c>
      <c r="J125" s="3">
        <f t="shared" si="3"/>
        <v>0.19045786841092727</v>
      </c>
      <c r="K125" s="3">
        <f t="shared" si="6"/>
        <v>0.80954213158907273</v>
      </c>
      <c r="L125">
        <v>16475</v>
      </c>
      <c r="M125">
        <v>17824</v>
      </c>
      <c r="N125">
        <v>11751</v>
      </c>
      <c r="O125">
        <v>14792</v>
      </c>
      <c r="P125" t="s">
        <v>17</v>
      </c>
    </row>
    <row r="126" spans="1:16" x14ac:dyDescent="0.2">
      <c r="A126" t="s">
        <v>40</v>
      </c>
      <c r="B126">
        <v>2005</v>
      </c>
      <c r="C126" t="s">
        <v>14</v>
      </c>
      <c r="D126">
        <v>1826</v>
      </c>
      <c r="E126">
        <v>8612</v>
      </c>
      <c r="F126">
        <f t="shared" si="5"/>
        <v>10438</v>
      </c>
      <c r="G126">
        <v>473</v>
      </c>
      <c r="H126">
        <v>1353</v>
      </c>
      <c r="I126" s="3">
        <f>Table1[[#This Row],[Count - Carework Female]]/Table1[[#This Row],[Count - Carework]]</f>
        <v>0.74096385542168675</v>
      </c>
      <c r="J126" s="3">
        <f t="shared" si="3"/>
        <v>0.17493772753401035</v>
      </c>
      <c r="K126" s="3">
        <f t="shared" si="6"/>
        <v>0.82506227246598962</v>
      </c>
      <c r="L126">
        <v>18380</v>
      </c>
      <c r="M126">
        <v>19699</v>
      </c>
      <c r="N126">
        <v>11367</v>
      </c>
      <c r="O126">
        <v>17315</v>
      </c>
      <c r="P126" t="s">
        <v>17</v>
      </c>
    </row>
    <row r="127" spans="1:16" x14ac:dyDescent="0.2">
      <c r="A127" t="s">
        <v>40</v>
      </c>
      <c r="B127">
        <v>2010</v>
      </c>
      <c r="C127" t="s">
        <v>14</v>
      </c>
      <c r="D127">
        <v>612</v>
      </c>
      <c r="E127">
        <v>13297</v>
      </c>
      <c r="F127">
        <f t="shared" si="5"/>
        <v>13909</v>
      </c>
      <c r="G127">
        <v>206</v>
      </c>
      <c r="H127">
        <v>406</v>
      </c>
      <c r="I127" s="3">
        <f>Table1[[#This Row],[Count - Carework Female]]/Table1[[#This Row],[Count - Carework]]</f>
        <v>0.66339869281045749</v>
      </c>
      <c r="J127" s="3">
        <f t="shared" si="3"/>
        <v>4.4000287583578976E-2</v>
      </c>
      <c r="K127" s="3">
        <f t="shared" si="6"/>
        <v>0.95599971241642101</v>
      </c>
      <c r="L127">
        <v>22730</v>
      </c>
      <c r="M127">
        <v>21905</v>
      </c>
      <c r="N127">
        <v>18080</v>
      </c>
      <c r="O127">
        <v>19682</v>
      </c>
      <c r="P127" t="s">
        <v>17</v>
      </c>
    </row>
    <row r="128" spans="1:16" x14ac:dyDescent="0.2">
      <c r="A128" t="s">
        <v>41</v>
      </c>
      <c r="B128">
        <v>2010</v>
      </c>
      <c r="C128" t="s">
        <v>14</v>
      </c>
      <c r="D128">
        <v>792</v>
      </c>
      <c r="E128">
        <v>8347</v>
      </c>
      <c r="F128">
        <f t="shared" si="5"/>
        <v>9139</v>
      </c>
      <c r="G128">
        <v>153</v>
      </c>
      <c r="H128">
        <v>639</v>
      </c>
      <c r="I128" s="3">
        <f>Table1[[#This Row],[Count - Carework Female]]/Table1[[#This Row],[Count - Carework]]</f>
        <v>0.80681818181818177</v>
      </c>
      <c r="J128" s="3">
        <f t="shared" si="3"/>
        <v>8.6661560345770869E-2</v>
      </c>
      <c r="K128" s="3">
        <f t="shared" si="6"/>
        <v>0.91333843965422912</v>
      </c>
      <c r="L128">
        <v>2865</v>
      </c>
      <c r="M128">
        <v>1319</v>
      </c>
      <c r="N128">
        <v>2808</v>
      </c>
      <c r="O128">
        <v>2804</v>
      </c>
      <c r="P128" t="s">
        <v>42</v>
      </c>
    </row>
    <row r="129" spans="1:16" x14ac:dyDescent="0.2">
      <c r="A129" t="s">
        <v>41</v>
      </c>
      <c r="B129">
        <v>2013</v>
      </c>
      <c r="C129" t="s">
        <v>14</v>
      </c>
      <c r="D129">
        <v>370</v>
      </c>
      <c r="E129">
        <v>4466</v>
      </c>
      <c r="F129">
        <f>D129+E129</f>
        <v>4836</v>
      </c>
      <c r="G129">
        <v>63</v>
      </c>
      <c r="H129">
        <v>307</v>
      </c>
      <c r="I129" s="3">
        <f>Table1[[#This Row],[Count - Carework Female]]/Table1[[#This Row],[Count - Carework]]</f>
        <v>0.82972972972972969</v>
      </c>
      <c r="J129" s="3">
        <f>D129/F129</f>
        <v>7.6509511993382961E-2</v>
      </c>
      <c r="K129" s="3">
        <f>E129/F129</f>
        <v>0.92349048800661704</v>
      </c>
      <c r="L129">
        <v>3538</v>
      </c>
      <c r="M129">
        <v>1845</v>
      </c>
      <c r="N129">
        <v>3069</v>
      </c>
      <c r="O129">
        <v>3430</v>
      </c>
      <c r="P129" t="s">
        <v>42</v>
      </c>
    </row>
    <row r="130" spans="1:16" x14ac:dyDescent="0.2">
      <c r="A130" t="s">
        <v>41</v>
      </c>
      <c r="B130">
        <v>2016</v>
      </c>
      <c r="C130" t="s">
        <v>14</v>
      </c>
      <c r="D130">
        <v>373</v>
      </c>
      <c r="E130">
        <v>4461</v>
      </c>
      <c r="F130">
        <f t="shared" si="5"/>
        <v>4834</v>
      </c>
      <c r="G130">
        <v>66</v>
      </c>
      <c r="H130">
        <v>307</v>
      </c>
      <c r="I130" s="3">
        <f>Table1[[#This Row],[Count - Carework Female]]/Table1[[#This Row],[Count - Carework]]</f>
        <v>0.82305630026809651</v>
      </c>
      <c r="J130" s="3">
        <f t="shared" si="3"/>
        <v>7.7161770790235826E-2</v>
      </c>
      <c r="K130" s="3">
        <f t="shared" si="6"/>
        <v>0.92283822920976422</v>
      </c>
      <c r="L130">
        <v>4817</v>
      </c>
      <c r="M130">
        <v>2449</v>
      </c>
      <c r="N130">
        <v>3811</v>
      </c>
      <c r="O130">
        <v>4250</v>
      </c>
      <c r="P130" t="s">
        <v>42</v>
      </c>
    </row>
    <row r="131" spans="1:16" x14ac:dyDescent="0.2">
      <c r="A131" t="s">
        <v>41</v>
      </c>
      <c r="B131">
        <v>2010</v>
      </c>
      <c r="C131" t="s">
        <v>18</v>
      </c>
      <c r="D131">
        <v>92</v>
      </c>
      <c r="E131">
        <v>9047</v>
      </c>
      <c r="F131">
        <f t="shared" si="5"/>
        <v>9139</v>
      </c>
      <c r="G131">
        <v>0</v>
      </c>
      <c r="H131">
        <v>92</v>
      </c>
      <c r="I131" s="3">
        <f>Table1[[#This Row],[Count - Carework Female]]/Table1[[#This Row],[Count - Carework]]</f>
        <v>1</v>
      </c>
      <c r="J131" s="3">
        <f t="shared" si="3"/>
        <v>1.0066746908852172E-2</v>
      </c>
      <c r="K131" s="3">
        <f t="shared" si="6"/>
        <v>0.98993325309114788</v>
      </c>
      <c r="L131">
        <v>1599</v>
      </c>
      <c r="M131">
        <v>1451</v>
      </c>
      <c r="N131">
        <v>1070</v>
      </c>
      <c r="O131">
        <v>2850</v>
      </c>
      <c r="P131" t="s">
        <v>42</v>
      </c>
    </row>
    <row r="132" spans="1:16" x14ac:dyDescent="0.2">
      <c r="A132" t="s">
        <v>41</v>
      </c>
      <c r="B132">
        <v>2013</v>
      </c>
      <c r="C132" t="s">
        <v>18</v>
      </c>
      <c r="D132">
        <v>53</v>
      </c>
      <c r="E132">
        <v>4783</v>
      </c>
      <c r="F132">
        <f t="shared" si="5"/>
        <v>4836</v>
      </c>
      <c r="G132">
        <v>1</v>
      </c>
      <c r="H132">
        <v>52</v>
      </c>
      <c r="I132" s="3">
        <f>Table1[[#This Row],[Count - Carework Female]]/Table1[[#This Row],[Count - Carework]]</f>
        <v>0.98113207547169812</v>
      </c>
      <c r="J132" s="3">
        <f t="shared" si="3"/>
        <v>1.0959470636889991E-2</v>
      </c>
      <c r="K132" s="3">
        <f t="shared" si="6"/>
        <v>0.98904052936311004</v>
      </c>
      <c r="L132">
        <v>1671</v>
      </c>
      <c r="M132">
        <v>1978</v>
      </c>
      <c r="N132">
        <v>1143</v>
      </c>
      <c r="O132">
        <v>3450</v>
      </c>
      <c r="P132" t="s">
        <v>42</v>
      </c>
    </row>
    <row r="133" spans="1:16" x14ac:dyDescent="0.2">
      <c r="A133" t="s">
        <v>41</v>
      </c>
      <c r="B133">
        <v>2016</v>
      </c>
      <c r="C133" t="s">
        <v>18</v>
      </c>
      <c r="D133">
        <v>64</v>
      </c>
      <c r="E133">
        <v>4770</v>
      </c>
      <c r="F133">
        <f t="shared" si="5"/>
        <v>4834</v>
      </c>
      <c r="G133">
        <v>1</v>
      </c>
      <c r="H133">
        <v>63</v>
      </c>
      <c r="I133" s="3">
        <f>Table1[[#This Row],[Count - Carework Female]]/Table1[[#This Row],[Count - Carework]]</f>
        <v>0.984375</v>
      </c>
      <c r="J133" s="3">
        <f t="shared" si="3"/>
        <v>1.3239553165080678E-2</v>
      </c>
      <c r="K133" s="3">
        <f t="shared" si="6"/>
        <v>0.98676044683491937</v>
      </c>
      <c r="L133">
        <v>2659</v>
      </c>
      <c r="M133">
        <v>2631</v>
      </c>
      <c r="N133">
        <v>1986</v>
      </c>
      <c r="O133">
        <v>4287</v>
      </c>
      <c r="P133" t="s">
        <v>42</v>
      </c>
    </row>
    <row r="134" spans="1:16" x14ac:dyDescent="0.2">
      <c r="A134" t="s">
        <v>43</v>
      </c>
      <c r="B134">
        <v>1984</v>
      </c>
      <c r="C134" t="s">
        <v>14</v>
      </c>
      <c r="D134">
        <v>435</v>
      </c>
      <c r="E134">
        <v>5776</v>
      </c>
      <c r="F134">
        <f t="shared" si="5"/>
        <v>6211</v>
      </c>
      <c r="G134">
        <v>173</v>
      </c>
      <c r="H134">
        <v>262</v>
      </c>
      <c r="I134" s="3">
        <f>Table1[[#This Row],[Count - Carework Female]]/Table1[[#This Row],[Count - Carework]]</f>
        <v>0.60229885057471266</v>
      </c>
      <c r="J134" s="3">
        <f t="shared" si="3"/>
        <v>7.0037031073901149E-2</v>
      </c>
      <c r="K134" s="3">
        <f t="shared" si="6"/>
        <v>0.92996296892609887</v>
      </c>
      <c r="L134">
        <v>19049</v>
      </c>
      <c r="M134">
        <v>17249</v>
      </c>
      <c r="N134">
        <v>11060</v>
      </c>
      <c r="O134">
        <v>13508</v>
      </c>
      <c r="P134" t="s">
        <v>17</v>
      </c>
    </row>
    <row r="135" spans="1:16" x14ac:dyDescent="0.2">
      <c r="A135" t="s">
        <v>43</v>
      </c>
      <c r="B135">
        <v>1987</v>
      </c>
      <c r="C135" t="s">
        <v>14</v>
      </c>
      <c r="D135">
        <v>373</v>
      </c>
      <c r="E135">
        <v>5221</v>
      </c>
      <c r="F135">
        <f t="shared" si="5"/>
        <v>5594</v>
      </c>
      <c r="G135">
        <v>149</v>
      </c>
      <c r="H135">
        <v>224</v>
      </c>
      <c r="I135" s="3">
        <f>Table1[[#This Row],[Count - Carework Female]]/Table1[[#This Row],[Count - Carework]]</f>
        <v>0.60053619302949057</v>
      </c>
      <c r="J135" s="3">
        <f t="shared" si="3"/>
        <v>6.6678584197354313E-2</v>
      </c>
      <c r="K135" s="3">
        <f t="shared" si="6"/>
        <v>0.93332141580264572</v>
      </c>
      <c r="L135">
        <v>22227</v>
      </c>
      <c r="M135">
        <v>18885</v>
      </c>
      <c r="N135">
        <v>15082</v>
      </c>
      <c r="O135">
        <v>12016</v>
      </c>
      <c r="P135" t="s">
        <v>17</v>
      </c>
    </row>
    <row r="136" spans="1:16" x14ac:dyDescent="0.2">
      <c r="A136" t="s">
        <v>43</v>
      </c>
      <c r="B136">
        <v>1989</v>
      </c>
      <c r="C136" t="s">
        <v>14</v>
      </c>
      <c r="D136">
        <v>399</v>
      </c>
      <c r="E136">
        <v>4992</v>
      </c>
      <c r="F136">
        <f t="shared" si="5"/>
        <v>5391</v>
      </c>
      <c r="G136">
        <v>159</v>
      </c>
      <c r="H136">
        <v>240</v>
      </c>
      <c r="I136" s="3">
        <f>Table1[[#This Row],[Count - Carework Female]]/Table1[[#This Row],[Count - Carework]]</f>
        <v>0.60150375939849621</v>
      </c>
      <c r="J136" s="3">
        <f t="shared" si="3"/>
        <v>7.4012242626599889E-2</v>
      </c>
      <c r="K136" s="3">
        <f t="shared" si="6"/>
        <v>0.92598775737340011</v>
      </c>
      <c r="L136">
        <v>24330</v>
      </c>
      <c r="M136">
        <v>20652</v>
      </c>
      <c r="N136">
        <v>21702</v>
      </c>
      <c r="O136">
        <v>16453</v>
      </c>
      <c r="P136" t="s">
        <v>17</v>
      </c>
    </row>
    <row r="137" spans="1:16" x14ac:dyDescent="0.2">
      <c r="A137" t="s">
        <v>43</v>
      </c>
      <c r="B137">
        <v>1991</v>
      </c>
      <c r="C137" t="s">
        <v>14</v>
      </c>
      <c r="D137">
        <v>684</v>
      </c>
      <c r="E137">
        <v>7370</v>
      </c>
      <c r="F137">
        <f t="shared" si="5"/>
        <v>8054</v>
      </c>
      <c r="G137">
        <v>207</v>
      </c>
      <c r="H137">
        <v>477</v>
      </c>
      <c r="I137" s="3">
        <f>Table1[[#This Row],[Count - Carework Female]]/Table1[[#This Row],[Count - Carework]]</f>
        <v>0.69736842105263153</v>
      </c>
      <c r="J137" s="3">
        <f t="shared" si="3"/>
        <v>8.4926744474795132E-2</v>
      </c>
      <c r="K137" s="3">
        <f t="shared" si="6"/>
        <v>0.91507325552520491</v>
      </c>
      <c r="L137">
        <v>20114</v>
      </c>
      <c r="M137">
        <v>19064</v>
      </c>
      <c r="N137">
        <v>13220</v>
      </c>
      <c r="O137">
        <v>13343</v>
      </c>
      <c r="P137" t="s">
        <v>17</v>
      </c>
    </row>
    <row r="138" spans="1:16" x14ac:dyDescent="0.2">
      <c r="A138" t="s">
        <v>43</v>
      </c>
      <c r="B138">
        <v>1994</v>
      </c>
      <c r="C138" t="s">
        <v>14</v>
      </c>
      <c r="D138">
        <v>718</v>
      </c>
      <c r="E138">
        <v>6763</v>
      </c>
      <c r="F138">
        <f t="shared" si="5"/>
        <v>7481</v>
      </c>
      <c r="G138">
        <v>216</v>
      </c>
      <c r="H138">
        <v>502</v>
      </c>
      <c r="I138" s="3">
        <f>Table1[[#This Row],[Count - Carework Female]]/Table1[[#This Row],[Count - Carework]]</f>
        <v>0.69916434540389971</v>
      </c>
      <c r="J138" s="3">
        <f t="shared" si="3"/>
        <v>9.5976473733458093E-2</v>
      </c>
      <c r="K138" s="3">
        <f t="shared" si="6"/>
        <v>0.90402352626654192</v>
      </c>
      <c r="L138">
        <v>24073</v>
      </c>
      <c r="M138">
        <v>22905</v>
      </c>
      <c r="N138">
        <v>14402</v>
      </c>
      <c r="O138">
        <v>15751</v>
      </c>
      <c r="P138" t="s">
        <v>17</v>
      </c>
    </row>
    <row r="139" spans="1:16" x14ac:dyDescent="0.2">
      <c r="A139" t="s">
        <v>43</v>
      </c>
      <c r="B139">
        <v>1995</v>
      </c>
      <c r="C139" t="s">
        <v>14</v>
      </c>
      <c r="D139">
        <v>694</v>
      </c>
      <c r="E139">
        <v>6695</v>
      </c>
      <c r="F139">
        <f t="shared" si="5"/>
        <v>7389</v>
      </c>
      <c r="G139">
        <v>201</v>
      </c>
      <c r="H139">
        <v>493</v>
      </c>
      <c r="I139" s="3">
        <f>Table1[[#This Row],[Count - Carework Female]]/Table1[[#This Row],[Count - Carework]]</f>
        <v>0.71037463976945248</v>
      </c>
      <c r="J139" s="3">
        <f t="shared" ref="J139:J202" si="7">D139/F139</f>
        <v>9.3923399648125586E-2</v>
      </c>
      <c r="K139" s="3">
        <f t="shared" si="6"/>
        <v>0.90607660035187443</v>
      </c>
      <c r="L139">
        <v>25150</v>
      </c>
      <c r="M139">
        <v>24000</v>
      </c>
      <c r="N139">
        <v>14965</v>
      </c>
      <c r="O139">
        <v>16515</v>
      </c>
      <c r="P139" t="s">
        <v>17</v>
      </c>
    </row>
    <row r="140" spans="1:16" x14ac:dyDescent="0.2">
      <c r="A140" t="s">
        <v>43</v>
      </c>
      <c r="B140">
        <v>1998</v>
      </c>
      <c r="C140" t="s">
        <v>14</v>
      </c>
      <c r="D140">
        <v>767</v>
      </c>
      <c r="E140">
        <v>6976</v>
      </c>
      <c r="F140">
        <f t="shared" si="5"/>
        <v>7743</v>
      </c>
      <c r="G140">
        <v>225</v>
      </c>
      <c r="H140">
        <v>542</v>
      </c>
      <c r="I140" s="3">
        <f>Table1[[#This Row],[Count - Carework Female]]/Table1[[#This Row],[Count - Carework]]</f>
        <v>0.70664928292046936</v>
      </c>
      <c r="J140" s="3">
        <f t="shared" si="7"/>
        <v>9.9057212966550429E-2</v>
      </c>
      <c r="K140" s="3">
        <f t="shared" si="6"/>
        <v>0.90094278703344954</v>
      </c>
      <c r="L140">
        <v>26550</v>
      </c>
      <c r="M140">
        <v>24856</v>
      </c>
      <c r="N140">
        <v>14863</v>
      </c>
      <c r="O140">
        <v>17185</v>
      </c>
      <c r="P140" t="s">
        <v>17</v>
      </c>
    </row>
    <row r="141" spans="1:16" x14ac:dyDescent="0.2">
      <c r="A141" t="s">
        <v>43</v>
      </c>
      <c r="B141">
        <v>2000</v>
      </c>
      <c r="C141" t="s">
        <v>14</v>
      </c>
      <c r="D141">
        <v>1441</v>
      </c>
      <c r="E141">
        <v>11388</v>
      </c>
      <c r="F141">
        <f t="shared" si="5"/>
        <v>12829</v>
      </c>
      <c r="G141">
        <v>400</v>
      </c>
      <c r="H141">
        <v>1041</v>
      </c>
      <c r="I141" s="3">
        <f>Table1[[#This Row],[Count - Carework Female]]/Table1[[#This Row],[Count - Carework]]</f>
        <v>0.72241498959056216</v>
      </c>
      <c r="J141" s="3">
        <f t="shared" si="7"/>
        <v>0.11232364174916205</v>
      </c>
      <c r="K141" s="3">
        <f t="shared" si="6"/>
        <v>0.8876763582508379</v>
      </c>
      <c r="L141">
        <v>27104</v>
      </c>
      <c r="M141">
        <v>25796</v>
      </c>
      <c r="N141">
        <v>17293</v>
      </c>
      <c r="O141">
        <v>21370</v>
      </c>
      <c r="P141" t="s">
        <v>17</v>
      </c>
    </row>
    <row r="142" spans="1:16" x14ac:dyDescent="0.2">
      <c r="A142" t="s">
        <v>43</v>
      </c>
      <c r="B142">
        <v>2001</v>
      </c>
      <c r="C142" t="s">
        <v>14</v>
      </c>
      <c r="D142">
        <v>1477</v>
      </c>
      <c r="E142">
        <v>12265</v>
      </c>
      <c r="F142">
        <f t="shared" si="5"/>
        <v>13742</v>
      </c>
      <c r="G142">
        <v>403</v>
      </c>
      <c r="H142">
        <v>1074</v>
      </c>
      <c r="I142" s="3">
        <f>Table1[[#This Row],[Count - Carework Female]]/Table1[[#This Row],[Count - Carework]]</f>
        <v>0.72714962762356128</v>
      </c>
      <c r="J142" s="3">
        <f t="shared" si="7"/>
        <v>0.10748071605297628</v>
      </c>
      <c r="K142" s="3">
        <f t="shared" si="6"/>
        <v>0.89251928394702373</v>
      </c>
      <c r="L142">
        <v>27307</v>
      </c>
      <c r="M142">
        <v>31303</v>
      </c>
      <c r="N142">
        <v>19167</v>
      </c>
      <c r="O142">
        <v>34215</v>
      </c>
      <c r="P142" t="s">
        <v>17</v>
      </c>
    </row>
    <row r="143" spans="1:16" x14ac:dyDescent="0.2">
      <c r="A143" t="s">
        <v>43</v>
      </c>
      <c r="B143">
        <v>2002</v>
      </c>
      <c r="C143" t="s">
        <v>14</v>
      </c>
      <c r="D143">
        <v>1371</v>
      </c>
      <c r="E143">
        <v>11504</v>
      </c>
      <c r="F143">
        <f t="shared" si="5"/>
        <v>12875</v>
      </c>
      <c r="G143">
        <v>382</v>
      </c>
      <c r="H143">
        <v>989</v>
      </c>
      <c r="I143" s="3">
        <f>Table1[[#This Row],[Count - Carework Female]]/Table1[[#This Row],[Count - Carework]]</f>
        <v>0.72137126185266232</v>
      </c>
      <c r="J143" s="3">
        <f t="shared" si="7"/>
        <v>0.10648543689320389</v>
      </c>
      <c r="K143" s="3">
        <f t="shared" si="6"/>
        <v>0.89351456310679611</v>
      </c>
      <c r="L143">
        <v>28500</v>
      </c>
      <c r="M143">
        <v>31600</v>
      </c>
      <c r="N143">
        <v>17963</v>
      </c>
      <c r="O143">
        <v>31588</v>
      </c>
      <c r="P143" t="s">
        <v>17</v>
      </c>
    </row>
    <row r="144" spans="1:16" x14ac:dyDescent="0.2">
      <c r="A144" t="s">
        <v>43</v>
      </c>
      <c r="B144">
        <v>2003</v>
      </c>
      <c r="C144" t="s">
        <v>14</v>
      </c>
      <c r="D144">
        <v>1924</v>
      </c>
      <c r="E144">
        <v>10554</v>
      </c>
      <c r="F144">
        <f t="shared" si="5"/>
        <v>12478</v>
      </c>
      <c r="G144">
        <v>574</v>
      </c>
      <c r="H144">
        <v>1350</v>
      </c>
      <c r="I144" s="3">
        <f>Table1[[#This Row],[Count - Carework Female]]/Table1[[#This Row],[Count - Carework]]</f>
        <v>0.70166320166320162</v>
      </c>
      <c r="J144" s="3">
        <f t="shared" si="7"/>
        <v>0.15419137682320885</v>
      </c>
      <c r="K144" s="3">
        <f t="shared" si="6"/>
        <v>0.84580862317679117</v>
      </c>
      <c r="L144">
        <v>32652</v>
      </c>
      <c r="M144">
        <v>30704</v>
      </c>
      <c r="N144">
        <v>31197</v>
      </c>
      <c r="O144">
        <v>29918</v>
      </c>
      <c r="P144" t="s">
        <v>17</v>
      </c>
    </row>
    <row r="145" spans="1:16" x14ac:dyDescent="0.2">
      <c r="A145" t="s">
        <v>43</v>
      </c>
      <c r="B145">
        <v>2004</v>
      </c>
      <c r="C145" t="s">
        <v>14</v>
      </c>
      <c r="D145">
        <v>1730</v>
      </c>
      <c r="E145">
        <v>10206</v>
      </c>
      <c r="F145">
        <f t="shared" si="5"/>
        <v>11936</v>
      </c>
      <c r="G145">
        <v>502</v>
      </c>
      <c r="H145">
        <v>1228</v>
      </c>
      <c r="I145" s="3">
        <f>Table1[[#This Row],[Count - Carework Female]]/Table1[[#This Row],[Count - Carework]]</f>
        <v>0.7098265895953757</v>
      </c>
      <c r="J145" s="3">
        <f t="shared" si="7"/>
        <v>0.14493967828418231</v>
      </c>
      <c r="K145" s="3">
        <f t="shared" si="6"/>
        <v>0.85506032171581769</v>
      </c>
      <c r="L145">
        <v>32609</v>
      </c>
      <c r="M145">
        <v>30145</v>
      </c>
      <c r="N145">
        <v>28675</v>
      </c>
      <c r="O145">
        <v>27831</v>
      </c>
      <c r="P145" t="s">
        <v>17</v>
      </c>
    </row>
    <row r="146" spans="1:16" x14ac:dyDescent="0.2">
      <c r="A146" t="s">
        <v>43</v>
      </c>
      <c r="B146">
        <v>2005</v>
      </c>
      <c r="C146" t="s">
        <v>14</v>
      </c>
      <c r="D146">
        <v>1796</v>
      </c>
      <c r="E146">
        <v>10656</v>
      </c>
      <c r="F146">
        <f t="shared" si="5"/>
        <v>12452</v>
      </c>
      <c r="G146">
        <v>490</v>
      </c>
      <c r="H146">
        <v>1306</v>
      </c>
      <c r="I146" s="3">
        <f>Table1[[#This Row],[Count - Carework Female]]/Table1[[#This Row],[Count - Carework]]</f>
        <v>0.72717149220489974</v>
      </c>
      <c r="J146" s="3">
        <f t="shared" si="7"/>
        <v>0.14423385801477676</v>
      </c>
      <c r="K146" s="3">
        <f t="shared" si="6"/>
        <v>0.85576614198522327</v>
      </c>
      <c r="L146">
        <v>32672</v>
      </c>
      <c r="M146">
        <v>30922</v>
      </c>
      <c r="N146">
        <v>33957</v>
      </c>
      <c r="O146">
        <v>32573</v>
      </c>
      <c r="P146" t="s">
        <v>17</v>
      </c>
    </row>
    <row r="147" spans="1:16" x14ac:dyDescent="0.2">
      <c r="A147" t="s">
        <v>43</v>
      </c>
      <c r="B147">
        <v>2006</v>
      </c>
      <c r="C147" t="s">
        <v>14</v>
      </c>
      <c r="D147">
        <v>1828</v>
      </c>
      <c r="E147">
        <v>10237</v>
      </c>
      <c r="F147">
        <f t="shared" si="5"/>
        <v>12065</v>
      </c>
      <c r="G147">
        <v>484</v>
      </c>
      <c r="H147">
        <v>1344</v>
      </c>
      <c r="I147" s="3">
        <f>Table1[[#This Row],[Count - Carework Female]]/Table1[[#This Row],[Count - Carework]]</f>
        <v>0.73522975929978118</v>
      </c>
      <c r="J147" s="3">
        <f t="shared" si="7"/>
        <v>0.151512639867385</v>
      </c>
      <c r="K147" s="3">
        <f t="shared" si="6"/>
        <v>0.84848736013261505</v>
      </c>
      <c r="L147">
        <v>32546</v>
      </c>
      <c r="M147">
        <v>31023</v>
      </c>
      <c r="N147">
        <v>38692</v>
      </c>
      <c r="O147">
        <v>30068</v>
      </c>
      <c r="P147" t="s">
        <v>17</v>
      </c>
    </row>
    <row r="148" spans="1:16" x14ac:dyDescent="0.2">
      <c r="A148" t="s">
        <v>43</v>
      </c>
      <c r="B148">
        <v>2007</v>
      </c>
      <c r="C148" t="s">
        <v>14</v>
      </c>
      <c r="D148">
        <v>1714</v>
      </c>
      <c r="E148">
        <v>9684</v>
      </c>
      <c r="F148">
        <f t="shared" si="5"/>
        <v>11398</v>
      </c>
      <c r="G148">
        <v>445</v>
      </c>
      <c r="H148">
        <v>1269</v>
      </c>
      <c r="I148" s="3">
        <f>Table1[[#This Row],[Count - Carework Female]]/Table1[[#This Row],[Count - Carework]]</f>
        <v>0.74037339556592763</v>
      </c>
      <c r="J148" s="3">
        <f t="shared" si="7"/>
        <v>0.15037725916827513</v>
      </c>
      <c r="K148" s="3">
        <f t="shared" si="6"/>
        <v>0.84962274083172484</v>
      </c>
      <c r="L148">
        <v>31236</v>
      </c>
      <c r="M148">
        <v>31093</v>
      </c>
      <c r="N148">
        <v>26355</v>
      </c>
      <c r="O148">
        <v>30534</v>
      </c>
      <c r="P148" t="s">
        <v>17</v>
      </c>
    </row>
    <row r="149" spans="1:16" x14ac:dyDescent="0.2">
      <c r="A149" t="s">
        <v>43</v>
      </c>
      <c r="B149">
        <v>2008</v>
      </c>
      <c r="C149" t="s">
        <v>14</v>
      </c>
      <c r="D149">
        <v>1704</v>
      </c>
      <c r="E149">
        <v>9259</v>
      </c>
      <c r="F149">
        <f t="shared" si="5"/>
        <v>10963</v>
      </c>
      <c r="G149">
        <v>435</v>
      </c>
      <c r="H149">
        <v>1269</v>
      </c>
      <c r="I149" s="3">
        <f>Table1[[#This Row],[Count - Carework Female]]/Table1[[#This Row],[Count - Carework]]</f>
        <v>0.74471830985915488</v>
      </c>
      <c r="J149" s="3">
        <f t="shared" si="7"/>
        <v>0.15543190732463741</v>
      </c>
      <c r="K149" s="3">
        <f t="shared" si="6"/>
        <v>0.84456809267536259</v>
      </c>
      <c r="L149">
        <v>30980</v>
      </c>
      <c r="M149">
        <v>31832</v>
      </c>
      <c r="N149">
        <v>36504</v>
      </c>
      <c r="O149">
        <v>35884</v>
      </c>
      <c r="P149" t="s">
        <v>17</v>
      </c>
    </row>
    <row r="150" spans="1:16" x14ac:dyDescent="0.2">
      <c r="A150" t="s">
        <v>43</v>
      </c>
      <c r="B150">
        <v>2009</v>
      </c>
      <c r="C150" t="s">
        <v>14</v>
      </c>
      <c r="D150">
        <v>2265</v>
      </c>
      <c r="E150">
        <v>12449</v>
      </c>
      <c r="F150">
        <f t="shared" si="5"/>
        <v>14714</v>
      </c>
      <c r="G150">
        <v>618</v>
      </c>
      <c r="H150">
        <v>1647</v>
      </c>
      <c r="I150" s="3">
        <f>Table1[[#This Row],[Count - Carework Female]]/Table1[[#This Row],[Count - Carework]]</f>
        <v>0.72715231788079471</v>
      </c>
      <c r="J150" s="3">
        <f t="shared" si="7"/>
        <v>0.15393502786461874</v>
      </c>
      <c r="K150" s="3">
        <f t="shared" si="6"/>
        <v>0.84606497213538123</v>
      </c>
      <c r="L150">
        <v>30853</v>
      </c>
      <c r="M150">
        <v>31031</v>
      </c>
      <c r="N150">
        <v>29253</v>
      </c>
      <c r="O150">
        <v>29661</v>
      </c>
      <c r="P150" t="s">
        <v>17</v>
      </c>
    </row>
    <row r="151" spans="1:16" x14ac:dyDescent="0.2">
      <c r="A151" t="s">
        <v>43</v>
      </c>
      <c r="B151">
        <v>2010</v>
      </c>
      <c r="C151" t="s">
        <v>14</v>
      </c>
      <c r="D151">
        <v>2856</v>
      </c>
      <c r="E151">
        <v>14486</v>
      </c>
      <c r="F151">
        <f t="shared" si="5"/>
        <v>17342</v>
      </c>
      <c r="G151">
        <v>732</v>
      </c>
      <c r="H151">
        <v>2124</v>
      </c>
      <c r="I151" s="3">
        <f>Table1[[#This Row],[Count - Carework Female]]/Table1[[#This Row],[Count - Carework]]</f>
        <v>0.74369747899159666</v>
      </c>
      <c r="J151" s="3">
        <f t="shared" si="7"/>
        <v>0.16468688732556799</v>
      </c>
      <c r="K151" s="3">
        <f t="shared" si="6"/>
        <v>0.83531311267443198</v>
      </c>
      <c r="L151">
        <v>31040</v>
      </c>
      <c r="M151">
        <v>31252</v>
      </c>
      <c r="N151">
        <v>28406</v>
      </c>
      <c r="O151">
        <v>30285</v>
      </c>
      <c r="P151" t="s">
        <v>17</v>
      </c>
    </row>
    <row r="152" spans="1:16" x14ac:dyDescent="0.2">
      <c r="A152" t="s">
        <v>43</v>
      </c>
      <c r="B152">
        <v>2011</v>
      </c>
      <c r="C152" t="s">
        <v>14</v>
      </c>
      <c r="D152">
        <v>2856</v>
      </c>
      <c r="E152">
        <v>14641</v>
      </c>
      <c r="F152">
        <f t="shared" si="5"/>
        <v>17497</v>
      </c>
      <c r="G152">
        <v>694</v>
      </c>
      <c r="H152">
        <v>2162</v>
      </c>
      <c r="I152" s="3">
        <f>Table1[[#This Row],[Count - Carework Female]]/Table1[[#This Row],[Count - Carework]]</f>
        <v>0.75700280112044815</v>
      </c>
      <c r="J152" s="3">
        <f t="shared" si="7"/>
        <v>0.1632279819397611</v>
      </c>
      <c r="K152" s="3">
        <f t="shared" si="6"/>
        <v>0.83677201806023893</v>
      </c>
      <c r="L152">
        <v>30775</v>
      </c>
      <c r="M152">
        <v>31509</v>
      </c>
      <c r="N152">
        <v>27661</v>
      </c>
      <c r="O152">
        <v>32905</v>
      </c>
      <c r="P152" t="s">
        <v>17</v>
      </c>
    </row>
    <row r="153" spans="1:16" x14ac:dyDescent="0.2">
      <c r="A153" t="s">
        <v>43</v>
      </c>
      <c r="B153">
        <v>2012</v>
      </c>
      <c r="C153" t="s">
        <v>14</v>
      </c>
      <c r="D153">
        <v>2651</v>
      </c>
      <c r="E153">
        <v>14097</v>
      </c>
      <c r="F153">
        <f t="shared" si="5"/>
        <v>16748</v>
      </c>
      <c r="G153">
        <v>615</v>
      </c>
      <c r="H153">
        <v>2036</v>
      </c>
      <c r="I153" s="3">
        <f>Table1[[#This Row],[Count - Carework Female]]/Table1[[#This Row],[Count - Carework]]</f>
        <v>0.76801207091663526</v>
      </c>
      <c r="J153" s="3">
        <f t="shared" si="7"/>
        <v>0.15828755672319084</v>
      </c>
      <c r="K153" s="3">
        <f t="shared" si="6"/>
        <v>0.84171244327680916</v>
      </c>
      <c r="L153">
        <v>31220</v>
      </c>
      <c r="M153">
        <v>32185</v>
      </c>
      <c r="N153">
        <v>27699</v>
      </c>
      <c r="O153">
        <v>33512</v>
      </c>
      <c r="P153" t="s">
        <v>17</v>
      </c>
    </row>
    <row r="154" spans="1:16" x14ac:dyDescent="0.2">
      <c r="A154" t="s">
        <v>43</v>
      </c>
      <c r="B154">
        <v>2013</v>
      </c>
      <c r="C154" t="s">
        <v>14</v>
      </c>
      <c r="D154">
        <v>2416</v>
      </c>
      <c r="E154">
        <v>15377</v>
      </c>
      <c r="F154">
        <f t="shared" si="5"/>
        <v>17793</v>
      </c>
      <c r="G154">
        <v>555</v>
      </c>
      <c r="H154">
        <v>1861</v>
      </c>
      <c r="I154" s="3">
        <f>Table1[[#This Row],[Count - Carework Female]]/Table1[[#This Row],[Count - Carework]]</f>
        <v>0.77028145695364236</v>
      </c>
      <c r="J154" s="3">
        <f t="shared" si="7"/>
        <v>0.13578373517675491</v>
      </c>
      <c r="K154" s="3">
        <f t="shared" si="6"/>
        <v>0.86421626482324509</v>
      </c>
      <c r="L154">
        <v>31975</v>
      </c>
      <c r="M154">
        <v>31382</v>
      </c>
      <c r="N154">
        <v>30391</v>
      </c>
      <c r="O154">
        <v>36320</v>
      </c>
      <c r="P154" t="s">
        <v>17</v>
      </c>
    </row>
    <row r="155" spans="1:16" x14ac:dyDescent="0.2">
      <c r="A155" t="s">
        <v>43</v>
      </c>
      <c r="B155">
        <v>2014</v>
      </c>
      <c r="C155" t="s">
        <v>14</v>
      </c>
      <c r="D155">
        <v>2590</v>
      </c>
      <c r="E155">
        <v>13983</v>
      </c>
      <c r="F155">
        <f t="shared" si="5"/>
        <v>16573</v>
      </c>
      <c r="G155">
        <v>588</v>
      </c>
      <c r="H155">
        <v>2002</v>
      </c>
      <c r="I155" s="3">
        <f>Table1[[#This Row],[Count - Carework Female]]/Table1[[#This Row],[Count - Carework]]</f>
        <v>0.77297297297297296</v>
      </c>
      <c r="J155" s="3">
        <f t="shared" si="7"/>
        <v>0.15627828395583176</v>
      </c>
      <c r="K155" s="3">
        <f t="shared" si="6"/>
        <v>0.84372171604416824</v>
      </c>
      <c r="L155">
        <v>30898</v>
      </c>
      <c r="M155">
        <v>32115</v>
      </c>
      <c r="N155">
        <v>26194</v>
      </c>
      <c r="O155">
        <v>32732</v>
      </c>
      <c r="P155" t="s">
        <v>17</v>
      </c>
    </row>
    <row r="156" spans="1:16" x14ac:dyDescent="0.2">
      <c r="A156" t="s">
        <v>43</v>
      </c>
      <c r="B156">
        <v>2015</v>
      </c>
      <c r="C156" t="s">
        <v>14</v>
      </c>
      <c r="D156">
        <v>2395</v>
      </c>
      <c r="E156">
        <v>13878</v>
      </c>
      <c r="F156">
        <f t="shared" si="5"/>
        <v>16273</v>
      </c>
      <c r="G156">
        <v>550</v>
      </c>
      <c r="H156">
        <v>1845</v>
      </c>
      <c r="I156" s="3">
        <f>Table1[[#This Row],[Count - Carework Female]]/Table1[[#This Row],[Count - Carework]]</f>
        <v>0.7703549060542797</v>
      </c>
      <c r="J156" s="3">
        <f t="shared" si="7"/>
        <v>0.14717630430774903</v>
      </c>
      <c r="K156" s="3">
        <f t="shared" si="6"/>
        <v>0.85282369569225092</v>
      </c>
      <c r="L156">
        <v>32737</v>
      </c>
      <c r="M156">
        <v>33147</v>
      </c>
      <c r="N156">
        <v>31698</v>
      </c>
      <c r="O156">
        <v>41001</v>
      </c>
      <c r="P156" t="s">
        <v>17</v>
      </c>
    </row>
    <row r="157" spans="1:16" x14ac:dyDescent="0.2">
      <c r="A157" t="s">
        <v>43</v>
      </c>
      <c r="B157">
        <v>1984</v>
      </c>
      <c r="C157" t="s">
        <v>18</v>
      </c>
      <c r="D157">
        <v>122</v>
      </c>
      <c r="E157">
        <v>6089</v>
      </c>
      <c r="F157">
        <f t="shared" si="5"/>
        <v>6211</v>
      </c>
      <c r="G157">
        <v>12</v>
      </c>
      <c r="H157">
        <v>110</v>
      </c>
      <c r="I157" s="3">
        <f>Table1[[#This Row],[Count - Carework Female]]/Table1[[#This Row],[Count - Carework]]</f>
        <v>0.90163934426229508</v>
      </c>
      <c r="J157" s="3">
        <f t="shared" si="7"/>
        <v>1.9642569634519401E-2</v>
      </c>
      <c r="K157" s="3">
        <f t="shared" si="6"/>
        <v>0.98035743036548062</v>
      </c>
      <c r="L157">
        <v>11417</v>
      </c>
      <c r="M157">
        <v>17494</v>
      </c>
      <c r="N157">
        <v>5872</v>
      </c>
      <c r="O157">
        <v>13439</v>
      </c>
      <c r="P157" t="s">
        <v>17</v>
      </c>
    </row>
    <row r="158" spans="1:16" x14ac:dyDescent="0.2">
      <c r="A158" t="s">
        <v>43</v>
      </c>
      <c r="B158">
        <v>1987</v>
      </c>
      <c r="C158" t="s">
        <v>18</v>
      </c>
      <c r="D158">
        <v>102</v>
      </c>
      <c r="E158">
        <v>5492</v>
      </c>
      <c r="F158">
        <f t="shared" ref="F158:F221" si="8">D158+E158</f>
        <v>5594</v>
      </c>
      <c r="G158">
        <v>7</v>
      </c>
      <c r="H158">
        <v>95</v>
      </c>
      <c r="I158" s="3">
        <f>Table1[[#This Row],[Count - Carework Female]]/Table1[[#This Row],[Count - Carework]]</f>
        <v>0.93137254901960786</v>
      </c>
      <c r="J158" s="3">
        <f t="shared" si="7"/>
        <v>1.8233821952091528E-2</v>
      </c>
      <c r="K158" s="3">
        <f t="shared" si="6"/>
        <v>0.98176617804790844</v>
      </c>
      <c r="L158">
        <v>13542</v>
      </c>
      <c r="M158">
        <v>19211</v>
      </c>
      <c r="N158">
        <v>5991</v>
      </c>
      <c r="O158">
        <v>12334</v>
      </c>
      <c r="P158" t="s">
        <v>17</v>
      </c>
    </row>
    <row r="159" spans="1:16" x14ac:dyDescent="0.2">
      <c r="A159" t="s">
        <v>43</v>
      </c>
      <c r="B159">
        <v>1989</v>
      </c>
      <c r="C159" t="s">
        <v>18</v>
      </c>
      <c r="D159">
        <v>111</v>
      </c>
      <c r="E159">
        <v>5280</v>
      </c>
      <c r="F159">
        <f t="shared" si="8"/>
        <v>5391</v>
      </c>
      <c r="G159">
        <v>13</v>
      </c>
      <c r="H159">
        <v>98</v>
      </c>
      <c r="I159" s="3">
        <f>Table1[[#This Row],[Count - Carework Female]]/Table1[[#This Row],[Count - Carework]]</f>
        <v>0.88288288288288286</v>
      </c>
      <c r="J159" s="3">
        <f t="shared" si="7"/>
        <v>2.0589872008903727E-2</v>
      </c>
      <c r="K159" s="3">
        <f t="shared" si="6"/>
        <v>0.97941012799109628</v>
      </c>
      <c r="L159">
        <v>14238</v>
      </c>
      <c r="M159">
        <v>21065</v>
      </c>
      <c r="N159">
        <v>7727</v>
      </c>
      <c r="O159">
        <v>17035</v>
      </c>
      <c r="P159" t="s">
        <v>17</v>
      </c>
    </row>
    <row r="160" spans="1:16" x14ac:dyDescent="0.2">
      <c r="A160" t="s">
        <v>43</v>
      </c>
      <c r="B160">
        <v>1991</v>
      </c>
      <c r="C160" t="s">
        <v>18</v>
      </c>
      <c r="D160">
        <v>192</v>
      </c>
      <c r="E160">
        <v>7862</v>
      </c>
      <c r="F160">
        <f t="shared" si="8"/>
        <v>8054</v>
      </c>
      <c r="G160">
        <v>22</v>
      </c>
      <c r="H160">
        <v>170</v>
      </c>
      <c r="I160" s="3">
        <f>Table1[[#This Row],[Count - Carework Female]]/Table1[[#This Row],[Count - Carework]]</f>
        <v>0.88541666666666663</v>
      </c>
      <c r="J160" s="3">
        <f t="shared" si="7"/>
        <v>2.3839086168363548E-2</v>
      </c>
      <c r="K160" s="3">
        <f t="shared" si="6"/>
        <v>0.9761609138316365</v>
      </c>
      <c r="L160">
        <v>14081</v>
      </c>
      <c r="M160">
        <v>19277</v>
      </c>
      <c r="N160">
        <v>7440</v>
      </c>
      <c r="O160">
        <v>13423</v>
      </c>
      <c r="P160" t="s">
        <v>17</v>
      </c>
    </row>
    <row r="161" spans="1:16" x14ac:dyDescent="0.2">
      <c r="A161" t="s">
        <v>43</v>
      </c>
      <c r="B161">
        <v>1994</v>
      </c>
      <c r="C161" t="s">
        <v>18</v>
      </c>
      <c r="D161">
        <v>236</v>
      </c>
      <c r="E161">
        <v>7245</v>
      </c>
      <c r="F161">
        <f t="shared" si="8"/>
        <v>7481</v>
      </c>
      <c r="G161">
        <v>27</v>
      </c>
      <c r="H161">
        <v>209</v>
      </c>
      <c r="I161" s="3">
        <f>Table1[[#This Row],[Count - Carework Female]]/Table1[[#This Row],[Count - Carework]]</f>
        <v>0.88559322033898302</v>
      </c>
      <c r="J161" s="3">
        <f t="shared" si="7"/>
        <v>3.1546584681192355E-2</v>
      </c>
      <c r="K161" s="3">
        <f t="shared" si="6"/>
        <v>0.96845341531880769</v>
      </c>
      <c r="L161">
        <v>16142</v>
      </c>
      <c r="M161">
        <v>23241</v>
      </c>
      <c r="N161">
        <v>8320</v>
      </c>
      <c r="O161">
        <v>15761</v>
      </c>
      <c r="P161" t="s">
        <v>17</v>
      </c>
    </row>
    <row r="162" spans="1:16" x14ac:dyDescent="0.2">
      <c r="A162" t="s">
        <v>43</v>
      </c>
      <c r="B162">
        <v>1995</v>
      </c>
      <c r="C162" t="s">
        <v>18</v>
      </c>
      <c r="D162">
        <v>238</v>
      </c>
      <c r="E162">
        <v>7151</v>
      </c>
      <c r="F162">
        <f t="shared" si="8"/>
        <v>7389</v>
      </c>
      <c r="G162">
        <v>22</v>
      </c>
      <c r="H162">
        <v>216</v>
      </c>
      <c r="I162" s="3">
        <f>Table1[[#This Row],[Count - Carework Female]]/Table1[[#This Row],[Count - Carework]]</f>
        <v>0.90756302521008403</v>
      </c>
      <c r="J162" s="3">
        <f t="shared" si="7"/>
        <v>3.2210041954256328E-2</v>
      </c>
      <c r="K162" s="3">
        <f t="shared" si="6"/>
        <v>0.96778995804574364</v>
      </c>
      <c r="L162">
        <v>17302</v>
      </c>
      <c r="M162">
        <v>24335</v>
      </c>
      <c r="N162">
        <v>9008</v>
      </c>
      <c r="O162">
        <v>16519</v>
      </c>
      <c r="P162" t="s">
        <v>17</v>
      </c>
    </row>
    <row r="163" spans="1:16" x14ac:dyDescent="0.2">
      <c r="A163" t="s">
        <v>43</v>
      </c>
      <c r="B163">
        <v>1998</v>
      </c>
      <c r="C163" t="s">
        <v>18</v>
      </c>
      <c r="D163">
        <v>242</v>
      </c>
      <c r="E163">
        <v>7501</v>
      </c>
      <c r="F163">
        <f t="shared" si="8"/>
        <v>7743</v>
      </c>
      <c r="G163">
        <v>32</v>
      </c>
      <c r="H163">
        <v>210</v>
      </c>
      <c r="I163" s="3">
        <f>Table1[[#This Row],[Count - Carework Female]]/Table1[[#This Row],[Count - Carework]]</f>
        <v>0.86776859504132231</v>
      </c>
      <c r="J163" s="3">
        <f t="shared" si="7"/>
        <v>3.1254035903396614E-2</v>
      </c>
      <c r="K163" s="3">
        <f t="shared" si="6"/>
        <v>0.96874596409660341</v>
      </c>
      <c r="L163">
        <v>18255</v>
      </c>
      <c r="M163">
        <v>25242</v>
      </c>
      <c r="N163">
        <v>9662</v>
      </c>
      <c r="O163">
        <v>17116</v>
      </c>
      <c r="P163" t="s">
        <v>17</v>
      </c>
    </row>
    <row r="164" spans="1:16" x14ac:dyDescent="0.2">
      <c r="A164" t="s">
        <v>43</v>
      </c>
      <c r="B164">
        <v>2000</v>
      </c>
      <c r="C164" t="s">
        <v>18</v>
      </c>
      <c r="D164">
        <v>429</v>
      </c>
      <c r="E164">
        <v>12400</v>
      </c>
      <c r="F164">
        <f t="shared" si="8"/>
        <v>12829</v>
      </c>
      <c r="G164">
        <v>47</v>
      </c>
      <c r="H164">
        <v>382</v>
      </c>
      <c r="I164" s="3">
        <f>Table1[[#This Row],[Count - Carework Female]]/Table1[[#This Row],[Count - Carework]]</f>
        <v>0.89044289044289049</v>
      </c>
      <c r="J164" s="3">
        <f t="shared" si="7"/>
        <v>3.3439862810819239E-2</v>
      </c>
      <c r="K164" s="3">
        <f t="shared" si="6"/>
        <v>0.96656013718918077</v>
      </c>
      <c r="L164">
        <v>17654</v>
      </c>
      <c r="M164">
        <v>26229</v>
      </c>
      <c r="N164">
        <v>10895</v>
      </c>
      <c r="O164">
        <v>21160</v>
      </c>
      <c r="P164" t="s">
        <v>17</v>
      </c>
    </row>
    <row r="165" spans="1:16" x14ac:dyDescent="0.2">
      <c r="A165" t="s">
        <v>43</v>
      </c>
      <c r="B165">
        <v>2001</v>
      </c>
      <c r="C165" t="s">
        <v>18</v>
      </c>
      <c r="D165">
        <v>494</v>
      </c>
      <c r="E165">
        <v>13248</v>
      </c>
      <c r="F165">
        <f t="shared" si="8"/>
        <v>13742</v>
      </c>
      <c r="G165">
        <v>55</v>
      </c>
      <c r="H165">
        <v>439</v>
      </c>
      <c r="I165" s="3">
        <f>Table1[[#This Row],[Count - Carework Female]]/Table1[[#This Row],[Count - Carework]]</f>
        <v>0.88866396761133604</v>
      </c>
      <c r="J165" s="3">
        <f t="shared" si="7"/>
        <v>3.5948188036675884E-2</v>
      </c>
      <c r="K165" s="3">
        <f t="shared" si="6"/>
        <v>0.96405181196332412</v>
      </c>
      <c r="L165">
        <v>18600</v>
      </c>
      <c r="M165">
        <v>31331</v>
      </c>
      <c r="N165">
        <v>12062</v>
      </c>
      <c r="O165">
        <v>33392</v>
      </c>
      <c r="P165" t="s">
        <v>17</v>
      </c>
    </row>
    <row r="166" spans="1:16" x14ac:dyDescent="0.2">
      <c r="A166" t="s">
        <v>43</v>
      </c>
      <c r="B166">
        <v>2002</v>
      </c>
      <c r="C166" t="s">
        <v>18</v>
      </c>
      <c r="D166">
        <v>458</v>
      </c>
      <c r="E166">
        <v>12417</v>
      </c>
      <c r="F166">
        <f t="shared" si="8"/>
        <v>12875</v>
      </c>
      <c r="G166">
        <v>55</v>
      </c>
      <c r="H166">
        <v>403</v>
      </c>
      <c r="I166" s="3">
        <f>Table1[[#This Row],[Count - Carework Female]]/Table1[[#This Row],[Count - Carework]]</f>
        <v>0.87991266375545851</v>
      </c>
      <c r="J166" s="3">
        <f t="shared" si="7"/>
        <v>3.5572815533980583E-2</v>
      </c>
      <c r="K166" s="3">
        <f t="shared" si="6"/>
        <v>0.96442718446601938</v>
      </c>
      <c r="L166">
        <v>19041</v>
      </c>
      <c r="M166">
        <v>31721</v>
      </c>
      <c r="N166">
        <v>13080</v>
      </c>
      <c r="O166">
        <v>30805</v>
      </c>
      <c r="P166" t="s">
        <v>17</v>
      </c>
    </row>
    <row r="167" spans="1:16" x14ac:dyDescent="0.2">
      <c r="A167" t="s">
        <v>43</v>
      </c>
      <c r="B167">
        <v>2003</v>
      </c>
      <c r="C167" t="s">
        <v>18</v>
      </c>
      <c r="D167">
        <v>515</v>
      </c>
      <c r="E167">
        <v>11963</v>
      </c>
      <c r="F167">
        <f t="shared" si="8"/>
        <v>12478</v>
      </c>
      <c r="G167">
        <v>60</v>
      </c>
      <c r="H167">
        <v>455</v>
      </c>
      <c r="I167" s="3">
        <f>Table1[[#This Row],[Count - Carework Female]]/Table1[[#This Row],[Count - Carework]]</f>
        <v>0.88349514563106801</v>
      </c>
      <c r="J167" s="3">
        <f t="shared" si="7"/>
        <v>4.1272639846129187E-2</v>
      </c>
      <c r="K167" s="3">
        <f t="shared" si="6"/>
        <v>0.95872736015387083</v>
      </c>
      <c r="L167">
        <v>18688</v>
      </c>
      <c r="M167">
        <v>31534</v>
      </c>
      <c r="N167">
        <v>13031</v>
      </c>
      <c r="O167">
        <v>30537</v>
      </c>
      <c r="P167" t="s">
        <v>17</v>
      </c>
    </row>
    <row r="168" spans="1:16" x14ac:dyDescent="0.2">
      <c r="A168" t="s">
        <v>43</v>
      </c>
      <c r="B168">
        <v>2004</v>
      </c>
      <c r="C168" t="s">
        <v>18</v>
      </c>
      <c r="D168">
        <v>458</v>
      </c>
      <c r="E168">
        <v>11478</v>
      </c>
      <c r="F168">
        <f t="shared" si="8"/>
        <v>11936</v>
      </c>
      <c r="G168">
        <v>51</v>
      </c>
      <c r="H168">
        <v>407</v>
      </c>
      <c r="I168" s="3">
        <f>Table1[[#This Row],[Count - Carework Female]]/Table1[[#This Row],[Count - Carework]]</f>
        <v>0.888646288209607</v>
      </c>
      <c r="J168" s="3">
        <f t="shared" si="7"/>
        <v>3.837131367292225E-2</v>
      </c>
      <c r="K168" s="3">
        <f t="shared" si="6"/>
        <v>0.96162868632707776</v>
      </c>
      <c r="L168">
        <v>19092</v>
      </c>
      <c r="M168">
        <v>30957</v>
      </c>
      <c r="N168">
        <v>13026</v>
      </c>
      <c r="O168">
        <v>28306</v>
      </c>
      <c r="P168" t="s">
        <v>17</v>
      </c>
    </row>
    <row r="169" spans="1:16" x14ac:dyDescent="0.2">
      <c r="A169" t="s">
        <v>43</v>
      </c>
      <c r="B169">
        <v>2005</v>
      </c>
      <c r="C169" t="s">
        <v>18</v>
      </c>
      <c r="D169">
        <v>485</v>
      </c>
      <c r="E169">
        <v>11967</v>
      </c>
      <c r="F169">
        <f t="shared" si="8"/>
        <v>12452</v>
      </c>
      <c r="G169">
        <v>54</v>
      </c>
      <c r="H169">
        <v>431</v>
      </c>
      <c r="I169" s="3">
        <f>Table1[[#This Row],[Count - Carework Female]]/Table1[[#This Row],[Count - Carework]]</f>
        <v>0.88865979381443294</v>
      </c>
      <c r="J169" s="3">
        <f t="shared" si="7"/>
        <v>3.8949566334725343E-2</v>
      </c>
      <c r="K169" s="3">
        <f t="shared" si="6"/>
        <v>0.96105043366527465</v>
      </c>
      <c r="L169">
        <v>19280</v>
      </c>
      <c r="M169">
        <v>31656</v>
      </c>
      <c r="N169">
        <v>13023</v>
      </c>
      <c r="O169">
        <v>33246</v>
      </c>
      <c r="P169" t="s">
        <v>17</v>
      </c>
    </row>
    <row r="170" spans="1:16" x14ac:dyDescent="0.2">
      <c r="A170" t="s">
        <v>43</v>
      </c>
      <c r="B170">
        <v>2006</v>
      </c>
      <c r="C170" t="s">
        <v>18</v>
      </c>
      <c r="D170">
        <v>496</v>
      </c>
      <c r="E170">
        <v>11569</v>
      </c>
      <c r="F170">
        <f t="shared" si="8"/>
        <v>12065</v>
      </c>
      <c r="G170">
        <v>63</v>
      </c>
      <c r="H170">
        <v>433</v>
      </c>
      <c r="I170" s="3">
        <f>Table1[[#This Row],[Count - Carework Female]]/Table1[[#This Row],[Count - Carework]]</f>
        <v>0.87298387096774188</v>
      </c>
      <c r="J170" s="3">
        <f t="shared" si="7"/>
        <v>4.1110650642353919E-2</v>
      </c>
      <c r="K170" s="3">
        <f t="shared" si="6"/>
        <v>0.95888934935764614</v>
      </c>
      <c r="L170">
        <v>18467</v>
      </c>
      <c r="M170">
        <v>31802</v>
      </c>
      <c r="N170">
        <v>13212</v>
      </c>
      <c r="O170">
        <v>31968</v>
      </c>
      <c r="P170" t="s">
        <v>17</v>
      </c>
    </row>
    <row r="171" spans="1:16" x14ac:dyDescent="0.2">
      <c r="A171" t="s">
        <v>43</v>
      </c>
      <c r="B171">
        <v>2007</v>
      </c>
      <c r="C171" t="s">
        <v>18</v>
      </c>
      <c r="D171">
        <v>466</v>
      </c>
      <c r="E171">
        <v>10932</v>
      </c>
      <c r="F171">
        <f t="shared" si="8"/>
        <v>11398</v>
      </c>
      <c r="G171">
        <v>61</v>
      </c>
      <c r="H171">
        <v>405</v>
      </c>
      <c r="I171" s="3">
        <f>Table1[[#This Row],[Count - Carework Female]]/Table1[[#This Row],[Count - Carework]]</f>
        <v>0.86909871244635195</v>
      </c>
      <c r="J171" s="3">
        <f t="shared" si="7"/>
        <v>4.0884365678189157E-2</v>
      </c>
      <c r="K171" s="3">
        <f t="shared" si="6"/>
        <v>0.95911563432181079</v>
      </c>
      <c r="L171">
        <v>19264</v>
      </c>
      <c r="M171">
        <v>31620</v>
      </c>
      <c r="N171">
        <v>12171</v>
      </c>
      <c r="O171">
        <v>30367</v>
      </c>
      <c r="P171" t="s">
        <v>17</v>
      </c>
    </row>
    <row r="172" spans="1:16" x14ac:dyDescent="0.2">
      <c r="A172" t="s">
        <v>43</v>
      </c>
      <c r="B172">
        <v>2008</v>
      </c>
      <c r="C172" t="s">
        <v>18</v>
      </c>
      <c r="D172">
        <v>509</v>
      </c>
      <c r="E172">
        <v>10454</v>
      </c>
      <c r="F172">
        <f t="shared" si="8"/>
        <v>10963</v>
      </c>
      <c r="G172">
        <v>70</v>
      </c>
      <c r="H172">
        <v>439</v>
      </c>
      <c r="I172" s="3">
        <f>Table1[[#This Row],[Count - Carework Female]]/Table1[[#This Row],[Count - Carework]]</f>
        <v>0.86247544204322202</v>
      </c>
      <c r="J172" s="3">
        <f t="shared" si="7"/>
        <v>4.6428897199671623E-2</v>
      </c>
      <c r="K172" s="3">
        <f t="shared" si="6"/>
        <v>0.95357110280032842</v>
      </c>
      <c r="L172">
        <v>18929</v>
      </c>
      <c r="M172">
        <v>32321</v>
      </c>
      <c r="N172">
        <v>12842</v>
      </c>
      <c r="O172">
        <v>36624</v>
      </c>
      <c r="P172" t="s">
        <v>17</v>
      </c>
    </row>
    <row r="173" spans="1:16" x14ac:dyDescent="0.2">
      <c r="A173" t="s">
        <v>43</v>
      </c>
      <c r="B173">
        <v>2009</v>
      </c>
      <c r="C173" t="s">
        <v>18</v>
      </c>
      <c r="D173">
        <v>649</v>
      </c>
      <c r="E173">
        <v>14065</v>
      </c>
      <c r="F173">
        <f t="shared" si="8"/>
        <v>14714</v>
      </c>
      <c r="G173">
        <v>99</v>
      </c>
      <c r="H173">
        <v>550</v>
      </c>
      <c r="I173" s="3">
        <f>Table1[[#This Row],[Count - Carework Female]]/Table1[[#This Row],[Count - Carework]]</f>
        <v>0.84745762711864403</v>
      </c>
      <c r="J173" s="3">
        <f t="shared" si="7"/>
        <v>4.4107652575778172E-2</v>
      </c>
      <c r="K173" s="3">
        <f t="shared" si="6"/>
        <v>0.9558923474242218</v>
      </c>
      <c r="L173">
        <v>18768</v>
      </c>
      <c r="M173">
        <v>31568</v>
      </c>
      <c r="N173">
        <v>12536</v>
      </c>
      <c r="O173">
        <v>30033</v>
      </c>
      <c r="P173" t="s">
        <v>17</v>
      </c>
    </row>
    <row r="174" spans="1:16" x14ac:dyDescent="0.2">
      <c r="A174" t="s">
        <v>43</v>
      </c>
      <c r="B174">
        <v>2010</v>
      </c>
      <c r="C174" t="s">
        <v>18</v>
      </c>
      <c r="D174">
        <v>854</v>
      </c>
      <c r="E174">
        <v>16488</v>
      </c>
      <c r="F174">
        <f t="shared" si="8"/>
        <v>17342</v>
      </c>
      <c r="G174">
        <v>123</v>
      </c>
      <c r="H174">
        <v>731</v>
      </c>
      <c r="I174" s="3">
        <f>Table1[[#This Row],[Count - Carework Female]]/Table1[[#This Row],[Count - Carework]]</f>
        <v>0.85597189695550346</v>
      </c>
      <c r="J174" s="3">
        <f t="shared" si="7"/>
        <v>4.9244608464998271E-2</v>
      </c>
      <c r="K174" s="3">
        <f t="shared" si="6"/>
        <v>0.95075539153500177</v>
      </c>
      <c r="L174">
        <v>19602</v>
      </c>
      <c r="M174">
        <v>31819</v>
      </c>
      <c r="N174">
        <v>13398</v>
      </c>
      <c r="O174">
        <v>30478</v>
      </c>
      <c r="P174" t="s">
        <v>17</v>
      </c>
    </row>
    <row r="175" spans="1:16" x14ac:dyDescent="0.2">
      <c r="A175" t="s">
        <v>43</v>
      </c>
      <c r="B175">
        <v>2011</v>
      </c>
      <c r="C175" t="s">
        <v>18</v>
      </c>
      <c r="D175">
        <v>913</v>
      </c>
      <c r="E175">
        <v>16584</v>
      </c>
      <c r="F175">
        <f t="shared" si="8"/>
        <v>17497</v>
      </c>
      <c r="G175">
        <v>129</v>
      </c>
      <c r="H175">
        <v>784</v>
      </c>
      <c r="I175" s="3">
        <f>Table1[[#This Row],[Count - Carework Female]]/Table1[[#This Row],[Count - Carework]]</f>
        <v>0.85870755750273819</v>
      </c>
      <c r="J175" s="3">
        <f t="shared" si="7"/>
        <v>5.2180373778362002E-2</v>
      </c>
      <c r="K175" s="3">
        <f t="shared" si="6"/>
        <v>0.94781962622163796</v>
      </c>
      <c r="L175">
        <v>19834</v>
      </c>
      <c r="M175">
        <v>32026</v>
      </c>
      <c r="N175">
        <v>13596</v>
      </c>
      <c r="O175">
        <v>32707</v>
      </c>
      <c r="P175" t="s">
        <v>17</v>
      </c>
    </row>
    <row r="176" spans="1:16" x14ac:dyDescent="0.2">
      <c r="A176" t="s">
        <v>43</v>
      </c>
      <c r="B176">
        <v>2012</v>
      </c>
      <c r="C176" t="s">
        <v>18</v>
      </c>
      <c r="D176">
        <v>627</v>
      </c>
      <c r="E176">
        <v>16121</v>
      </c>
      <c r="F176">
        <f t="shared" si="8"/>
        <v>16748</v>
      </c>
      <c r="G176">
        <v>77</v>
      </c>
      <c r="H176">
        <v>550</v>
      </c>
      <c r="I176" s="3">
        <f>Table1[[#This Row],[Count - Carework Female]]/Table1[[#This Row],[Count - Carework]]</f>
        <v>0.8771929824561403</v>
      </c>
      <c r="J176" s="3">
        <f t="shared" si="7"/>
        <v>3.7437305946978743E-2</v>
      </c>
      <c r="K176" s="3">
        <f t="shared" si="6"/>
        <v>0.96256269405302131</v>
      </c>
      <c r="L176">
        <v>21999</v>
      </c>
      <c r="M176">
        <v>32422</v>
      </c>
      <c r="N176">
        <v>13826</v>
      </c>
      <c r="O176">
        <v>33118</v>
      </c>
      <c r="P176" t="s">
        <v>17</v>
      </c>
    </row>
    <row r="177" spans="1:16" x14ac:dyDescent="0.2">
      <c r="A177" t="s">
        <v>43</v>
      </c>
      <c r="B177">
        <v>2013</v>
      </c>
      <c r="C177" t="s">
        <v>18</v>
      </c>
      <c r="D177">
        <v>591</v>
      </c>
      <c r="E177">
        <v>17202</v>
      </c>
      <c r="F177">
        <f t="shared" si="8"/>
        <v>17793</v>
      </c>
      <c r="G177">
        <v>74</v>
      </c>
      <c r="H177">
        <v>517</v>
      </c>
      <c r="I177" s="3">
        <f>Table1[[#This Row],[Count - Carework Female]]/Table1[[#This Row],[Count - Carework]]</f>
        <v>0.87478849407783421</v>
      </c>
      <c r="J177" s="3">
        <f t="shared" si="7"/>
        <v>3.3215309391333672E-2</v>
      </c>
      <c r="K177" s="3">
        <f t="shared" si="6"/>
        <v>0.96678469060866634</v>
      </c>
      <c r="L177">
        <v>22130</v>
      </c>
      <c r="M177">
        <v>31783</v>
      </c>
      <c r="N177">
        <v>13696</v>
      </c>
      <c r="O177">
        <v>36047</v>
      </c>
      <c r="P177" t="s">
        <v>17</v>
      </c>
    </row>
    <row r="178" spans="1:16" x14ac:dyDescent="0.2">
      <c r="A178" t="s">
        <v>43</v>
      </c>
      <c r="B178">
        <v>2014</v>
      </c>
      <c r="C178" t="s">
        <v>18</v>
      </c>
      <c r="D178">
        <v>600</v>
      </c>
      <c r="E178">
        <v>15973</v>
      </c>
      <c r="F178">
        <f t="shared" si="8"/>
        <v>16573</v>
      </c>
      <c r="G178">
        <v>75</v>
      </c>
      <c r="H178">
        <v>525</v>
      </c>
      <c r="I178" s="3">
        <f>Table1[[#This Row],[Count - Carework Female]]/Table1[[#This Row],[Count - Carework]]</f>
        <v>0.875</v>
      </c>
      <c r="J178" s="3">
        <f t="shared" si="7"/>
        <v>3.6203463464671452E-2</v>
      </c>
      <c r="K178" s="3">
        <f t="shared" si="6"/>
        <v>0.9637965365353286</v>
      </c>
      <c r="L178">
        <v>22613</v>
      </c>
      <c r="M178">
        <v>32274</v>
      </c>
      <c r="N178">
        <v>12996</v>
      </c>
      <c r="O178">
        <v>32243</v>
      </c>
      <c r="P178" t="s">
        <v>17</v>
      </c>
    </row>
    <row r="179" spans="1:16" x14ac:dyDescent="0.2">
      <c r="A179" t="s">
        <v>43</v>
      </c>
      <c r="B179">
        <v>2015</v>
      </c>
      <c r="C179" t="s">
        <v>18</v>
      </c>
      <c r="D179">
        <v>543</v>
      </c>
      <c r="E179">
        <v>15730</v>
      </c>
      <c r="F179">
        <v>23735</v>
      </c>
      <c r="G179">
        <v>68</v>
      </c>
      <c r="H179">
        <v>475</v>
      </c>
      <c r="I179" s="3">
        <f>Table1[[#This Row],[Count - Carework Female]]/Table1[[#This Row],[Count - Carework]]</f>
        <v>0.87476979742173111</v>
      </c>
      <c r="J179" s="3">
        <f t="shared" si="7"/>
        <v>2.2877606909627132E-2</v>
      </c>
      <c r="K179" s="3">
        <f t="shared" si="6"/>
        <v>0.66273435854223717</v>
      </c>
      <c r="L179">
        <v>23735</v>
      </c>
      <c r="M179">
        <v>33409</v>
      </c>
      <c r="N179">
        <v>13692</v>
      </c>
      <c r="O179">
        <v>40330</v>
      </c>
      <c r="P179" t="s">
        <v>17</v>
      </c>
    </row>
    <row r="180" spans="1:16" x14ac:dyDescent="0.2">
      <c r="A180" t="s">
        <v>44</v>
      </c>
      <c r="B180">
        <v>2004</v>
      </c>
      <c r="C180" t="s">
        <v>14</v>
      </c>
      <c r="D180">
        <v>698</v>
      </c>
      <c r="E180">
        <v>4957</v>
      </c>
      <c r="F180">
        <f t="shared" si="8"/>
        <v>5655</v>
      </c>
      <c r="G180">
        <v>287</v>
      </c>
      <c r="H180">
        <v>411</v>
      </c>
      <c r="I180" s="3">
        <f>Table1[[#This Row],[Count - Carework Female]]/Table1[[#This Row],[Count - Carework]]</f>
        <v>0.58882521489971351</v>
      </c>
      <c r="J180" s="3">
        <f t="shared" si="7"/>
        <v>0.12343059239610964</v>
      </c>
      <c r="K180" s="3">
        <f t="shared" si="6"/>
        <v>0.87656940760389035</v>
      </c>
      <c r="L180">
        <v>15340</v>
      </c>
      <c r="M180">
        <v>11740</v>
      </c>
      <c r="N180">
        <v>8237</v>
      </c>
      <c r="O180">
        <v>11823</v>
      </c>
      <c r="P180" t="s">
        <v>45</v>
      </c>
    </row>
    <row r="181" spans="1:16" x14ac:dyDescent="0.2">
      <c r="A181" t="s">
        <v>44</v>
      </c>
      <c r="B181">
        <v>2007</v>
      </c>
      <c r="C181" t="s">
        <v>14</v>
      </c>
      <c r="D181">
        <v>826</v>
      </c>
      <c r="E181">
        <v>5704</v>
      </c>
      <c r="F181">
        <f t="shared" si="8"/>
        <v>6530</v>
      </c>
      <c r="G181">
        <v>332</v>
      </c>
      <c r="H181">
        <v>494</v>
      </c>
      <c r="I181" s="3">
        <f>Table1[[#This Row],[Count - Carework Female]]/Table1[[#This Row],[Count - Carework]]</f>
        <v>0.59806295399515741</v>
      </c>
      <c r="J181" s="3">
        <f t="shared" si="7"/>
        <v>0.12649310872894334</v>
      </c>
      <c r="K181" s="3">
        <f t="shared" si="6"/>
        <v>0.87350689127105663</v>
      </c>
      <c r="L181">
        <v>23556</v>
      </c>
      <c r="M181">
        <v>17974</v>
      </c>
      <c r="N181">
        <v>14652</v>
      </c>
      <c r="O181">
        <v>21094</v>
      </c>
      <c r="P181" t="s">
        <v>17</v>
      </c>
    </row>
    <row r="182" spans="1:16" x14ac:dyDescent="0.2">
      <c r="A182" t="s">
        <v>44</v>
      </c>
      <c r="B182">
        <v>2010</v>
      </c>
      <c r="C182" t="s">
        <v>14</v>
      </c>
      <c r="D182">
        <v>602</v>
      </c>
      <c r="E182">
        <v>4051</v>
      </c>
      <c r="F182">
        <f t="shared" si="8"/>
        <v>4653</v>
      </c>
      <c r="G182">
        <v>239</v>
      </c>
      <c r="H182">
        <v>363</v>
      </c>
      <c r="I182" s="3">
        <f>Table1[[#This Row],[Count - Carework Female]]/Table1[[#This Row],[Count - Carework]]</f>
        <v>0.60299003322259137</v>
      </c>
      <c r="J182" s="3">
        <f t="shared" si="7"/>
        <v>0.12937889533634214</v>
      </c>
      <c r="K182" s="3">
        <f t="shared" si="6"/>
        <v>0.87062110466365783</v>
      </c>
      <c r="L182">
        <v>22859</v>
      </c>
      <c r="M182">
        <v>17066</v>
      </c>
      <c r="N182">
        <v>14597</v>
      </c>
      <c r="O182">
        <v>17910</v>
      </c>
      <c r="P182" t="s">
        <v>17</v>
      </c>
    </row>
    <row r="183" spans="1:16" x14ac:dyDescent="0.2">
      <c r="A183" t="s">
        <v>44</v>
      </c>
      <c r="B183">
        <v>2013</v>
      </c>
      <c r="C183" t="s">
        <v>14</v>
      </c>
      <c r="D183">
        <v>818</v>
      </c>
      <c r="E183">
        <v>5221</v>
      </c>
      <c r="F183">
        <f t="shared" si="8"/>
        <v>6039</v>
      </c>
      <c r="G183">
        <v>325</v>
      </c>
      <c r="H183">
        <v>493</v>
      </c>
      <c r="I183" s="3">
        <f>Table1[[#This Row],[Count - Carework Female]]/Table1[[#This Row],[Count - Carework]]</f>
        <v>0.60268948655256727</v>
      </c>
      <c r="J183" s="3">
        <f t="shared" si="7"/>
        <v>0.13545288955125021</v>
      </c>
      <c r="K183" s="3">
        <f t="shared" ref="K183:K246" si="9">E183/F183</f>
        <v>0.86454711044874977</v>
      </c>
      <c r="L183">
        <v>19238</v>
      </c>
      <c r="M183">
        <v>13890</v>
      </c>
      <c r="N183">
        <v>14746</v>
      </c>
      <c r="O183">
        <v>13885</v>
      </c>
      <c r="P183" t="s">
        <v>17</v>
      </c>
    </row>
    <row r="184" spans="1:16" x14ac:dyDescent="0.2">
      <c r="A184" t="s">
        <v>46</v>
      </c>
      <c r="B184">
        <v>2006</v>
      </c>
      <c r="C184" t="s">
        <v>14</v>
      </c>
      <c r="D184">
        <v>1340</v>
      </c>
      <c r="E184">
        <v>20844</v>
      </c>
      <c r="F184">
        <f t="shared" si="8"/>
        <v>22184</v>
      </c>
      <c r="G184">
        <v>531</v>
      </c>
      <c r="H184">
        <v>809</v>
      </c>
      <c r="I184" s="3">
        <f>Table1[[#This Row],[Count - Carework Female]]/Table1[[#This Row],[Count - Carework]]</f>
        <v>0.60373134328358213</v>
      </c>
      <c r="J184" s="3">
        <f t="shared" si="7"/>
        <v>6.0403894698882077E-2</v>
      </c>
      <c r="K184" s="3">
        <f t="shared" si="9"/>
        <v>0.93959610530111792</v>
      </c>
      <c r="L184">
        <v>31069</v>
      </c>
      <c r="M184">
        <v>19343</v>
      </c>
      <c r="N184">
        <v>24081</v>
      </c>
      <c r="O184">
        <v>49955</v>
      </c>
      <c r="P184" t="s">
        <v>47</v>
      </c>
    </row>
    <row r="185" spans="1:16" x14ac:dyDescent="0.2">
      <c r="A185" t="s">
        <v>46</v>
      </c>
      <c r="B185">
        <v>2011</v>
      </c>
      <c r="C185" t="s">
        <v>14</v>
      </c>
      <c r="D185">
        <v>839</v>
      </c>
      <c r="E185">
        <v>21191</v>
      </c>
      <c r="F185">
        <f t="shared" si="8"/>
        <v>22030</v>
      </c>
      <c r="G185">
        <v>277</v>
      </c>
      <c r="H185">
        <v>562</v>
      </c>
      <c r="I185" s="3">
        <f>Table1[[#This Row],[Count - Carework Female]]/Table1[[#This Row],[Count - Carework]]</f>
        <v>0.66984505363528013</v>
      </c>
      <c r="J185" s="3">
        <f t="shared" si="7"/>
        <v>3.8084430322287789E-2</v>
      </c>
      <c r="K185" s="3">
        <f t="shared" si="9"/>
        <v>0.96191556967771219</v>
      </c>
      <c r="L185">
        <v>42105</v>
      </c>
      <c r="M185">
        <v>22330</v>
      </c>
      <c r="N185">
        <v>44599</v>
      </c>
      <c r="O185">
        <v>79489</v>
      </c>
      <c r="P185" t="s">
        <v>47</v>
      </c>
    </row>
    <row r="186" spans="1:16" x14ac:dyDescent="0.2">
      <c r="A186" t="s">
        <v>46</v>
      </c>
      <c r="B186">
        <v>2014</v>
      </c>
      <c r="C186" t="s">
        <v>14</v>
      </c>
      <c r="D186">
        <v>989</v>
      </c>
      <c r="E186">
        <v>18770</v>
      </c>
      <c r="F186">
        <f t="shared" si="8"/>
        <v>19759</v>
      </c>
      <c r="G186">
        <v>317</v>
      </c>
      <c r="H186">
        <v>672</v>
      </c>
      <c r="I186" s="3">
        <f>Table1[[#This Row],[Count - Carework Female]]/Table1[[#This Row],[Count - Carework]]</f>
        <v>0.67947421638018202</v>
      </c>
      <c r="J186" s="3">
        <f t="shared" si="7"/>
        <v>5.0053140341110379E-2</v>
      </c>
      <c r="K186" s="3">
        <f t="shared" si="9"/>
        <v>0.94994685965888959</v>
      </c>
      <c r="L186">
        <v>43189</v>
      </c>
      <c r="M186">
        <v>24361</v>
      </c>
      <c r="N186">
        <v>37553</v>
      </c>
      <c r="O186">
        <v>54743</v>
      </c>
      <c r="P186" t="s">
        <v>47</v>
      </c>
    </row>
    <row r="187" spans="1:16" x14ac:dyDescent="0.2">
      <c r="A187" t="s">
        <v>48</v>
      </c>
      <c r="B187">
        <v>1991</v>
      </c>
      <c r="C187" t="s">
        <v>14</v>
      </c>
      <c r="D187">
        <v>103</v>
      </c>
      <c r="E187">
        <v>2021</v>
      </c>
      <c r="F187">
        <f t="shared" si="8"/>
        <v>2124</v>
      </c>
      <c r="G187">
        <v>18</v>
      </c>
      <c r="H187">
        <v>85</v>
      </c>
      <c r="I187" s="3">
        <f>Table1[[#This Row],[Count - Carework Female]]/Table1[[#This Row],[Count - Carework]]</f>
        <v>0.82524271844660191</v>
      </c>
      <c r="J187" s="3">
        <f t="shared" si="7"/>
        <v>4.8493408662900188E-2</v>
      </c>
      <c r="K187" s="3">
        <f t="shared" si="9"/>
        <v>0.95150659133709981</v>
      </c>
      <c r="L187">
        <v>142049</v>
      </c>
      <c r="M187">
        <v>155028</v>
      </c>
      <c r="N187">
        <v>104294</v>
      </c>
      <c r="O187">
        <v>145511</v>
      </c>
      <c r="P187" t="s">
        <v>49</v>
      </c>
    </row>
    <row r="188" spans="1:16" x14ac:dyDescent="0.2">
      <c r="A188" t="s">
        <v>48</v>
      </c>
      <c r="B188">
        <v>1999</v>
      </c>
      <c r="C188" t="s">
        <v>14</v>
      </c>
      <c r="D188">
        <v>193</v>
      </c>
      <c r="E188">
        <v>1898</v>
      </c>
      <c r="F188">
        <f t="shared" si="8"/>
        <v>2091</v>
      </c>
      <c r="G188">
        <v>26</v>
      </c>
      <c r="H188">
        <v>167</v>
      </c>
      <c r="I188" s="3">
        <f>Table1[[#This Row],[Count - Carework Female]]/Table1[[#This Row],[Count - Carework]]</f>
        <v>0.86528497409326421</v>
      </c>
      <c r="J188" s="3">
        <f t="shared" si="7"/>
        <v>9.2300334768053563E-2</v>
      </c>
      <c r="K188" s="3">
        <f t="shared" si="9"/>
        <v>0.90769966523194645</v>
      </c>
      <c r="L188">
        <v>517513</v>
      </c>
      <c r="M188">
        <v>565550</v>
      </c>
      <c r="N188">
        <v>305044</v>
      </c>
      <c r="O188">
        <v>540031</v>
      </c>
      <c r="P188" t="s">
        <v>49</v>
      </c>
    </row>
    <row r="189" spans="1:16" x14ac:dyDescent="0.2">
      <c r="A189" t="s">
        <v>48</v>
      </c>
      <c r="B189">
        <v>2005</v>
      </c>
      <c r="C189" t="s">
        <v>14</v>
      </c>
      <c r="D189">
        <v>196</v>
      </c>
      <c r="E189">
        <v>1767</v>
      </c>
      <c r="F189">
        <f t="shared" si="8"/>
        <v>1963</v>
      </c>
      <c r="G189">
        <v>37</v>
      </c>
      <c r="H189">
        <v>159</v>
      </c>
      <c r="I189" s="3">
        <f>Table1[[#This Row],[Count - Carework Female]]/Table1[[#This Row],[Count - Carework]]</f>
        <v>0.81122448979591832</v>
      </c>
      <c r="J189" s="3">
        <f t="shared" si="7"/>
        <v>9.9847172694854811E-2</v>
      </c>
      <c r="K189" s="3">
        <f t="shared" si="9"/>
        <v>0.90015282730514523</v>
      </c>
      <c r="L189">
        <v>1247145</v>
      </c>
      <c r="M189">
        <v>1048988</v>
      </c>
      <c r="N189">
        <v>515028</v>
      </c>
      <c r="O189">
        <v>951539</v>
      </c>
      <c r="P189" t="s">
        <v>49</v>
      </c>
    </row>
    <row r="190" spans="1:16" x14ac:dyDescent="0.2">
      <c r="A190" t="s">
        <v>48</v>
      </c>
      <c r="B190">
        <v>2007</v>
      </c>
      <c r="C190" t="s">
        <v>14</v>
      </c>
      <c r="D190">
        <v>176</v>
      </c>
      <c r="E190">
        <v>1763</v>
      </c>
      <c r="F190">
        <f t="shared" si="8"/>
        <v>1939</v>
      </c>
      <c r="G190">
        <v>37</v>
      </c>
      <c r="H190">
        <v>139</v>
      </c>
      <c r="I190" s="3">
        <f>Table1[[#This Row],[Count - Carework Female]]/Table1[[#This Row],[Count - Carework]]</f>
        <v>0.78977272727272729</v>
      </c>
      <c r="J190" s="3">
        <f t="shared" si="7"/>
        <v>9.0768437338834454E-2</v>
      </c>
      <c r="K190" s="3">
        <f t="shared" si="9"/>
        <v>0.90923156266116556</v>
      </c>
      <c r="L190">
        <v>1297547</v>
      </c>
      <c r="M190">
        <v>1158359</v>
      </c>
      <c r="N190">
        <v>516423</v>
      </c>
      <c r="O190">
        <v>836647</v>
      </c>
      <c r="P190" t="s">
        <v>49</v>
      </c>
    </row>
    <row r="191" spans="1:16" x14ac:dyDescent="0.2">
      <c r="A191" t="s">
        <v>48</v>
      </c>
      <c r="B191">
        <v>2009</v>
      </c>
      <c r="C191" t="s">
        <v>14</v>
      </c>
      <c r="D191">
        <v>192</v>
      </c>
      <c r="E191">
        <v>1508</v>
      </c>
      <c r="F191">
        <f t="shared" si="8"/>
        <v>1700</v>
      </c>
      <c r="G191">
        <v>37</v>
      </c>
      <c r="H191">
        <v>155</v>
      </c>
      <c r="I191" s="3">
        <f>Table1[[#This Row],[Count - Carework Female]]/Table1[[#This Row],[Count - Carework]]</f>
        <v>0.80729166666666663</v>
      </c>
      <c r="J191" s="3">
        <f t="shared" si="7"/>
        <v>0.11294117647058824</v>
      </c>
      <c r="K191" s="3">
        <f t="shared" si="9"/>
        <v>0.88705882352941179</v>
      </c>
      <c r="L191">
        <v>1465951</v>
      </c>
      <c r="M191">
        <v>1284926</v>
      </c>
      <c r="N191">
        <v>628054</v>
      </c>
      <c r="O191">
        <v>858853</v>
      </c>
      <c r="P191" t="s">
        <v>49</v>
      </c>
    </row>
    <row r="192" spans="1:16" x14ac:dyDescent="0.2">
      <c r="A192" t="s">
        <v>48</v>
      </c>
      <c r="B192">
        <v>2012</v>
      </c>
      <c r="C192" t="s">
        <v>14</v>
      </c>
      <c r="D192">
        <v>166</v>
      </c>
      <c r="E192">
        <v>1690</v>
      </c>
      <c r="F192">
        <f t="shared" si="8"/>
        <v>1856</v>
      </c>
      <c r="G192">
        <v>44</v>
      </c>
      <c r="H192">
        <v>122</v>
      </c>
      <c r="I192" s="3">
        <f>Table1[[#This Row],[Count - Carework Female]]/Table1[[#This Row],[Count - Carework]]</f>
        <v>0.73493975903614461</v>
      </c>
      <c r="J192" s="3">
        <f t="shared" si="7"/>
        <v>8.9439655172413798E-2</v>
      </c>
      <c r="K192" s="3">
        <f t="shared" si="9"/>
        <v>0.91056034482758619</v>
      </c>
      <c r="L192">
        <v>1636590</v>
      </c>
      <c r="M192">
        <v>1399647</v>
      </c>
      <c r="N192">
        <v>623826</v>
      </c>
      <c r="O192">
        <v>916515</v>
      </c>
      <c r="P192" t="s">
        <v>49</v>
      </c>
    </row>
    <row r="193" spans="1:16" x14ac:dyDescent="0.2">
      <c r="A193" t="s">
        <v>48</v>
      </c>
      <c r="B193">
        <v>2015</v>
      </c>
      <c r="C193" t="s">
        <v>14</v>
      </c>
      <c r="D193">
        <v>315</v>
      </c>
      <c r="E193">
        <v>2485</v>
      </c>
      <c r="F193">
        <f t="shared" si="8"/>
        <v>2800</v>
      </c>
      <c r="G193">
        <v>48</v>
      </c>
      <c r="H193">
        <v>267</v>
      </c>
      <c r="I193" s="3">
        <f>Table1[[#This Row],[Count - Carework Female]]/Table1[[#This Row],[Count - Carework]]</f>
        <v>0.84761904761904761</v>
      </c>
      <c r="J193" s="3">
        <f t="shared" si="7"/>
        <v>0.1125</v>
      </c>
      <c r="K193" s="3">
        <f t="shared" si="9"/>
        <v>0.88749999999999996</v>
      </c>
      <c r="L193">
        <v>1830509</v>
      </c>
      <c r="M193">
        <v>1708844</v>
      </c>
      <c r="N193">
        <v>817657</v>
      </c>
      <c r="O193">
        <v>1251991</v>
      </c>
      <c r="P193" t="s">
        <v>49</v>
      </c>
    </row>
    <row r="194" spans="1:16" x14ac:dyDescent="0.2">
      <c r="A194" t="s">
        <v>48</v>
      </c>
      <c r="B194">
        <v>1999</v>
      </c>
      <c r="C194" t="s">
        <v>18</v>
      </c>
      <c r="D194">
        <v>27</v>
      </c>
      <c r="E194">
        <v>2064</v>
      </c>
      <c r="F194">
        <f t="shared" si="8"/>
        <v>2091</v>
      </c>
      <c r="G194">
        <v>0</v>
      </c>
      <c r="H194">
        <v>27</v>
      </c>
      <c r="I194" s="3">
        <f>Table1[[#This Row],[Count - Carework Female]]/Table1[[#This Row],[Count - Carework]]</f>
        <v>1</v>
      </c>
      <c r="J194" s="3">
        <f t="shared" si="7"/>
        <v>1.2912482065997131E-2</v>
      </c>
      <c r="K194" s="3">
        <f t="shared" si="9"/>
        <v>0.98708751793400284</v>
      </c>
      <c r="L194">
        <v>407956</v>
      </c>
      <c r="M194">
        <v>563116</v>
      </c>
      <c r="N194">
        <v>190138</v>
      </c>
      <c r="O194">
        <v>525528</v>
      </c>
      <c r="P194" t="s">
        <v>49</v>
      </c>
    </row>
    <row r="195" spans="1:16" x14ac:dyDescent="0.2">
      <c r="A195" t="s">
        <v>48</v>
      </c>
      <c r="B195">
        <v>2005</v>
      </c>
      <c r="C195" t="s">
        <v>18</v>
      </c>
      <c r="D195">
        <v>37</v>
      </c>
      <c r="E195">
        <v>1926</v>
      </c>
      <c r="F195">
        <f t="shared" si="8"/>
        <v>1963</v>
      </c>
      <c r="G195">
        <v>2</v>
      </c>
      <c r="H195">
        <v>35</v>
      </c>
      <c r="I195" s="3">
        <f>Table1[[#This Row],[Count - Carework Female]]/Table1[[#This Row],[Count - Carework]]</f>
        <v>0.94594594594594594</v>
      </c>
      <c r="J195" s="3">
        <f t="shared" si="7"/>
        <v>1.8848700967906265E-2</v>
      </c>
      <c r="K195" s="3">
        <f t="shared" si="9"/>
        <v>0.98115129903209375</v>
      </c>
      <c r="L195">
        <v>1105727</v>
      </c>
      <c r="M195">
        <v>1068157</v>
      </c>
      <c r="N195">
        <v>325076</v>
      </c>
      <c r="O195">
        <v>926828</v>
      </c>
      <c r="P195" t="s">
        <v>49</v>
      </c>
    </row>
    <row r="196" spans="1:16" x14ac:dyDescent="0.2">
      <c r="A196" t="s">
        <v>48</v>
      </c>
      <c r="B196">
        <v>2007</v>
      </c>
      <c r="C196" t="s">
        <v>18</v>
      </c>
      <c r="D196">
        <v>19</v>
      </c>
      <c r="E196">
        <v>1920</v>
      </c>
      <c r="F196">
        <f t="shared" si="8"/>
        <v>1939</v>
      </c>
      <c r="G196">
        <v>1</v>
      </c>
      <c r="H196">
        <v>18</v>
      </c>
      <c r="I196" s="3">
        <f>Table1[[#This Row],[Count - Carework Female]]/Table1[[#This Row],[Count - Carework]]</f>
        <v>0.94736842105263153</v>
      </c>
      <c r="J196" s="3">
        <f t="shared" si="7"/>
        <v>9.7988653945332641E-3</v>
      </c>
      <c r="K196" s="3">
        <f t="shared" si="9"/>
        <v>0.99020113460546677</v>
      </c>
      <c r="L196">
        <v>1050465</v>
      </c>
      <c r="M196">
        <v>1172124</v>
      </c>
      <c r="N196">
        <v>399097</v>
      </c>
      <c r="O196">
        <v>816962</v>
      </c>
      <c r="P196" t="s">
        <v>49</v>
      </c>
    </row>
    <row r="197" spans="1:16" x14ac:dyDescent="0.2">
      <c r="A197" t="s">
        <v>48</v>
      </c>
      <c r="B197">
        <v>2009</v>
      </c>
      <c r="C197" t="s">
        <v>18</v>
      </c>
      <c r="D197">
        <v>33</v>
      </c>
      <c r="E197">
        <v>1667</v>
      </c>
      <c r="F197">
        <f t="shared" si="8"/>
        <v>1700</v>
      </c>
      <c r="G197">
        <v>1</v>
      </c>
      <c r="H197">
        <v>32</v>
      </c>
      <c r="I197" s="3">
        <f>Table1[[#This Row],[Count - Carework Female]]/Table1[[#This Row],[Count - Carework]]</f>
        <v>0.96969696969696972</v>
      </c>
      <c r="J197" s="3">
        <f t="shared" si="7"/>
        <v>1.9411764705882354E-2</v>
      </c>
      <c r="K197" s="3">
        <f t="shared" si="9"/>
        <v>0.98058823529411765</v>
      </c>
      <c r="L197">
        <v>1248682</v>
      </c>
      <c r="M197">
        <v>1306512</v>
      </c>
      <c r="N197">
        <v>414516</v>
      </c>
      <c r="O197">
        <v>844196</v>
      </c>
      <c r="P197" t="s">
        <v>49</v>
      </c>
    </row>
    <row r="198" spans="1:16" x14ac:dyDescent="0.2">
      <c r="A198" t="s">
        <v>48</v>
      </c>
      <c r="B198">
        <v>2012</v>
      </c>
      <c r="C198" t="s">
        <v>18</v>
      </c>
      <c r="D198">
        <v>24</v>
      </c>
      <c r="E198">
        <v>1832</v>
      </c>
      <c r="F198">
        <f t="shared" si="8"/>
        <v>1856</v>
      </c>
      <c r="G198">
        <v>1</v>
      </c>
      <c r="H198">
        <v>23</v>
      </c>
      <c r="I198" s="3">
        <f>Table1[[#This Row],[Count - Carework Female]]/Table1[[#This Row],[Count - Carework]]</f>
        <v>0.95833333333333337</v>
      </c>
      <c r="J198" s="3">
        <f t="shared" si="7"/>
        <v>1.2931034482758621E-2</v>
      </c>
      <c r="K198" s="3">
        <f t="shared" si="9"/>
        <v>0.98706896551724133</v>
      </c>
      <c r="L198">
        <v>1348056</v>
      </c>
      <c r="M198">
        <v>1421550</v>
      </c>
      <c r="N198">
        <v>424421</v>
      </c>
      <c r="O198">
        <v>901533</v>
      </c>
      <c r="P198" t="s">
        <v>49</v>
      </c>
    </row>
    <row r="199" spans="1:16" x14ac:dyDescent="0.2">
      <c r="A199" t="s">
        <v>48</v>
      </c>
      <c r="B199">
        <v>2015</v>
      </c>
      <c r="C199" t="s">
        <v>18</v>
      </c>
      <c r="D199">
        <v>73</v>
      </c>
      <c r="E199">
        <v>2727</v>
      </c>
      <c r="F199">
        <f t="shared" si="8"/>
        <v>2800</v>
      </c>
      <c r="G199">
        <v>2</v>
      </c>
      <c r="H199">
        <v>71</v>
      </c>
      <c r="I199" s="3">
        <f>Table1[[#This Row],[Count - Carework Female]]/Table1[[#This Row],[Count - Carework]]</f>
        <v>0.9726027397260274</v>
      </c>
      <c r="J199" s="3">
        <f t="shared" si="7"/>
        <v>2.6071428571428572E-2</v>
      </c>
      <c r="K199" s="3">
        <f t="shared" si="9"/>
        <v>0.97392857142857148</v>
      </c>
      <c r="L199">
        <v>1585890</v>
      </c>
      <c r="M199">
        <v>1726189</v>
      </c>
      <c r="N199">
        <v>756979</v>
      </c>
      <c r="O199">
        <v>1221151</v>
      </c>
      <c r="P199" t="s">
        <v>49</v>
      </c>
    </row>
    <row r="200" spans="1:16" x14ac:dyDescent="0.2">
      <c r="A200" t="s">
        <v>50</v>
      </c>
      <c r="B200">
        <v>2004</v>
      </c>
      <c r="C200" t="s">
        <v>14</v>
      </c>
      <c r="D200">
        <v>919</v>
      </c>
      <c r="E200">
        <v>3901</v>
      </c>
      <c r="F200">
        <f t="shared" si="8"/>
        <v>4820</v>
      </c>
      <c r="G200">
        <v>212</v>
      </c>
      <c r="H200">
        <v>707</v>
      </c>
      <c r="I200" s="3">
        <f>Table1[[#This Row],[Count - Carework Female]]/Table1[[#This Row],[Count - Carework]]</f>
        <v>0.76931447225244831</v>
      </c>
      <c r="J200" s="3">
        <f t="shared" si="7"/>
        <v>0.19066390041493775</v>
      </c>
      <c r="K200" s="3">
        <f t="shared" si="9"/>
        <v>0.80933609958506225</v>
      </c>
      <c r="L200">
        <v>2683807</v>
      </c>
      <c r="M200">
        <v>2853379</v>
      </c>
      <c r="N200">
        <v>2143738</v>
      </c>
      <c r="O200">
        <v>2186642</v>
      </c>
      <c r="P200" t="s">
        <v>51</v>
      </c>
    </row>
    <row r="201" spans="1:16" x14ac:dyDescent="0.2">
      <c r="A201" t="s">
        <v>50</v>
      </c>
      <c r="B201">
        <v>2007</v>
      </c>
      <c r="C201" t="s">
        <v>14</v>
      </c>
      <c r="D201">
        <v>842</v>
      </c>
      <c r="E201">
        <v>3611</v>
      </c>
      <c r="F201">
        <f t="shared" si="8"/>
        <v>4453</v>
      </c>
      <c r="G201">
        <v>184</v>
      </c>
      <c r="H201">
        <v>658</v>
      </c>
      <c r="I201" s="3">
        <f>Table1[[#This Row],[Count - Carework Female]]/Table1[[#This Row],[Count - Carework]]</f>
        <v>0.78147268408551074</v>
      </c>
      <c r="J201" s="3">
        <f t="shared" si="7"/>
        <v>0.1890860094318437</v>
      </c>
      <c r="K201" s="3">
        <f t="shared" si="9"/>
        <v>0.81091399056815627</v>
      </c>
      <c r="L201">
        <v>3423816</v>
      </c>
      <c r="M201">
        <v>4261616</v>
      </c>
      <c r="N201">
        <v>2374850</v>
      </c>
      <c r="O201">
        <v>3580291</v>
      </c>
      <c r="P201" t="s">
        <v>51</v>
      </c>
    </row>
    <row r="202" spans="1:16" x14ac:dyDescent="0.2">
      <c r="A202" t="s">
        <v>50</v>
      </c>
      <c r="B202">
        <v>2010</v>
      </c>
      <c r="C202" t="s">
        <v>14</v>
      </c>
      <c r="D202">
        <v>966</v>
      </c>
      <c r="E202">
        <v>3175</v>
      </c>
      <c r="F202">
        <f t="shared" si="8"/>
        <v>4141</v>
      </c>
      <c r="G202">
        <v>223</v>
      </c>
      <c r="H202">
        <v>743</v>
      </c>
      <c r="I202" s="3">
        <f>Table1[[#This Row],[Count - Carework Female]]/Table1[[#This Row],[Count - Carework]]</f>
        <v>0.7691511387163561</v>
      </c>
      <c r="J202" s="3">
        <f t="shared" si="7"/>
        <v>0.2332769862352089</v>
      </c>
      <c r="K202" s="3">
        <f t="shared" si="9"/>
        <v>0.76672301376479113</v>
      </c>
      <c r="L202">
        <v>4002008</v>
      </c>
      <c r="M202">
        <v>4852628</v>
      </c>
      <c r="N202">
        <v>2621398</v>
      </c>
      <c r="O202">
        <v>3704789</v>
      </c>
      <c r="P202" t="s">
        <v>51</v>
      </c>
    </row>
    <row r="203" spans="1:16" x14ac:dyDescent="0.2">
      <c r="A203" t="s">
        <v>52</v>
      </c>
      <c r="B203">
        <v>2004</v>
      </c>
      <c r="C203" t="s">
        <v>14</v>
      </c>
      <c r="D203">
        <v>2181</v>
      </c>
      <c r="E203">
        <v>57250</v>
      </c>
      <c r="F203">
        <f t="shared" si="8"/>
        <v>59431</v>
      </c>
      <c r="G203">
        <v>1409</v>
      </c>
      <c r="H203">
        <v>772</v>
      </c>
      <c r="I203" s="3">
        <f>Table1[[#This Row],[Count - Carework Female]]/Table1[[#This Row],[Count - Carework]]</f>
        <v>0.353966070609812</v>
      </c>
      <c r="J203" s="3">
        <f t="shared" ref="J203:J266" si="10">D203/F203</f>
        <v>3.6698019552085612E-2</v>
      </c>
      <c r="K203" s="3">
        <f t="shared" si="9"/>
        <v>0.96330198044791437</v>
      </c>
      <c r="L203">
        <v>68411</v>
      </c>
      <c r="M203">
        <v>18214</v>
      </c>
      <c r="N203">
        <v>58929</v>
      </c>
      <c r="O203">
        <v>32043</v>
      </c>
      <c r="P203" t="s">
        <v>53</v>
      </c>
    </row>
    <row r="204" spans="1:16" x14ac:dyDescent="0.2">
      <c r="A204" t="s">
        <v>52</v>
      </c>
      <c r="B204">
        <v>2011</v>
      </c>
      <c r="C204" t="s">
        <v>14</v>
      </c>
      <c r="D204">
        <v>2475</v>
      </c>
      <c r="E204">
        <v>66520</v>
      </c>
      <c r="F204">
        <f t="shared" si="8"/>
        <v>68995</v>
      </c>
      <c r="G204">
        <v>1264</v>
      </c>
      <c r="H204">
        <v>1211</v>
      </c>
      <c r="I204" s="3">
        <f>Table1[[#This Row],[Count - Carework Female]]/Table1[[#This Row],[Count - Carework]]</f>
        <v>0.48929292929292928</v>
      </c>
      <c r="J204" s="3">
        <f t="shared" si="10"/>
        <v>3.5872164649612293E-2</v>
      </c>
      <c r="K204" s="3">
        <f t="shared" si="9"/>
        <v>0.96412783535038771</v>
      </c>
      <c r="L204">
        <v>139387</v>
      </c>
      <c r="M204">
        <v>35515</v>
      </c>
      <c r="N204">
        <v>142799</v>
      </c>
      <c r="O204">
        <v>67116</v>
      </c>
      <c r="P204" t="s">
        <v>53</v>
      </c>
    </row>
    <row r="205" spans="1:16" x14ac:dyDescent="0.2">
      <c r="A205" t="s">
        <v>54</v>
      </c>
      <c r="B205">
        <v>1987</v>
      </c>
      <c r="C205" t="s">
        <v>14</v>
      </c>
      <c r="D205">
        <v>107</v>
      </c>
      <c r="E205">
        <v>1843</v>
      </c>
      <c r="F205">
        <f t="shared" si="8"/>
        <v>1950</v>
      </c>
      <c r="G205">
        <v>89</v>
      </c>
      <c r="H205">
        <v>18</v>
      </c>
      <c r="I205" s="3">
        <f>Table1[[#This Row],[Count - Carework Female]]/Table1[[#This Row],[Count - Carework]]</f>
        <v>0.16822429906542055</v>
      </c>
      <c r="J205" s="3">
        <f t="shared" si="10"/>
        <v>5.4871794871794874E-2</v>
      </c>
      <c r="K205" s="3">
        <f t="shared" si="9"/>
        <v>0.94512820512820517</v>
      </c>
      <c r="L205" t="s">
        <v>105</v>
      </c>
      <c r="M205" t="s">
        <v>105</v>
      </c>
      <c r="N205" t="s">
        <v>105</v>
      </c>
      <c r="O205" t="s">
        <v>105</v>
      </c>
      <c r="P205" t="s">
        <v>17</v>
      </c>
    </row>
    <row r="206" spans="1:16" x14ac:dyDescent="0.2">
      <c r="A206" t="s">
        <v>54</v>
      </c>
      <c r="B206">
        <v>1994</v>
      </c>
      <c r="C206" t="s">
        <v>14</v>
      </c>
      <c r="D206">
        <v>555</v>
      </c>
      <c r="E206">
        <v>3560</v>
      </c>
      <c r="F206">
        <f t="shared" si="8"/>
        <v>4115</v>
      </c>
      <c r="G206">
        <v>175</v>
      </c>
      <c r="H206">
        <v>380</v>
      </c>
      <c r="I206" s="3">
        <f>Table1[[#This Row],[Count - Carework Female]]/Table1[[#This Row],[Count - Carework]]</f>
        <v>0.68468468468468469</v>
      </c>
      <c r="J206" s="3">
        <f t="shared" si="10"/>
        <v>0.13487241798298907</v>
      </c>
      <c r="K206" s="3">
        <f t="shared" si="9"/>
        <v>0.8651275820170109</v>
      </c>
      <c r="L206">
        <v>12413</v>
      </c>
      <c r="M206">
        <v>7809</v>
      </c>
      <c r="N206">
        <v>9337</v>
      </c>
      <c r="O206">
        <v>9775</v>
      </c>
      <c r="P206" t="s">
        <v>17</v>
      </c>
    </row>
    <row r="207" spans="1:16" x14ac:dyDescent="0.2">
      <c r="A207" t="s">
        <v>54</v>
      </c>
      <c r="B207">
        <v>1995</v>
      </c>
      <c r="C207" t="s">
        <v>14</v>
      </c>
      <c r="D207">
        <v>472</v>
      </c>
      <c r="E207">
        <v>3130</v>
      </c>
      <c r="F207">
        <f t="shared" si="8"/>
        <v>3602</v>
      </c>
      <c r="G207">
        <v>160</v>
      </c>
      <c r="H207">
        <v>312</v>
      </c>
      <c r="I207" s="3">
        <f>Table1[[#This Row],[Count - Carework Female]]/Table1[[#This Row],[Count - Carework]]</f>
        <v>0.66101694915254239</v>
      </c>
      <c r="J207" s="3">
        <f t="shared" si="10"/>
        <v>0.13103831204886174</v>
      </c>
      <c r="K207" s="3">
        <f t="shared" si="9"/>
        <v>0.86896168795113826</v>
      </c>
      <c r="L207">
        <v>12930</v>
      </c>
      <c r="M207">
        <v>8037</v>
      </c>
      <c r="N207">
        <v>9299</v>
      </c>
      <c r="O207">
        <v>8329</v>
      </c>
      <c r="P207" t="s">
        <v>17</v>
      </c>
    </row>
    <row r="208" spans="1:16" x14ac:dyDescent="0.2">
      <c r="A208" t="s">
        <v>54</v>
      </c>
      <c r="B208">
        <v>1996</v>
      </c>
      <c r="C208" t="s">
        <v>14</v>
      </c>
      <c r="D208">
        <v>494</v>
      </c>
      <c r="E208">
        <v>2990</v>
      </c>
      <c r="F208">
        <f t="shared" si="8"/>
        <v>3484</v>
      </c>
      <c r="G208">
        <v>153</v>
      </c>
      <c r="H208">
        <v>341</v>
      </c>
      <c r="I208" s="3">
        <f>Table1[[#This Row],[Count - Carework Female]]/Table1[[#This Row],[Count - Carework]]</f>
        <v>0.69028340080971662</v>
      </c>
      <c r="J208" s="3">
        <f t="shared" si="10"/>
        <v>0.1417910447761194</v>
      </c>
      <c r="K208" s="3">
        <f t="shared" si="9"/>
        <v>0.85820895522388063</v>
      </c>
      <c r="L208">
        <v>12578</v>
      </c>
      <c r="M208">
        <v>8361</v>
      </c>
      <c r="N208">
        <v>9631</v>
      </c>
      <c r="O208">
        <v>8766</v>
      </c>
      <c r="P208" t="s">
        <v>17</v>
      </c>
    </row>
    <row r="209" spans="1:18" x14ac:dyDescent="0.2">
      <c r="A209" t="s">
        <v>54</v>
      </c>
      <c r="B209">
        <v>2000</v>
      </c>
      <c r="C209" t="s">
        <v>14</v>
      </c>
      <c r="D209">
        <v>480</v>
      </c>
      <c r="E209">
        <v>2995</v>
      </c>
      <c r="F209">
        <f t="shared" si="8"/>
        <v>3475</v>
      </c>
      <c r="G209">
        <v>140</v>
      </c>
      <c r="H209">
        <v>340</v>
      </c>
      <c r="I209" s="3">
        <f>Table1[[#This Row],[Count - Carework Female]]/Table1[[#This Row],[Count - Carework]]</f>
        <v>0.70833333333333337</v>
      </c>
      <c r="J209" s="3">
        <f t="shared" si="10"/>
        <v>0.13812949640287769</v>
      </c>
      <c r="K209" s="3">
        <f t="shared" si="9"/>
        <v>0.86187050359712225</v>
      </c>
      <c r="L209">
        <v>20294</v>
      </c>
      <c r="M209">
        <v>17955</v>
      </c>
      <c r="N209">
        <v>17788</v>
      </c>
      <c r="O209">
        <v>17216</v>
      </c>
      <c r="P209" t="s">
        <v>17</v>
      </c>
    </row>
    <row r="210" spans="1:18" x14ac:dyDescent="0.2">
      <c r="A210" t="s">
        <v>54</v>
      </c>
      <c r="B210">
        <v>2004</v>
      </c>
      <c r="C210" t="s">
        <v>14</v>
      </c>
      <c r="D210">
        <v>859</v>
      </c>
      <c r="E210">
        <v>4958</v>
      </c>
      <c r="F210">
        <f t="shared" si="8"/>
        <v>5817</v>
      </c>
      <c r="G210">
        <v>197</v>
      </c>
      <c r="H210">
        <v>662</v>
      </c>
      <c r="I210" s="3">
        <f>Table1[[#This Row],[Count - Carework Female]]/Table1[[#This Row],[Count - Carework]]</f>
        <v>0.77066356228172295</v>
      </c>
      <c r="J210" s="3">
        <f t="shared" si="10"/>
        <v>0.14767062059480832</v>
      </c>
      <c r="K210" s="3">
        <f t="shared" si="9"/>
        <v>0.85232937940519171</v>
      </c>
      <c r="L210">
        <v>34026</v>
      </c>
      <c r="M210">
        <v>30527</v>
      </c>
      <c r="N210">
        <v>24957</v>
      </c>
      <c r="O210">
        <v>37796</v>
      </c>
      <c r="P210" t="s">
        <v>17</v>
      </c>
    </row>
    <row r="211" spans="1:18" x14ac:dyDescent="0.2">
      <c r="A211" t="s">
        <v>54</v>
      </c>
      <c r="B211">
        <v>2007</v>
      </c>
      <c r="C211" t="s">
        <v>14</v>
      </c>
      <c r="D211">
        <v>733</v>
      </c>
      <c r="E211">
        <v>3804</v>
      </c>
      <c r="F211">
        <f t="shared" si="8"/>
        <v>4537</v>
      </c>
      <c r="G211">
        <v>162</v>
      </c>
      <c r="H211">
        <v>571</v>
      </c>
      <c r="I211" s="3">
        <f>Table1[[#This Row],[Count - Carework Female]]/Table1[[#This Row],[Count - Carework]]</f>
        <v>0.77899045020463842</v>
      </c>
      <c r="J211" s="3">
        <f t="shared" si="10"/>
        <v>0.16156050253471457</v>
      </c>
      <c r="K211" s="3">
        <f t="shared" si="9"/>
        <v>0.83843949746528545</v>
      </c>
      <c r="L211">
        <v>36436</v>
      </c>
      <c r="M211">
        <v>35836</v>
      </c>
      <c r="N211">
        <v>28056</v>
      </c>
      <c r="O211">
        <v>44239</v>
      </c>
      <c r="P211" t="s">
        <v>17</v>
      </c>
    </row>
    <row r="212" spans="1:18" x14ac:dyDescent="0.2">
      <c r="A212" t="s">
        <v>54</v>
      </c>
      <c r="B212">
        <v>2010</v>
      </c>
      <c r="C212" t="s">
        <v>14</v>
      </c>
      <c r="D212">
        <v>636</v>
      </c>
      <c r="E212">
        <v>2866</v>
      </c>
      <c r="F212">
        <f t="shared" si="8"/>
        <v>3502</v>
      </c>
      <c r="G212">
        <v>132</v>
      </c>
      <c r="H212">
        <v>504</v>
      </c>
      <c r="I212" s="3">
        <f>Table1[[#This Row],[Count - Carework Female]]/Table1[[#This Row],[Count - Carework]]</f>
        <v>0.79245283018867929</v>
      </c>
      <c r="J212" s="3">
        <f t="shared" si="10"/>
        <v>0.1816105082809823</v>
      </c>
      <c r="K212" s="3">
        <f t="shared" si="9"/>
        <v>0.81838949171901776</v>
      </c>
      <c r="L212">
        <v>37860</v>
      </c>
      <c r="M212">
        <v>34769</v>
      </c>
      <c r="N212">
        <v>30353</v>
      </c>
      <c r="O212">
        <v>34751</v>
      </c>
      <c r="P212" t="s">
        <v>17</v>
      </c>
    </row>
    <row r="213" spans="1:18" x14ac:dyDescent="0.2">
      <c r="A213" t="s">
        <v>55</v>
      </c>
      <c r="B213">
        <v>1979</v>
      </c>
      <c r="C213" t="s">
        <v>14</v>
      </c>
      <c r="D213">
        <v>216</v>
      </c>
      <c r="E213">
        <v>2277</v>
      </c>
      <c r="F213">
        <f t="shared" si="8"/>
        <v>2493</v>
      </c>
      <c r="G213">
        <v>84</v>
      </c>
      <c r="H213">
        <v>132</v>
      </c>
      <c r="I213" s="3">
        <f>Table1[[#This Row],[Count - Carework Female]]/Table1[[#This Row],[Count - Carework]]</f>
        <v>0.61111111111111116</v>
      </c>
      <c r="J213" s="3">
        <f t="shared" si="10"/>
        <v>8.6642599277978335E-2</v>
      </c>
      <c r="K213" s="3">
        <f t="shared" si="9"/>
        <v>0.91335740072202165</v>
      </c>
      <c r="L213">
        <v>11</v>
      </c>
      <c r="M213">
        <v>20</v>
      </c>
      <c r="N213">
        <v>8</v>
      </c>
      <c r="O213">
        <v>16</v>
      </c>
      <c r="P213" t="s">
        <v>56</v>
      </c>
    </row>
    <row r="214" spans="1:18" x14ac:dyDescent="0.2">
      <c r="A214" t="s">
        <v>55</v>
      </c>
      <c r="B214">
        <v>1986</v>
      </c>
      <c r="C214" t="s">
        <v>14</v>
      </c>
      <c r="D214">
        <v>493</v>
      </c>
      <c r="E214">
        <v>5533</v>
      </c>
      <c r="F214">
        <f t="shared" si="8"/>
        <v>6026</v>
      </c>
      <c r="G214">
        <v>172</v>
      </c>
      <c r="H214">
        <v>321</v>
      </c>
      <c r="I214" s="3">
        <f>Table1[[#This Row],[Count - Carework Female]]/Table1[[#This Row],[Count - Carework]]</f>
        <v>0.65111561866125756</v>
      </c>
      <c r="J214" s="3">
        <f t="shared" si="10"/>
        <v>8.1812147361433787E-2</v>
      </c>
      <c r="K214" s="3">
        <f t="shared" si="9"/>
        <v>0.91818785263856617</v>
      </c>
      <c r="L214">
        <v>6156</v>
      </c>
      <c r="M214">
        <v>12081</v>
      </c>
      <c r="N214">
        <v>5404</v>
      </c>
      <c r="O214">
        <v>13446</v>
      </c>
      <c r="P214" t="s">
        <v>56</v>
      </c>
    </row>
    <row r="215" spans="1:18" x14ac:dyDescent="0.2">
      <c r="A215" t="s">
        <v>55</v>
      </c>
      <c r="B215">
        <v>1992</v>
      </c>
      <c r="C215" t="s">
        <v>14</v>
      </c>
      <c r="D215">
        <v>589</v>
      </c>
      <c r="E215">
        <v>5750</v>
      </c>
      <c r="F215">
        <f t="shared" si="8"/>
        <v>6339</v>
      </c>
      <c r="G215">
        <v>182</v>
      </c>
      <c r="H215">
        <v>407</v>
      </c>
      <c r="I215" s="3">
        <f>Table1[[#This Row],[Count - Carework Female]]/Table1[[#This Row],[Count - Carework]]</f>
        <v>0.69100169779286924</v>
      </c>
      <c r="J215" s="3">
        <f t="shared" si="10"/>
        <v>9.291686385865279E-2</v>
      </c>
      <c r="K215" s="3">
        <f t="shared" si="9"/>
        <v>0.90708313614134717</v>
      </c>
      <c r="L215">
        <v>19704</v>
      </c>
      <c r="M215">
        <v>36057</v>
      </c>
      <c r="N215">
        <v>14964</v>
      </c>
      <c r="O215">
        <v>33627</v>
      </c>
      <c r="P215" t="s">
        <v>56</v>
      </c>
    </row>
    <row r="216" spans="1:18" x14ac:dyDescent="0.2">
      <c r="A216" t="s">
        <v>55</v>
      </c>
      <c r="B216">
        <v>1997</v>
      </c>
      <c r="C216" t="s">
        <v>14</v>
      </c>
      <c r="D216">
        <v>947</v>
      </c>
      <c r="E216">
        <v>5787</v>
      </c>
      <c r="F216">
        <f t="shared" si="8"/>
        <v>6734</v>
      </c>
      <c r="G216">
        <v>297</v>
      </c>
      <c r="H216">
        <v>650</v>
      </c>
      <c r="I216" s="3">
        <f>Table1[[#This Row],[Count - Carework Female]]/Table1[[#This Row],[Count - Carework]]</f>
        <v>0.68637803590285107</v>
      </c>
      <c r="J216" s="3">
        <f t="shared" si="10"/>
        <v>0.14062964062964062</v>
      </c>
      <c r="K216" s="3">
        <f t="shared" si="9"/>
        <v>0.85937035937035933</v>
      </c>
      <c r="L216">
        <v>56179</v>
      </c>
      <c r="M216">
        <v>69315</v>
      </c>
      <c r="N216">
        <v>55512</v>
      </c>
      <c r="O216">
        <v>79653</v>
      </c>
      <c r="P216" t="s">
        <v>56</v>
      </c>
    </row>
    <row r="217" spans="1:18" x14ac:dyDescent="0.2">
      <c r="A217" t="s">
        <v>55</v>
      </c>
      <c r="B217">
        <v>2001</v>
      </c>
      <c r="C217" t="s">
        <v>14</v>
      </c>
      <c r="D217">
        <v>1069</v>
      </c>
      <c r="E217">
        <v>5942</v>
      </c>
      <c r="F217">
        <f t="shared" si="8"/>
        <v>7011</v>
      </c>
      <c r="G217">
        <v>305</v>
      </c>
      <c r="H217">
        <v>764</v>
      </c>
      <c r="I217" s="3">
        <f>Table1[[#This Row],[Count - Carework Female]]/Table1[[#This Row],[Count - Carework]]</f>
        <v>0.7146866230121609</v>
      </c>
      <c r="J217" s="3">
        <f t="shared" si="10"/>
        <v>0.15247468264156325</v>
      </c>
      <c r="K217" s="3">
        <f t="shared" si="9"/>
        <v>0.84752531735843673</v>
      </c>
      <c r="L217">
        <v>75430</v>
      </c>
      <c r="M217">
        <v>97901</v>
      </c>
      <c r="N217">
        <v>92064</v>
      </c>
      <c r="O217">
        <v>119778</v>
      </c>
      <c r="P217" t="s">
        <v>56</v>
      </c>
    </row>
    <row r="218" spans="1:18" x14ac:dyDescent="0.2">
      <c r="A218" t="s">
        <v>55</v>
      </c>
      <c r="B218">
        <v>2005</v>
      </c>
      <c r="C218" t="s">
        <v>14</v>
      </c>
      <c r="D218">
        <v>1244</v>
      </c>
      <c r="E218">
        <v>6309</v>
      </c>
      <c r="F218">
        <f t="shared" si="8"/>
        <v>7553</v>
      </c>
      <c r="G218">
        <v>374</v>
      </c>
      <c r="H218">
        <v>870</v>
      </c>
      <c r="I218" s="3">
        <f>Table1[[#This Row],[Count - Carework Female]]/Table1[[#This Row],[Count - Carework]]</f>
        <v>0.69935691318327975</v>
      </c>
      <c r="J218" s="3">
        <f t="shared" si="10"/>
        <v>0.16470276711240567</v>
      </c>
      <c r="K218" s="3">
        <f t="shared" si="9"/>
        <v>0.83529723288759439</v>
      </c>
      <c r="L218">
        <v>76118</v>
      </c>
      <c r="M218">
        <v>93279</v>
      </c>
      <c r="N218">
        <v>95033</v>
      </c>
      <c r="O218">
        <v>94089</v>
      </c>
      <c r="P218" t="s">
        <v>56</v>
      </c>
    </row>
    <row r="219" spans="1:18" x14ac:dyDescent="0.2">
      <c r="A219" t="s">
        <v>55</v>
      </c>
      <c r="B219">
        <v>2007</v>
      </c>
      <c r="C219" t="s">
        <v>14</v>
      </c>
      <c r="D219">
        <v>1234</v>
      </c>
      <c r="E219">
        <v>6309</v>
      </c>
      <c r="F219">
        <f t="shared" si="8"/>
        <v>7543</v>
      </c>
      <c r="G219">
        <v>377</v>
      </c>
      <c r="H219">
        <v>857</v>
      </c>
      <c r="I219" s="3">
        <f>Table1[[#This Row],[Count - Carework Female]]/Table1[[#This Row],[Count - Carework]]</f>
        <v>0.69448946515397081</v>
      </c>
      <c r="J219" s="3">
        <f t="shared" si="10"/>
        <v>0.16359538645101418</v>
      </c>
      <c r="K219" s="3">
        <f t="shared" si="9"/>
        <v>0.83640461354898576</v>
      </c>
      <c r="L219">
        <v>82035</v>
      </c>
      <c r="M219">
        <v>104045</v>
      </c>
      <c r="N219">
        <v>87559</v>
      </c>
      <c r="O219">
        <v>102669</v>
      </c>
      <c r="P219" t="s">
        <v>56</v>
      </c>
    </row>
    <row r="220" spans="1:18" x14ac:dyDescent="0.2">
      <c r="A220" t="s">
        <v>55</v>
      </c>
      <c r="B220">
        <v>2010</v>
      </c>
      <c r="C220" t="s">
        <v>14</v>
      </c>
      <c r="D220">
        <v>1346</v>
      </c>
      <c r="E220">
        <v>6443</v>
      </c>
      <c r="F220">
        <f t="shared" si="8"/>
        <v>7789</v>
      </c>
      <c r="G220">
        <v>405</v>
      </c>
      <c r="H220">
        <v>941</v>
      </c>
      <c r="I220" s="3">
        <f>Table1[[#This Row],[Count - Carework Female]]/Table1[[#This Row],[Count - Carework]]</f>
        <v>0.69910846953937589</v>
      </c>
      <c r="J220" s="3">
        <f t="shared" si="10"/>
        <v>0.17280780588008729</v>
      </c>
      <c r="K220" s="3">
        <f t="shared" si="9"/>
        <v>0.82719219411991274</v>
      </c>
      <c r="L220">
        <v>86751</v>
      </c>
      <c r="M220">
        <v>116204</v>
      </c>
      <c r="N220">
        <v>96791</v>
      </c>
      <c r="O220">
        <v>191453</v>
      </c>
      <c r="P220" t="s">
        <v>56</v>
      </c>
    </row>
    <row r="221" spans="1:18" x14ac:dyDescent="0.2">
      <c r="A221" t="s">
        <v>55</v>
      </c>
      <c r="B221">
        <v>2012</v>
      </c>
      <c r="C221" t="s">
        <v>14</v>
      </c>
      <c r="D221">
        <v>1839</v>
      </c>
      <c r="E221">
        <v>10035</v>
      </c>
      <c r="F221">
        <f t="shared" si="8"/>
        <v>11874</v>
      </c>
      <c r="G221">
        <v>524</v>
      </c>
      <c r="H221">
        <v>1315</v>
      </c>
      <c r="I221" s="3">
        <f>Table1[[#This Row],[Count - Carework Female]]/Table1[[#This Row],[Count - Carework]]</f>
        <v>0.71506253398586184</v>
      </c>
      <c r="J221" s="3">
        <f t="shared" si="10"/>
        <v>0.15487620010106115</v>
      </c>
      <c r="K221" s="3">
        <f t="shared" si="9"/>
        <v>0.84512379989893882</v>
      </c>
      <c r="L221">
        <v>99856</v>
      </c>
      <c r="M221">
        <v>112440</v>
      </c>
      <c r="N221">
        <v>127931</v>
      </c>
      <c r="O221">
        <v>117990</v>
      </c>
      <c r="P221" t="s">
        <v>56</v>
      </c>
    </row>
    <row r="222" spans="1:18" x14ac:dyDescent="0.2">
      <c r="A222" t="s">
        <v>55</v>
      </c>
      <c r="B222">
        <v>2014</v>
      </c>
      <c r="C222" t="s">
        <v>14</v>
      </c>
      <c r="D222">
        <v>1392</v>
      </c>
      <c r="E222">
        <v>10268</v>
      </c>
      <c r="F222">
        <f t="shared" ref="F222:F285" si="11">D222+E222</f>
        <v>11660</v>
      </c>
      <c r="G222">
        <v>274</v>
      </c>
      <c r="H222">
        <v>1118</v>
      </c>
      <c r="I222" s="3">
        <f>Table1[[#This Row],[Count - Carework Female]]/Table1[[#This Row],[Count - Carework]]</f>
        <v>0.80316091954022983</v>
      </c>
      <c r="J222" s="3">
        <f t="shared" si="10"/>
        <v>0.11938250428816466</v>
      </c>
      <c r="K222" s="3">
        <f t="shared" si="9"/>
        <v>0.88061749571183534</v>
      </c>
      <c r="L222">
        <v>111290</v>
      </c>
      <c r="M222">
        <v>115065</v>
      </c>
      <c r="N222">
        <v>147434</v>
      </c>
      <c r="O222">
        <v>114142</v>
      </c>
      <c r="P222" t="s">
        <v>56</v>
      </c>
    </row>
    <row r="223" spans="1:18" x14ac:dyDescent="0.2">
      <c r="A223" t="s">
        <v>55</v>
      </c>
      <c r="B223">
        <v>2016</v>
      </c>
      <c r="C223" t="s">
        <v>14</v>
      </c>
      <c r="D223">
        <v>1528</v>
      </c>
      <c r="E223">
        <v>11133</v>
      </c>
      <c r="F223">
        <f t="shared" si="11"/>
        <v>12661</v>
      </c>
      <c r="G223">
        <v>299</v>
      </c>
      <c r="H223">
        <v>1229</v>
      </c>
      <c r="I223" s="3">
        <f>Table1[[#This Row],[Count - Carework Female]]/Table1[[#This Row],[Count - Carework]]</f>
        <v>0.8043193717277487</v>
      </c>
      <c r="J223" s="3">
        <f t="shared" si="10"/>
        <v>0.12068556986020061</v>
      </c>
      <c r="K223" s="3">
        <f t="shared" si="9"/>
        <v>0.87931443013979937</v>
      </c>
      <c r="L223">
        <v>110079</v>
      </c>
      <c r="M223">
        <v>122085</v>
      </c>
      <c r="N223">
        <v>135429</v>
      </c>
      <c r="O223">
        <v>120716</v>
      </c>
      <c r="P223" t="s">
        <v>56</v>
      </c>
    </row>
    <row r="224" spans="1:18" x14ac:dyDescent="0.2">
      <c r="A224" t="s">
        <v>57</v>
      </c>
      <c r="B224">
        <v>2010</v>
      </c>
      <c r="C224" t="s">
        <v>14</v>
      </c>
      <c r="D224">
        <v>1087</v>
      </c>
      <c r="E224">
        <v>5875</v>
      </c>
      <c r="F224">
        <f t="shared" si="11"/>
        <v>6962</v>
      </c>
      <c r="G224">
        <v>290</v>
      </c>
      <c r="H224">
        <v>797</v>
      </c>
      <c r="I224" s="3">
        <f>Table1[[#This Row],[Count - Carework Female]]/Table1[[#This Row],[Count - Carework]]</f>
        <v>0.73321067157313713</v>
      </c>
      <c r="J224" s="3">
        <f t="shared" si="10"/>
        <v>0.15613329503016374</v>
      </c>
      <c r="K224" s="3">
        <f t="shared" si="9"/>
        <v>0.84386670496983629</v>
      </c>
      <c r="L224">
        <v>18733</v>
      </c>
      <c r="M224">
        <v>17618</v>
      </c>
      <c r="N224">
        <v>13388</v>
      </c>
      <c r="O224">
        <v>11674</v>
      </c>
      <c r="P224" t="s">
        <v>17</v>
      </c>
      <c r="Q224" s="5">
        <f>18733/0.797637267</f>
        <v>23485.61279045654</v>
      </c>
      <c r="R224" s="5">
        <f>17618/0.797637267</f>
        <v>22087.73427332853</v>
      </c>
    </row>
    <row r="225" spans="1:18" x14ac:dyDescent="0.2">
      <c r="A225" t="s">
        <v>57</v>
      </c>
      <c r="B225">
        <v>2014</v>
      </c>
      <c r="C225" t="s">
        <v>14</v>
      </c>
      <c r="D225">
        <v>1033</v>
      </c>
      <c r="E225">
        <v>5225</v>
      </c>
      <c r="F225">
        <f t="shared" si="11"/>
        <v>6258</v>
      </c>
      <c r="G225">
        <v>294</v>
      </c>
      <c r="H225">
        <v>739</v>
      </c>
      <c r="I225" s="3">
        <f>Table1[[#This Row],[Count - Carework Female]]/Table1[[#This Row],[Count - Carework]]</f>
        <v>0.71539206195546956</v>
      </c>
      <c r="J225" s="3">
        <f t="shared" si="10"/>
        <v>0.16506871204857781</v>
      </c>
      <c r="K225" s="3">
        <f t="shared" si="9"/>
        <v>0.83493128795142213</v>
      </c>
      <c r="L225">
        <v>18686</v>
      </c>
      <c r="M225">
        <v>17654</v>
      </c>
      <c r="N225">
        <v>12186</v>
      </c>
      <c r="O225">
        <v>13191</v>
      </c>
      <c r="P225" t="s">
        <v>17</v>
      </c>
      <c r="Q225" s="5">
        <f>18686/0.856790435</f>
        <v>21809.300427122533</v>
      </c>
      <c r="R225" s="5">
        <f>17654/0.856790435</f>
        <v>20604.805187863705</v>
      </c>
    </row>
    <row r="226" spans="1:18" x14ac:dyDescent="0.2">
      <c r="A226" t="s">
        <v>58</v>
      </c>
      <c r="B226">
        <v>2002</v>
      </c>
      <c r="C226" t="s">
        <v>14</v>
      </c>
      <c r="D226">
        <v>712</v>
      </c>
      <c r="E226">
        <v>22484</v>
      </c>
      <c r="F226">
        <f t="shared" si="11"/>
        <v>23196</v>
      </c>
      <c r="G226">
        <v>470</v>
      </c>
      <c r="H226">
        <v>242</v>
      </c>
      <c r="I226" s="3">
        <f>Table1[[#This Row],[Count - Carework Female]]/Table1[[#This Row],[Count - Carework]]</f>
        <v>0.3398876404494382</v>
      </c>
      <c r="J226" s="3">
        <f t="shared" si="10"/>
        <v>3.0694947404724952E-2</v>
      </c>
      <c r="K226" s="3">
        <f t="shared" si="9"/>
        <v>0.969305052595275</v>
      </c>
      <c r="L226">
        <v>1836690</v>
      </c>
      <c r="M226">
        <v>405413</v>
      </c>
      <c r="N226">
        <v>3114952</v>
      </c>
      <c r="O226">
        <v>1529585</v>
      </c>
      <c r="P226" t="s">
        <v>59</v>
      </c>
    </row>
    <row r="227" spans="1:18" x14ac:dyDescent="0.2">
      <c r="A227" t="s">
        <v>58</v>
      </c>
      <c r="B227">
        <v>2008</v>
      </c>
      <c r="C227" t="s">
        <v>14</v>
      </c>
      <c r="D227">
        <v>634</v>
      </c>
      <c r="E227">
        <v>24483</v>
      </c>
      <c r="F227">
        <f t="shared" si="11"/>
        <v>25117</v>
      </c>
      <c r="G227">
        <v>496</v>
      </c>
      <c r="H227">
        <v>138</v>
      </c>
      <c r="I227" s="3">
        <f>Table1[[#This Row],[Count - Carework Female]]/Table1[[#This Row],[Count - Carework]]</f>
        <v>0.21766561514195584</v>
      </c>
      <c r="J227" s="3">
        <f t="shared" si="10"/>
        <v>2.5241868057490943E-2</v>
      </c>
      <c r="K227" s="3">
        <f t="shared" si="9"/>
        <v>0.97475813194250904</v>
      </c>
      <c r="L227">
        <v>1917276</v>
      </c>
      <c r="M227">
        <v>530858</v>
      </c>
      <c r="N227">
        <v>2345258</v>
      </c>
      <c r="O227">
        <v>1889586</v>
      </c>
      <c r="P227" t="s">
        <v>59</v>
      </c>
    </row>
    <row r="228" spans="1:18" x14ac:dyDescent="0.2">
      <c r="A228" t="s">
        <v>58</v>
      </c>
      <c r="B228">
        <v>2015</v>
      </c>
      <c r="C228" t="s">
        <v>14</v>
      </c>
      <c r="D228">
        <v>561</v>
      </c>
      <c r="E228">
        <v>17402</v>
      </c>
      <c r="F228">
        <f t="shared" si="11"/>
        <v>17963</v>
      </c>
      <c r="G228">
        <v>249</v>
      </c>
      <c r="H228">
        <v>312</v>
      </c>
      <c r="I228" s="3">
        <f>Table1[[#This Row],[Count - Carework Female]]/Table1[[#This Row],[Count - Carework]]</f>
        <v>0.55614973262032086</v>
      </c>
      <c r="J228" s="3">
        <f t="shared" si="10"/>
        <v>3.1230863441518677E-2</v>
      </c>
      <c r="K228" s="3">
        <f t="shared" si="9"/>
        <v>0.96876913655848129</v>
      </c>
      <c r="L228">
        <v>1318403</v>
      </c>
      <c r="M228">
        <v>678970</v>
      </c>
      <c r="N228">
        <v>1918220</v>
      </c>
      <c r="O228">
        <v>2478100</v>
      </c>
      <c r="P228" t="s">
        <v>59</v>
      </c>
    </row>
    <row r="229" spans="1:18" x14ac:dyDescent="0.2">
      <c r="A229" t="s">
        <v>58</v>
      </c>
      <c r="B229">
        <v>2002</v>
      </c>
      <c r="C229" t="s">
        <v>18</v>
      </c>
      <c r="D229">
        <v>41</v>
      </c>
      <c r="E229">
        <v>23155</v>
      </c>
      <c r="F229">
        <f t="shared" si="11"/>
        <v>23196</v>
      </c>
      <c r="G229">
        <v>23</v>
      </c>
      <c r="H229">
        <v>18</v>
      </c>
      <c r="I229" s="3">
        <f>Table1[[#This Row],[Count - Carework Female]]/Table1[[#This Row],[Count - Carework]]</f>
        <v>0.43902439024390244</v>
      </c>
      <c r="J229" s="3">
        <f t="shared" si="10"/>
        <v>1.7675461286428694E-3</v>
      </c>
      <c r="K229" s="3">
        <f t="shared" si="9"/>
        <v>0.99823245387135717</v>
      </c>
      <c r="L229">
        <v>1720615</v>
      </c>
      <c r="M229">
        <v>447167</v>
      </c>
      <c r="N229">
        <v>1585955</v>
      </c>
      <c r="O229">
        <v>1619913</v>
      </c>
      <c r="P229" t="s">
        <v>59</v>
      </c>
    </row>
    <row r="230" spans="1:18" x14ac:dyDescent="0.2">
      <c r="A230" t="s">
        <v>58</v>
      </c>
      <c r="B230">
        <v>2008</v>
      </c>
      <c r="C230" t="s">
        <v>18</v>
      </c>
      <c r="D230">
        <v>26</v>
      </c>
      <c r="E230">
        <v>25091</v>
      </c>
      <c r="F230">
        <f t="shared" si="11"/>
        <v>25117</v>
      </c>
      <c r="G230">
        <v>10</v>
      </c>
      <c r="H230">
        <v>16</v>
      </c>
      <c r="I230" s="3">
        <f>Table1[[#This Row],[Count - Carework Female]]/Table1[[#This Row],[Count - Carework]]</f>
        <v>0.61538461538461542</v>
      </c>
      <c r="J230" s="3">
        <f t="shared" si="10"/>
        <v>1.0351554723892185E-3</v>
      </c>
      <c r="K230" s="3">
        <f t="shared" si="9"/>
        <v>0.99896484452761081</v>
      </c>
      <c r="L230">
        <v>1471915</v>
      </c>
      <c r="M230">
        <v>564144</v>
      </c>
      <c r="N230">
        <v>1316377</v>
      </c>
      <c r="O230">
        <v>1914467</v>
      </c>
      <c r="P230" t="s">
        <v>59</v>
      </c>
    </row>
    <row r="231" spans="1:18" x14ac:dyDescent="0.2">
      <c r="A231" t="s">
        <v>58</v>
      </c>
      <c r="B231">
        <v>2015</v>
      </c>
      <c r="C231" t="s">
        <v>18</v>
      </c>
      <c r="D231">
        <v>24</v>
      </c>
      <c r="E231">
        <v>17939</v>
      </c>
      <c r="F231">
        <f t="shared" si="11"/>
        <v>17963</v>
      </c>
      <c r="G231">
        <v>14</v>
      </c>
      <c r="H231">
        <v>10</v>
      </c>
      <c r="I231" s="3">
        <f>Table1[[#This Row],[Count - Carework Female]]/Table1[[#This Row],[Count - Carework]]</f>
        <v>0.41666666666666669</v>
      </c>
      <c r="J231" s="3">
        <f t="shared" si="10"/>
        <v>1.336079719423259E-3</v>
      </c>
      <c r="K231" s="3">
        <f t="shared" si="9"/>
        <v>0.99866392028057671</v>
      </c>
      <c r="L231">
        <v>1865193</v>
      </c>
      <c r="M231">
        <v>696924</v>
      </c>
      <c r="N231">
        <v>1196448</v>
      </c>
      <c r="O231">
        <v>2466211</v>
      </c>
      <c r="P231" t="s">
        <v>59</v>
      </c>
    </row>
    <row r="232" spans="1:18" x14ac:dyDescent="0.2">
      <c r="A232" t="s">
        <v>60</v>
      </c>
      <c r="B232">
        <v>2008</v>
      </c>
      <c r="C232" t="s">
        <v>14</v>
      </c>
      <c r="D232">
        <v>838</v>
      </c>
      <c r="E232">
        <v>6951</v>
      </c>
      <c r="F232">
        <f t="shared" si="11"/>
        <v>7789</v>
      </c>
      <c r="G232">
        <v>326</v>
      </c>
      <c r="H232">
        <v>512</v>
      </c>
      <c r="I232" s="3">
        <f>Table1[[#This Row],[Count - Carework Female]]/Table1[[#This Row],[Count - Carework]]</f>
        <v>0.61097852028639621</v>
      </c>
      <c r="J232" s="3">
        <f t="shared" si="10"/>
        <v>0.10758762357170369</v>
      </c>
      <c r="K232" s="3">
        <f t="shared" si="9"/>
        <v>0.89241237642829629</v>
      </c>
      <c r="L232">
        <v>2873294</v>
      </c>
      <c r="M232">
        <v>1888472</v>
      </c>
      <c r="N232">
        <v>3225046</v>
      </c>
      <c r="O232">
        <v>3214282</v>
      </c>
      <c r="P232" t="s">
        <v>61</v>
      </c>
    </row>
    <row r="233" spans="1:18" x14ac:dyDescent="0.2">
      <c r="A233" t="s">
        <v>62</v>
      </c>
      <c r="B233">
        <v>2010</v>
      </c>
      <c r="C233" t="s">
        <v>14</v>
      </c>
      <c r="D233">
        <v>753</v>
      </c>
      <c r="E233">
        <v>4162</v>
      </c>
      <c r="F233">
        <f t="shared" si="11"/>
        <v>4915</v>
      </c>
      <c r="G233">
        <v>137</v>
      </c>
      <c r="H233">
        <v>616</v>
      </c>
      <c r="I233" s="3">
        <f>Table1[[#This Row],[Count - Carework Female]]/Table1[[#This Row],[Count - Carework]]</f>
        <v>0.81806108897742369</v>
      </c>
      <c r="J233" s="3">
        <f t="shared" si="10"/>
        <v>0.15320447609359106</v>
      </c>
      <c r="K233" s="3">
        <f t="shared" si="9"/>
        <v>0.846795523906409</v>
      </c>
      <c r="L233">
        <v>7133</v>
      </c>
      <c r="M233">
        <v>5422</v>
      </c>
      <c r="N233">
        <v>4365</v>
      </c>
      <c r="O233">
        <v>4472</v>
      </c>
      <c r="P233" t="s">
        <v>17</v>
      </c>
    </row>
    <row r="234" spans="1:18" x14ac:dyDescent="0.2">
      <c r="A234" t="s">
        <v>62</v>
      </c>
      <c r="B234">
        <v>2013</v>
      </c>
      <c r="C234" t="s">
        <v>14</v>
      </c>
      <c r="D234">
        <v>728</v>
      </c>
      <c r="E234">
        <v>4095</v>
      </c>
      <c r="F234">
        <f t="shared" si="11"/>
        <v>4823</v>
      </c>
      <c r="G234">
        <v>118</v>
      </c>
      <c r="H234">
        <v>610</v>
      </c>
      <c r="I234" s="3">
        <f>Table1[[#This Row],[Count - Carework Female]]/Table1[[#This Row],[Count - Carework]]</f>
        <v>0.83791208791208793</v>
      </c>
      <c r="J234" s="3">
        <f t="shared" si="10"/>
        <v>0.15094339622641509</v>
      </c>
      <c r="K234" s="3">
        <f t="shared" si="9"/>
        <v>0.84905660377358494</v>
      </c>
      <c r="L234">
        <v>8114</v>
      </c>
      <c r="M234">
        <v>7033</v>
      </c>
      <c r="N234">
        <v>5523</v>
      </c>
      <c r="O234">
        <v>6234</v>
      </c>
      <c r="P234" t="s">
        <v>17</v>
      </c>
    </row>
    <row r="235" spans="1:18" x14ac:dyDescent="0.2">
      <c r="A235" t="s">
        <v>63</v>
      </c>
      <c r="B235">
        <v>1997</v>
      </c>
      <c r="C235" t="s">
        <v>14</v>
      </c>
      <c r="D235">
        <v>303</v>
      </c>
      <c r="E235">
        <v>2490</v>
      </c>
      <c r="F235">
        <f t="shared" si="11"/>
        <v>2793</v>
      </c>
      <c r="G235">
        <v>107</v>
      </c>
      <c r="H235">
        <v>196</v>
      </c>
      <c r="I235" s="3">
        <f>Table1[[#This Row],[Count - Carework Female]]/Table1[[#This Row],[Count - Carework]]</f>
        <v>0.64686468646864681</v>
      </c>
      <c r="J235" s="3">
        <f t="shared" si="10"/>
        <v>0.10848549946294307</v>
      </c>
      <c r="K235" s="3">
        <f t="shared" si="9"/>
        <v>0.89151450053705694</v>
      </c>
      <c r="L235">
        <v>24812</v>
      </c>
      <c r="M235">
        <v>22659</v>
      </c>
      <c r="N235">
        <v>16070</v>
      </c>
      <c r="O235">
        <v>15911</v>
      </c>
      <c r="P235" t="s">
        <v>17</v>
      </c>
    </row>
    <row r="236" spans="1:18" x14ac:dyDescent="0.2">
      <c r="A236" t="s">
        <v>63</v>
      </c>
      <c r="B236">
        <v>2000</v>
      </c>
      <c r="C236" t="s">
        <v>14</v>
      </c>
      <c r="D236">
        <v>295</v>
      </c>
      <c r="E236">
        <v>2294</v>
      </c>
      <c r="F236">
        <f t="shared" si="11"/>
        <v>2589</v>
      </c>
      <c r="G236">
        <v>96</v>
      </c>
      <c r="H236">
        <v>199</v>
      </c>
      <c r="I236" s="3">
        <f>Table1[[#This Row],[Count - Carework Female]]/Table1[[#This Row],[Count - Carework]]</f>
        <v>0.6745762711864407</v>
      </c>
      <c r="J236" s="3">
        <f t="shared" si="10"/>
        <v>0.11394360757049053</v>
      </c>
      <c r="K236" s="3">
        <f t="shared" si="9"/>
        <v>0.88605639242950951</v>
      </c>
      <c r="L236">
        <v>31202</v>
      </c>
      <c r="M236">
        <v>28046</v>
      </c>
      <c r="N236">
        <v>18482</v>
      </c>
      <c r="O236">
        <v>18799</v>
      </c>
      <c r="P236" t="s">
        <v>17</v>
      </c>
    </row>
    <row r="237" spans="1:18" x14ac:dyDescent="0.2">
      <c r="A237" t="s">
        <v>63</v>
      </c>
      <c r="B237">
        <v>2004</v>
      </c>
      <c r="C237" t="s">
        <v>14</v>
      </c>
      <c r="D237">
        <v>717</v>
      </c>
      <c r="E237">
        <v>3293</v>
      </c>
      <c r="F237">
        <f t="shared" si="11"/>
        <v>4010</v>
      </c>
      <c r="G237">
        <v>200</v>
      </c>
      <c r="H237">
        <v>517</v>
      </c>
      <c r="I237" s="3">
        <f>Table1[[#This Row],[Count - Carework Female]]/Table1[[#This Row],[Count - Carework]]</f>
        <v>0.72105997210599726</v>
      </c>
      <c r="J237" s="3">
        <f t="shared" si="10"/>
        <v>0.17880299251870324</v>
      </c>
      <c r="K237" s="3">
        <f t="shared" si="9"/>
        <v>0.82119700748129676</v>
      </c>
      <c r="L237">
        <v>42194</v>
      </c>
      <c r="M237">
        <v>43716</v>
      </c>
      <c r="N237">
        <v>34912</v>
      </c>
      <c r="O237">
        <v>37731</v>
      </c>
      <c r="P237" t="s">
        <v>17</v>
      </c>
    </row>
    <row r="238" spans="1:18" x14ac:dyDescent="0.2">
      <c r="A238" t="s">
        <v>63</v>
      </c>
      <c r="B238">
        <v>2007</v>
      </c>
      <c r="C238" t="s">
        <v>14</v>
      </c>
      <c r="D238">
        <v>492</v>
      </c>
      <c r="E238">
        <v>3956</v>
      </c>
      <c r="F238">
        <f t="shared" si="11"/>
        <v>4448</v>
      </c>
      <c r="G238">
        <v>162</v>
      </c>
      <c r="H238">
        <v>330</v>
      </c>
      <c r="I238" s="3">
        <f>Table1[[#This Row],[Count - Carework Female]]/Table1[[#This Row],[Count - Carework]]</f>
        <v>0.67073170731707321</v>
      </c>
      <c r="J238" s="3">
        <f t="shared" si="10"/>
        <v>0.11061151079136691</v>
      </c>
      <c r="K238" s="3">
        <f t="shared" si="9"/>
        <v>0.88938848920863312</v>
      </c>
      <c r="L238">
        <v>53481</v>
      </c>
      <c r="M238">
        <v>44953</v>
      </c>
      <c r="N238">
        <v>68296</v>
      </c>
      <c r="O238">
        <v>45317</v>
      </c>
      <c r="P238" t="s">
        <v>17</v>
      </c>
    </row>
    <row r="239" spans="1:18" x14ac:dyDescent="0.2">
      <c r="A239" t="s">
        <v>63</v>
      </c>
      <c r="B239">
        <v>2010</v>
      </c>
      <c r="C239" t="s">
        <v>14</v>
      </c>
      <c r="D239">
        <v>791</v>
      </c>
      <c r="E239">
        <v>5357</v>
      </c>
      <c r="F239">
        <f t="shared" si="11"/>
        <v>6148</v>
      </c>
      <c r="G239">
        <v>254</v>
      </c>
      <c r="H239">
        <v>537</v>
      </c>
      <c r="I239" s="3">
        <f>Table1[[#This Row],[Count - Carework Female]]/Table1[[#This Row],[Count - Carework]]</f>
        <v>0.67888748419721867</v>
      </c>
      <c r="J239" s="3">
        <f t="shared" si="10"/>
        <v>0.12865972674040338</v>
      </c>
      <c r="K239" s="3">
        <f t="shared" si="9"/>
        <v>0.87134027325959662</v>
      </c>
      <c r="L239">
        <v>55550</v>
      </c>
      <c r="M239">
        <v>46931</v>
      </c>
      <c r="N239">
        <v>42153</v>
      </c>
      <c r="O239">
        <v>42555</v>
      </c>
      <c r="P239" t="s">
        <v>17</v>
      </c>
    </row>
    <row r="240" spans="1:18" x14ac:dyDescent="0.2">
      <c r="A240" t="s">
        <v>63</v>
      </c>
      <c r="B240">
        <v>2013</v>
      </c>
      <c r="C240" t="s">
        <v>14</v>
      </c>
      <c r="D240">
        <v>591</v>
      </c>
      <c r="E240">
        <v>3784</v>
      </c>
      <c r="F240">
        <f t="shared" si="11"/>
        <v>4375</v>
      </c>
      <c r="G240">
        <v>150</v>
      </c>
      <c r="H240">
        <v>441</v>
      </c>
      <c r="I240" s="3">
        <f>Table1[[#This Row],[Count - Carework Female]]/Table1[[#This Row],[Count - Carework]]</f>
        <v>0.74619289340101524</v>
      </c>
      <c r="J240" s="3">
        <f t="shared" si="10"/>
        <v>0.13508571428571428</v>
      </c>
      <c r="K240" s="3">
        <f t="shared" si="9"/>
        <v>0.86491428571428575</v>
      </c>
      <c r="L240">
        <v>60710</v>
      </c>
      <c r="M240">
        <v>49288</v>
      </c>
      <c r="N240">
        <v>37589</v>
      </c>
      <c r="O240">
        <v>48500</v>
      </c>
      <c r="P240" t="s">
        <v>17</v>
      </c>
    </row>
    <row r="241" spans="1:16" x14ac:dyDescent="0.2">
      <c r="A241" t="s">
        <v>63</v>
      </c>
      <c r="B241">
        <v>2004</v>
      </c>
      <c r="C241" t="s">
        <v>18</v>
      </c>
      <c r="D241">
        <v>131</v>
      </c>
      <c r="E241">
        <v>3879</v>
      </c>
      <c r="F241">
        <f t="shared" si="11"/>
        <v>4010</v>
      </c>
      <c r="G241">
        <v>12</v>
      </c>
      <c r="H241">
        <v>119</v>
      </c>
      <c r="I241" s="3">
        <f>Table1[[#This Row],[Count - Carework Female]]/Table1[[#This Row],[Count - Carework]]</f>
        <v>0.90839694656488545</v>
      </c>
      <c r="J241" s="3">
        <f t="shared" si="10"/>
        <v>3.2668329177057358E-2</v>
      </c>
      <c r="K241" s="3">
        <f t="shared" si="9"/>
        <v>0.96733167082294269</v>
      </c>
      <c r="L241">
        <v>27247</v>
      </c>
      <c r="M241">
        <v>43991</v>
      </c>
      <c r="N241">
        <v>18691</v>
      </c>
      <c r="O241">
        <v>37590</v>
      </c>
      <c r="P241" t="s">
        <v>17</v>
      </c>
    </row>
    <row r="242" spans="1:16" x14ac:dyDescent="0.2">
      <c r="A242" t="s">
        <v>63</v>
      </c>
      <c r="B242">
        <v>2013</v>
      </c>
      <c r="C242" t="s">
        <v>18</v>
      </c>
      <c r="D242">
        <v>130</v>
      </c>
      <c r="E242">
        <v>4245</v>
      </c>
      <c r="F242">
        <f t="shared" si="11"/>
        <v>4375</v>
      </c>
      <c r="G242">
        <v>14</v>
      </c>
      <c r="H242">
        <v>116</v>
      </c>
      <c r="I242" s="3">
        <f>Table1[[#This Row],[Count - Carework Female]]/Table1[[#This Row],[Count - Carework]]</f>
        <v>0.89230769230769236</v>
      </c>
      <c r="J242" s="3">
        <f t="shared" si="10"/>
        <v>2.9714285714285714E-2</v>
      </c>
      <c r="K242" s="3">
        <f t="shared" si="9"/>
        <v>0.97028571428571431</v>
      </c>
      <c r="L242">
        <v>28660</v>
      </c>
      <c r="M242">
        <v>51502</v>
      </c>
      <c r="N242">
        <v>19791</v>
      </c>
      <c r="O242">
        <v>47765</v>
      </c>
      <c r="P242" t="s">
        <v>17</v>
      </c>
    </row>
    <row r="243" spans="1:16" x14ac:dyDescent="0.2">
      <c r="A243" t="s">
        <v>64</v>
      </c>
      <c r="B243">
        <v>1984</v>
      </c>
      <c r="C243" t="s">
        <v>14</v>
      </c>
      <c r="D243">
        <v>606</v>
      </c>
      <c r="E243">
        <v>6639</v>
      </c>
      <c r="F243">
        <f t="shared" si="11"/>
        <v>7245</v>
      </c>
      <c r="G243">
        <v>253</v>
      </c>
      <c r="H243">
        <v>353</v>
      </c>
      <c r="I243" s="3">
        <f>Table1[[#This Row],[Count - Carework Female]]/Table1[[#This Row],[Count - Carework]]</f>
        <v>0.58250825082508251</v>
      </c>
      <c r="J243" s="3">
        <f t="shared" si="10"/>
        <v>8.3643892339544515E-2</v>
      </c>
      <c r="K243" s="3">
        <f t="shared" si="9"/>
        <v>0.9163561076604555</v>
      </c>
      <c r="L243">
        <v>414</v>
      </c>
      <c r="M243">
        <v>193</v>
      </c>
      <c r="N243">
        <v>238</v>
      </c>
      <c r="O243">
        <v>284</v>
      </c>
      <c r="P243" t="s">
        <v>65</v>
      </c>
    </row>
    <row r="244" spans="1:16" x14ac:dyDescent="0.2">
      <c r="A244" t="s">
        <v>64</v>
      </c>
      <c r="B244">
        <v>1989</v>
      </c>
      <c r="C244" t="s">
        <v>14</v>
      </c>
      <c r="D244">
        <v>1706</v>
      </c>
      <c r="E244">
        <v>16925</v>
      </c>
      <c r="F244">
        <f t="shared" si="11"/>
        <v>18631</v>
      </c>
      <c r="G244">
        <v>727</v>
      </c>
      <c r="H244">
        <v>979</v>
      </c>
      <c r="I244" s="3">
        <f>Table1[[#This Row],[Count - Carework Female]]/Table1[[#This Row],[Count - Carework]]</f>
        <v>0.57385697538100822</v>
      </c>
      <c r="J244" s="3">
        <f t="shared" si="10"/>
        <v>9.1567817079061781E-2</v>
      </c>
      <c r="K244" s="3">
        <f t="shared" si="9"/>
        <v>0.90843218292093819</v>
      </c>
      <c r="L244">
        <v>7022</v>
      </c>
      <c r="M244">
        <v>3600</v>
      </c>
      <c r="N244">
        <v>5152</v>
      </c>
      <c r="O244">
        <v>5713</v>
      </c>
      <c r="P244" t="s">
        <v>65</v>
      </c>
    </row>
    <row r="245" spans="1:16" x14ac:dyDescent="0.2">
      <c r="A245" t="s">
        <v>64</v>
      </c>
      <c r="B245">
        <v>1992</v>
      </c>
      <c r="C245" t="s">
        <v>14</v>
      </c>
      <c r="D245">
        <v>1219</v>
      </c>
      <c r="E245">
        <v>16340</v>
      </c>
      <c r="F245">
        <f t="shared" si="11"/>
        <v>17559</v>
      </c>
      <c r="G245">
        <v>506</v>
      </c>
      <c r="H245">
        <v>713</v>
      </c>
      <c r="I245" s="3">
        <f>Table1[[#This Row],[Count - Carework Female]]/Table1[[#This Row],[Count - Carework]]</f>
        <v>0.58490566037735847</v>
      </c>
      <c r="J245" s="3">
        <f t="shared" si="10"/>
        <v>6.9423087875163728E-2</v>
      </c>
      <c r="K245" s="3">
        <f t="shared" si="9"/>
        <v>0.93057691212483629</v>
      </c>
      <c r="L245">
        <v>14748</v>
      </c>
      <c r="M245">
        <v>5838</v>
      </c>
      <c r="N245">
        <v>11512</v>
      </c>
      <c r="O245">
        <v>10590</v>
      </c>
      <c r="P245" t="s">
        <v>65</v>
      </c>
    </row>
    <row r="246" spans="1:16" x14ac:dyDescent="0.2">
      <c r="A246" t="s">
        <v>64</v>
      </c>
      <c r="B246">
        <v>1994</v>
      </c>
      <c r="C246" t="s">
        <v>14</v>
      </c>
      <c r="D246">
        <v>1606</v>
      </c>
      <c r="E246">
        <v>19930</v>
      </c>
      <c r="F246">
        <f t="shared" si="11"/>
        <v>21536</v>
      </c>
      <c r="G246">
        <v>671</v>
      </c>
      <c r="H246">
        <v>935</v>
      </c>
      <c r="I246" s="3">
        <f>Table1[[#This Row],[Count - Carework Female]]/Table1[[#This Row],[Count - Carework]]</f>
        <v>0.5821917808219178</v>
      </c>
      <c r="J246" s="3">
        <f t="shared" si="10"/>
        <v>7.4572808320950965E-2</v>
      </c>
      <c r="K246" s="3">
        <f t="shared" si="9"/>
        <v>0.92542719167904908</v>
      </c>
      <c r="L246">
        <v>20642</v>
      </c>
      <c r="M246">
        <v>7068</v>
      </c>
      <c r="N246">
        <v>19731</v>
      </c>
      <c r="O246">
        <v>16075</v>
      </c>
      <c r="P246" t="s">
        <v>66</v>
      </c>
    </row>
    <row r="247" spans="1:16" x14ac:dyDescent="0.2">
      <c r="A247" t="s">
        <v>64</v>
      </c>
      <c r="B247">
        <v>1996</v>
      </c>
      <c r="C247" t="s">
        <v>14</v>
      </c>
      <c r="D247">
        <v>1754</v>
      </c>
      <c r="E247">
        <v>21610</v>
      </c>
      <c r="F247">
        <f t="shared" si="11"/>
        <v>23364</v>
      </c>
      <c r="G247">
        <v>741</v>
      </c>
      <c r="H247">
        <v>1013</v>
      </c>
      <c r="I247" s="3">
        <f>Table1[[#This Row],[Count - Carework Female]]/Table1[[#This Row],[Count - Carework]]</f>
        <v>0.57753705815279366</v>
      </c>
      <c r="J247" s="3">
        <f t="shared" si="10"/>
        <v>7.5072761513439473E-2</v>
      </c>
      <c r="K247" s="3">
        <f t="shared" ref="K247:K269" si="12">E247/F247</f>
        <v>0.92492723848656055</v>
      </c>
      <c r="L247">
        <v>28414</v>
      </c>
      <c r="M247">
        <v>9532</v>
      </c>
      <c r="N247">
        <v>23573</v>
      </c>
      <c r="O247">
        <v>17831</v>
      </c>
      <c r="P247" t="s">
        <v>66</v>
      </c>
    </row>
    <row r="248" spans="1:16" x14ac:dyDescent="0.2">
      <c r="A248" t="s">
        <v>64</v>
      </c>
      <c r="B248">
        <v>1998</v>
      </c>
      <c r="C248" t="s">
        <v>14</v>
      </c>
      <c r="D248">
        <v>1224</v>
      </c>
      <c r="E248">
        <v>15180</v>
      </c>
      <c r="F248">
        <f t="shared" si="11"/>
        <v>16404</v>
      </c>
      <c r="G248">
        <v>499</v>
      </c>
      <c r="H248">
        <v>725</v>
      </c>
      <c r="I248" s="3">
        <f>Table1[[#This Row],[Count - Carework Female]]/Table1[[#This Row],[Count - Carework]]</f>
        <v>0.5923202614379085</v>
      </c>
      <c r="J248" s="3">
        <f t="shared" si="10"/>
        <v>7.4615947329919538E-2</v>
      </c>
      <c r="K248" s="3">
        <f t="shared" si="12"/>
        <v>0.9253840526700805</v>
      </c>
      <c r="L248">
        <v>47879</v>
      </c>
      <c r="M248">
        <v>24357</v>
      </c>
      <c r="N248">
        <v>47348</v>
      </c>
      <c r="O248">
        <v>58300</v>
      </c>
      <c r="P248" t="s">
        <v>66</v>
      </c>
    </row>
    <row r="249" spans="1:16" x14ac:dyDescent="0.2">
      <c r="A249" t="s">
        <v>64</v>
      </c>
      <c r="B249">
        <v>2000</v>
      </c>
      <c r="C249" t="s">
        <v>14</v>
      </c>
      <c r="D249">
        <v>1415</v>
      </c>
      <c r="E249">
        <v>13659</v>
      </c>
      <c r="F249">
        <f t="shared" si="11"/>
        <v>15074</v>
      </c>
      <c r="G249">
        <v>556</v>
      </c>
      <c r="H249">
        <v>859</v>
      </c>
      <c r="I249" s="3">
        <f>Table1[[#This Row],[Count - Carework Female]]/Table1[[#This Row],[Count - Carework]]</f>
        <v>0.60706713780918731</v>
      </c>
      <c r="J249" s="3">
        <f t="shared" si="10"/>
        <v>9.3870240148600237E-2</v>
      </c>
      <c r="K249" s="3">
        <f t="shared" si="12"/>
        <v>0.90612975985139976</v>
      </c>
      <c r="L249">
        <v>55150</v>
      </c>
      <c r="M249">
        <v>34758</v>
      </c>
      <c r="N249">
        <v>47479</v>
      </c>
      <c r="O249">
        <v>62563</v>
      </c>
      <c r="P249" t="s">
        <v>66</v>
      </c>
    </row>
    <row r="250" spans="1:16" x14ac:dyDescent="0.2">
      <c r="A250" t="s">
        <v>64</v>
      </c>
      <c r="B250">
        <v>2002</v>
      </c>
      <c r="C250" t="s">
        <v>14</v>
      </c>
      <c r="D250">
        <v>2516</v>
      </c>
      <c r="E250">
        <v>23692</v>
      </c>
      <c r="F250">
        <f t="shared" si="11"/>
        <v>26208</v>
      </c>
      <c r="G250">
        <v>1040</v>
      </c>
      <c r="H250">
        <v>1476</v>
      </c>
      <c r="I250" s="3">
        <f>Table1[[#This Row],[Count - Carework Female]]/Table1[[#This Row],[Count - Carework]]</f>
        <v>0.58664546899841019</v>
      </c>
      <c r="J250" s="3">
        <f t="shared" si="10"/>
        <v>9.6001221001221007E-2</v>
      </c>
      <c r="K250" s="3">
        <f t="shared" si="12"/>
        <v>0.90399877899877901</v>
      </c>
      <c r="L250">
        <v>66781</v>
      </c>
      <c r="M250">
        <v>37096</v>
      </c>
      <c r="N250">
        <v>62218</v>
      </c>
      <c r="O250">
        <v>51640</v>
      </c>
      <c r="P250" t="s">
        <v>66</v>
      </c>
    </row>
    <row r="251" spans="1:16" x14ac:dyDescent="0.2">
      <c r="A251" t="s">
        <v>64</v>
      </c>
      <c r="B251">
        <v>2004</v>
      </c>
      <c r="C251" t="s">
        <v>14</v>
      </c>
      <c r="D251">
        <v>3981</v>
      </c>
      <c r="E251">
        <v>32922</v>
      </c>
      <c r="F251">
        <f t="shared" si="11"/>
        <v>36903</v>
      </c>
      <c r="G251">
        <v>1536</v>
      </c>
      <c r="H251">
        <v>2445</v>
      </c>
      <c r="I251" s="3">
        <f>Table1[[#This Row],[Count - Carework Female]]/Table1[[#This Row],[Count - Carework]]</f>
        <v>0.61416729464958553</v>
      </c>
      <c r="J251" s="3">
        <f t="shared" si="10"/>
        <v>0.1078774083407853</v>
      </c>
      <c r="K251" s="3">
        <f t="shared" si="12"/>
        <v>0.8921225916592147</v>
      </c>
      <c r="L251">
        <v>75181</v>
      </c>
      <c r="M251">
        <v>47118</v>
      </c>
      <c r="N251">
        <v>148827</v>
      </c>
      <c r="O251">
        <v>79680</v>
      </c>
      <c r="P251" t="s">
        <v>66</v>
      </c>
    </row>
    <row r="252" spans="1:16" x14ac:dyDescent="0.2">
      <c r="A252" t="s">
        <v>64</v>
      </c>
      <c r="B252">
        <v>2008</v>
      </c>
      <c r="C252" t="s">
        <v>14</v>
      </c>
      <c r="D252">
        <v>2291</v>
      </c>
      <c r="E252">
        <v>48073</v>
      </c>
      <c r="F252">
        <f t="shared" si="11"/>
        <v>50364</v>
      </c>
      <c r="G252">
        <v>855</v>
      </c>
      <c r="H252">
        <v>1436</v>
      </c>
      <c r="I252" s="3">
        <f>Table1[[#This Row],[Count - Carework Female]]/Table1[[#This Row],[Count - Carework]]</f>
        <v>0.62680052378873852</v>
      </c>
      <c r="J252" s="3">
        <f t="shared" si="10"/>
        <v>4.5488841235803351E-2</v>
      </c>
      <c r="K252" s="3">
        <f t="shared" si="12"/>
        <v>0.95451115876419668</v>
      </c>
      <c r="L252">
        <v>120881</v>
      </c>
      <c r="M252">
        <v>57781</v>
      </c>
      <c r="N252">
        <v>166479</v>
      </c>
      <c r="O252">
        <v>141878</v>
      </c>
      <c r="P252" t="s">
        <v>66</v>
      </c>
    </row>
    <row r="253" spans="1:16" x14ac:dyDescent="0.2">
      <c r="A253" t="s">
        <v>64</v>
      </c>
      <c r="B253">
        <v>2010</v>
      </c>
      <c r="C253" t="s">
        <v>14</v>
      </c>
      <c r="D253">
        <v>2465</v>
      </c>
      <c r="E253">
        <v>42096</v>
      </c>
      <c r="F253">
        <f t="shared" si="11"/>
        <v>44561</v>
      </c>
      <c r="G253">
        <v>901</v>
      </c>
      <c r="H253">
        <v>1564</v>
      </c>
      <c r="I253" s="3">
        <f>Table1[[#This Row],[Count - Carework Female]]/Table1[[#This Row],[Count - Carework]]</f>
        <v>0.6344827586206897</v>
      </c>
      <c r="J253" s="3">
        <f t="shared" si="10"/>
        <v>5.5317430039720832E-2</v>
      </c>
      <c r="K253" s="3">
        <f t="shared" si="12"/>
        <v>0.94468256996027922</v>
      </c>
      <c r="L253">
        <v>114720</v>
      </c>
      <c r="M253">
        <v>50555</v>
      </c>
      <c r="N253">
        <v>94433</v>
      </c>
      <c r="O253">
        <v>89243</v>
      </c>
      <c r="P253" t="s">
        <v>66</v>
      </c>
    </row>
    <row r="254" spans="1:16" x14ac:dyDescent="0.2">
      <c r="A254" t="s">
        <v>64</v>
      </c>
      <c r="B254">
        <v>2012</v>
      </c>
      <c r="C254" t="s">
        <v>14</v>
      </c>
      <c r="D254">
        <v>616</v>
      </c>
      <c r="E254">
        <v>14456</v>
      </c>
      <c r="F254">
        <f t="shared" si="11"/>
        <v>15072</v>
      </c>
      <c r="G254">
        <v>219</v>
      </c>
      <c r="H254">
        <v>397</v>
      </c>
      <c r="I254" s="3">
        <f>Table1[[#This Row],[Count - Carework Female]]/Table1[[#This Row],[Count - Carework]]</f>
        <v>0.64448051948051943</v>
      </c>
      <c r="J254" s="3">
        <f t="shared" si="10"/>
        <v>4.087048832271762E-2</v>
      </c>
      <c r="K254" s="3">
        <f t="shared" si="12"/>
        <v>0.95912951167728233</v>
      </c>
      <c r="L254">
        <v>118631</v>
      </c>
      <c r="M254">
        <v>49641</v>
      </c>
      <c r="N254">
        <v>97594</v>
      </c>
      <c r="O254">
        <v>89002</v>
      </c>
      <c r="P254" t="s">
        <v>66</v>
      </c>
    </row>
    <row r="255" spans="1:16" x14ac:dyDescent="0.2">
      <c r="A255" t="s">
        <v>64</v>
      </c>
      <c r="B255">
        <v>2004</v>
      </c>
      <c r="C255" t="s">
        <v>18</v>
      </c>
      <c r="D255">
        <v>139</v>
      </c>
      <c r="E255">
        <v>36764</v>
      </c>
      <c r="F255">
        <f t="shared" si="11"/>
        <v>36903</v>
      </c>
      <c r="G255">
        <v>29</v>
      </c>
      <c r="H255">
        <v>110</v>
      </c>
      <c r="I255" s="3">
        <f>Table1[[#This Row],[Count - Carework Female]]/Table1[[#This Row],[Count - Carework]]</f>
        <v>0.79136690647482011</v>
      </c>
      <c r="J255" s="3">
        <f t="shared" si="10"/>
        <v>3.7666314391783867E-3</v>
      </c>
      <c r="K255" s="3">
        <f t="shared" si="12"/>
        <v>0.99623336856082156</v>
      </c>
      <c r="L255">
        <v>50410</v>
      </c>
      <c r="M255">
        <v>50145</v>
      </c>
      <c r="N255">
        <v>87737</v>
      </c>
      <c r="O255">
        <v>90169</v>
      </c>
      <c r="P255" t="s">
        <v>66</v>
      </c>
    </row>
    <row r="256" spans="1:16" x14ac:dyDescent="0.2">
      <c r="A256" t="s">
        <v>64</v>
      </c>
      <c r="B256">
        <v>2008</v>
      </c>
      <c r="C256" t="s">
        <v>18</v>
      </c>
      <c r="D256">
        <v>600</v>
      </c>
      <c r="E256">
        <v>49764</v>
      </c>
      <c r="F256">
        <f t="shared" si="11"/>
        <v>50364</v>
      </c>
      <c r="G256">
        <v>35</v>
      </c>
      <c r="H256">
        <v>565</v>
      </c>
      <c r="I256" s="3">
        <f>Table1[[#This Row],[Count - Carework Female]]/Table1[[#This Row],[Count - Carework]]</f>
        <v>0.94166666666666665</v>
      </c>
      <c r="J256" s="3">
        <f t="shared" si="10"/>
        <v>1.1913271384322134E-2</v>
      </c>
      <c r="K256" s="3">
        <f t="shared" si="12"/>
        <v>0.98808672861567781</v>
      </c>
      <c r="L256">
        <v>50992</v>
      </c>
      <c r="M256">
        <v>60768</v>
      </c>
      <c r="N256">
        <v>45023</v>
      </c>
      <c r="O256">
        <v>144466</v>
      </c>
      <c r="P256" t="s">
        <v>66</v>
      </c>
    </row>
    <row r="257" spans="1:16" x14ac:dyDescent="0.2">
      <c r="A257" t="s">
        <v>64</v>
      </c>
      <c r="B257">
        <v>2010</v>
      </c>
      <c r="C257" t="s">
        <v>18</v>
      </c>
      <c r="D257">
        <v>557</v>
      </c>
      <c r="E257">
        <v>44044</v>
      </c>
      <c r="F257">
        <f t="shared" si="11"/>
        <v>44601</v>
      </c>
      <c r="G257">
        <v>26</v>
      </c>
      <c r="H257">
        <v>531</v>
      </c>
      <c r="I257" s="3">
        <f>Table1[[#This Row],[Count - Carework Female]]/Table1[[#This Row],[Count - Carework]]</f>
        <v>0.95332136445242366</v>
      </c>
      <c r="J257" s="3">
        <f t="shared" si="10"/>
        <v>1.2488509226250532E-2</v>
      </c>
      <c r="K257" s="3">
        <f t="shared" si="12"/>
        <v>0.98751149077374945</v>
      </c>
      <c r="L257">
        <v>60849</v>
      </c>
      <c r="M257">
        <v>54019</v>
      </c>
      <c r="N257">
        <v>54870</v>
      </c>
      <c r="O257">
        <v>91091</v>
      </c>
      <c r="P257" t="s">
        <v>66</v>
      </c>
    </row>
    <row r="258" spans="1:16" x14ac:dyDescent="0.2">
      <c r="A258" t="s">
        <v>64</v>
      </c>
      <c r="B258">
        <v>2012</v>
      </c>
      <c r="C258" t="s">
        <v>18</v>
      </c>
      <c r="D258">
        <v>194</v>
      </c>
      <c r="E258">
        <v>14878</v>
      </c>
      <c r="F258">
        <f t="shared" si="11"/>
        <v>15072</v>
      </c>
      <c r="G258">
        <v>14</v>
      </c>
      <c r="H258">
        <v>180</v>
      </c>
      <c r="I258" s="3">
        <f>Table1[[#This Row],[Count - Carework Female]]/Table1[[#This Row],[Count - Carework]]</f>
        <v>0.92783505154639179</v>
      </c>
      <c r="J258" s="3">
        <f t="shared" si="10"/>
        <v>1.2871549893842888E-2</v>
      </c>
      <c r="K258" s="3">
        <f t="shared" si="12"/>
        <v>0.98712845010615713</v>
      </c>
      <c r="L258">
        <v>57025</v>
      </c>
      <c r="M258">
        <v>52401</v>
      </c>
      <c r="N258">
        <v>54375</v>
      </c>
      <c r="O258">
        <v>90779</v>
      </c>
      <c r="P258" t="s">
        <v>66</v>
      </c>
    </row>
    <row r="259" spans="1:16" x14ac:dyDescent="0.2">
      <c r="A259" t="s">
        <v>67</v>
      </c>
      <c r="B259">
        <v>1990</v>
      </c>
      <c r="C259" t="s">
        <v>14</v>
      </c>
      <c r="D259">
        <v>601</v>
      </c>
      <c r="E259">
        <v>3233</v>
      </c>
      <c r="F259">
        <f t="shared" si="11"/>
        <v>3834</v>
      </c>
      <c r="G259">
        <v>223</v>
      </c>
      <c r="H259">
        <v>378</v>
      </c>
      <c r="I259" s="3">
        <v>3.02</v>
      </c>
      <c r="J259" s="3">
        <v>8.5399999999999991</v>
      </c>
      <c r="K259" s="3">
        <f t="shared" si="12"/>
        <v>0.84324465310380803</v>
      </c>
      <c r="L259">
        <v>17705</v>
      </c>
      <c r="M259">
        <v>19950</v>
      </c>
      <c r="N259">
        <v>12601</v>
      </c>
      <c r="O259">
        <v>15441</v>
      </c>
      <c r="P259" t="s">
        <v>17</v>
      </c>
    </row>
    <row r="260" spans="1:16" x14ac:dyDescent="0.2">
      <c r="A260" t="s">
        <v>67</v>
      </c>
      <c r="B260">
        <v>1993</v>
      </c>
      <c r="C260" t="s">
        <v>14</v>
      </c>
      <c r="D260">
        <v>1156</v>
      </c>
      <c r="E260">
        <v>4208</v>
      </c>
      <c r="F260">
        <f t="shared" si="11"/>
        <v>5364</v>
      </c>
      <c r="G260">
        <v>302</v>
      </c>
      <c r="H260">
        <v>854</v>
      </c>
      <c r="I260" s="3">
        <f>Table1[[#This Row],[Count - Carework Female]]/Table1[[#This Row],[Count - Carework]]</f>
        <v>0.73875432525951557</v>
      </c>
      <c r="J260" s="3">
        <f t="shared" si="10"/>
        <v>0.21551081282624907</v>
      </c>
      <c r="K260" s="3">
        <f t="shared" si="12"/>
        <v>0.78448918717375093</v>
      </c>
      <c r="L260">
        <v>15267</v>
      </c>
      <c r="M260">
        <v>19874</v>
      </c>
      <c r="N260">
        <v>13246</v>
      </c>
      <c r="O260">
        <v>14953</v>
      </c>
      <c r="P260" t="s">
        <v>17</v>
      </c>
    </row>
    <row r="261" spans="1:16" x14ac:dyDescent="0.2">
      <c r="A261" t="s">
        <v>67</v>
      </c>
      <c r="B261">
        <v>1999</v>
      </c>
      <c r="C261" t="s">
        <v>14</v>
      </c>
      <c r="D261">
        <v>587</v>
      </c>
      <c r="E261">
        <v>3878</v>
      </c>
      <c r="F261">
        <f t="shared" si="11"/>
        <v>4465</v>
      </c>
      <c r="G261">
        <v>169</v>
      </c>
      <c r="H261">
        <v>418</v>
      </c>
      <c r="I261" s="3">
        <f>Table1[[#This Row],[Count - Carework Female]]/Table1[[#This Row],[Count - Carework]]</f>
        <v>0.7120954003407155</v>
      </c>
      <c r="J261" s="3">
        <f t="shared" si="10"/>
        <v>0.13146696528555432</v>
      </c>
      <c r="K261" s="3">
        <f t="shared" si="12"/>
        <v>0.86853303471444565</v>
      </c>
      <c r="L261">
        <v>22269</v>
      </c>
      <c r="M261">
        <v>26959</v>
      </c>
      <c r="N261">
        <v>11952</v>
      </c>
      <c r="O261">
        <v>17773</v>
      </c>
      <c r="P261" t="s">
        <v>17</v>
      </c>
    </row>
    <row r="262" spans="1:16" x14ac:dyDescent="0.2">
      <c r="A262" t="s">
        <v>67</v>
      </c>
      <c r="B262">
        <v>2004</v>
      </c>
      <c r="C262" t="s">
        <v>14</v>
      </c>
      <c r="D262">
        <v>870</v>
      </c>
      <c r="E262">
        <v>8951</v>
      </c>
      <c r="F262">
        <f t="shared" si="11"/>
        <v>9821</v>
      </c>
      <c r="G262">
        <v>227</v>
      </c>
      <c r="H262">
        <v>643</v>
      </c>
      <c r="I262" s="3">
        <f>Table1[[#This Row],[Count - Carework Female]]/Table1[[#This Row],[Count - Carework]]</f>
        <v>0.73908045977011494</v>
      </c>
      <c r="J262" s="3">
        <f t="shared" si="10"/>
        <v>8.8585683738926793E-2</v>
      </c>
      <c r="K262" s="3">
        <f t="shared" si="12"/>
        <v>0.91141431626107317</v>
      </c>
      <c r="L262">
        <v>29297</v>
      </c>
      <c r="M262">
        <v>31827</v>
      </c>
      <c r="N262">
        <v>22770</v>
      </c>
      <c r="O262">
        <v>24630</v>
      </c>
      <c r="P262" t="s">
        <v>17</v>
      </c>
    </row>
    <row r="263" spans="1:16" x14ac:dyDescent="0.2">
      <c r="A263" t="s">
        <v>67</v>
      </c>
      <c r="B263">
        <v>2007</v>
      </c>
      <c r="C263" t="s">
        <v>14</v>
      </c>
      <c r="D263">
        <v>1206</v>
      </c>
      <c r="E263">
        <v>11002</v>
      </c>
      <c r="F263">
        <f t="shared" si="11"/>
        <v>12208</v>
      </c>
      <c r="G263">
        <v>276</v>
      </c>
      <c r="H263">
        <v>930</v>
      </c>
      <c r="I263" s="3">
        <f>Table1[[#This Row],[Count - Carework Female]]/Table1[[#This Row],[Count - Carework]]</f>
        <v>0.77114427860696522</v>
      </c>
      <c r="J263" s="3">
        <f t="shared" si="10"/>
        <v>9.8787680209698553E-2</v>
      </c>
      <c r="K263" s="3">
        <f t="shared" si="12"/>
        <v>0.90121231979030147</v>
      </c>
      <c r="L263">
        <v>31681</v>
      </c>
      <c r="M263">
        <v>36945</v>
      </c>
      <c r="N263">
        <v>25389</v>
      </c>
      <c r="O263">
        <v>34004</v>
      </c>
      <c r="P263" t="s">
        <v>17</v>
      </c>
    </row>
    <row r="264" spans="1:16" x14ac:dyDescent="0.2">
      <c r="A264" t="s">
        <v>67</v>
      </c>
      <c r="B264">
        <v>2010</v>
      </c>
      <c r="C264" t="s">
        <v>14</v>
      </c>
      <c r="D264">
        <v>1170</v>
      </c>
      <c r="E264">
        <v>10856</v>
      </c>
      <c r="F264">
        <f t="shared" si="11"/>
        <v>12026</v>
      </c>
      <c r="G264">
        <v>230</v>
      </c>
      <c r="H264">
        <v>940</v>
      </c>
      <c r="I264" s="3">
        <f>Table1[[#This Row],[Count - Carework Female]]/Table1[[#This Row],[Count - Carework]]</f>
        <v>0.80341880341880345</v>
      </c>
      <c r="J264" s="3">
        <f t="shared" si="10"/>
        <v>9.7289206718775986E-2</v>
      </c>
      <c r="K264" s="3">
        <f t="shared" si="12"/>
        <v>0.90271079328122406</v>
      </c>
      <c r="L264">
        <v>34758</v>
      </c>
      <c r="M264">
        <v>39470</v>
      </c>
      <c r="N264">
        <v>25965</v>
      </c>
      <c r="O264">
        <v>34389</v>
      </c>
      <c r="P264" t="s">
        <v>17</v>
      </c>
    </row>
    <row r="265" spans="1:16" x14ac:dyDescent="0.2">
      <c r="A265" t="s">
        <v>67</v>
      </c>
      <c r="B265">
        <v>2013</v>
      </c>
      <c r="C265" t="s">
        <v>14</v>
      </c>
      <c r="D265">
        <v>1123</v>
      </c>
      <c r="E265">
        <v>10334</v>
      </c>
      <c r="F265">
        <f t="shared" si="11"/>
        <v>11457</v>
      </c>
      <c r="G265">
        <v>230</v>
      </c>
      <c r="H265">
        <v>893</v>
      </c>
      <c r="I265" s="3">
        <f>Table1[[#This Row],[Count - Carework Female]]/Table1[[#This Row],[Count - Carework]]</f>
        <v>0.79519145146927872</v>
      </c>
      <c r="J265" s="3">
        <f t="shared" si="10"/>
        <v>9.8018678537138873E-2</v>
      </c>
      <c r="K265" s="3">
        <f t="shared" si="12"/>
        <v>0.90198132146286114</v>
      </c>
      <c r="L265">
        <v>33902</v>
      </c>
      <c r="M265">
        <v>40067</v>
      </c>
      <c r="N265">
        <v>24907</v>
      </c>
      <c r="O265">
        <v>36442</v>
      </c>
      <c r="P265" t="s">
        <v>17</v>
      </c>
    </row>
    <row r="266" spans="1:16" x14ac:dyDescent="0.2">
      <c r="A266" t="s">
        <v>67</v>
      </c>
      <c r="B266">
        <v>1990</v>
      </c>
      <c r="C266" t="s">
        <v>18</v>
      </c>
      <c r="D266">
        <v>63</v>
      </c>
      <c r="E266">
        <v>3771</v>
      </c>
      <c r="F266">
        <f t="shared" si="11"/>
        <v>3834</v>
      </c>
      <c r="G266">
        <v>39</v>
      </c>
      <c r="H266">
        <v>24</v>
      </c>
      <c r="I266" s="3">
        <f>Table1[[#This Row],[Count - Carework Female]]/Table1[[#This Row],[Count - Carework]]</f>
        <v>0.38095238095238093</v>
      </c>
      <c r="J266" s="3">
        <f t="shared" si="10"/>
        <v>1.6431924882629109E-2</v>
      </c>
      <c r="K266" s="3">
        <f t="shared" si="12"/>
        <v>0.98356807511737088</v>
      </c>
      <c r="L266">
        <v>18860</v>
      </c>
      <c r="M266">
        <v>19611</v>
      </c>
      <c r="N266">
        <v>9083</v>
      </c>
      <c r="O266">
        <v>15132</v>
      </c>
      <c r="P266" t="s">
        <v>17</v>
      </c>
    </row>
    <row r="267" spans="1:16" x14ac:dyDescent="0.2">
      <c r="A267" t="s">
        <v>67</v>
      </c>
      <c r="B267">
        <v>1993</v>
      </c>
      <c r="C267" t="s">
        <v>18</v>
      </c>
      <c r="D267">
        <v>110</v>
      </c>
      <c r="E267">
        <v>5254</v>
      </c>
      <c r="F267">
        <f t="shared" si="11"/>
        <v>5364</v>
      </c>
      <c r="G267">
        <v>40</v>
      </c>
      <c r="H267">
        <v>70</v>
      </c>
      <c r="I267" s="3">
        <f>Table1[[#This Row],[Count - Carework Female]]/Table1[[#This Row],[Count - Carework]]</f>
        <v>0.63636363636363635</v>
      </c>
      <c r="J267" s="3">
        <f t="shared" ref="J267:J330" si="13">D267/F267</f>
        <v>2.0507084265473527E-2</v>
      </c>
      <c r="K267" s="3">
        <f t="shared" si="12"/>
        <v>0.97949291573452646</v>
      </c>
      <c r="L267">
        <v>17382</v>
      </c>
      <c r="M267">
        <v>18913</v>
      </c>
      <c r="N267">
        <v>8175</v>
      </c>
      <c r="O267">
        <v>14829</v>
      </c>
      <c r="P267" t="s">
        <v>17</v>
      </c>
    </row>
    <row r="268" spans="1:16" x14ac:dyDescent="0.2">
      <c r="A268" t="s">
        <v>67</v>
      </c>
      <c r="B268">
        <v>1999</v>
      </c>
      <c r="C268" t="s">
        <v>18</v>
      </c>
      <c r="D268">
        <v>294</v>
      </c>
      <c r="E268">
        <v>4171</v>
      </c>
      <c r="F268">
        <f t="shared" si="11"/>
        <v>4465</v>
      </c>
      <c r="G268">
        <v>75</v>
      </c>
      <c r="H268">
        <v>219</v>
      </c>
      <c r="I268" s="3">
        <f>Table1[[#This Row],[Count - Carework Female]]/Table1[[#This Row],[Count - Carework]]</f>
        <v>0.74489795918367352</v>
      </c>
      <c r="J268" s="3">
        <f t="shared" si="13"/>
        <v>6.5845464725643899E-2</v>
      </c>
      <c r="K268" s="3">
        <f t="shared" si="12"/>
        <v>0.9341545352743561</v>
      </c>
      <c r="L268">
        <v>18368</v>
      </c>
      <c r="M268">
        <v>26902</v>
      </c>
      <c r="N268">
        <v>12544</v>
      </c>
      <c r="O268">
        <v>17337</v>
      </c>
      <c r="P268" t="s">
        <v>17</v>
      </c>
    </row>
    <row r="269" spans="1:16" x14ac:dyDescent="0.2">
      <c r="A269" t="s">
        <v>68</v>
      </c>
      <c r="B269">
        <v>1979</v>
      </c>
      <c r="C269" t="s">
        <v>14</v>
      </c>
      <c r="D269">
        <v>1603</v>
      </c>
      <c r="E269">
        <v>8456</v>
      </c>
      <c r="F269">
        <f t="shared" si="11"/>
        <v>10059</v>
      </c>
      <c r="G269">
        <v>495</v>
      </c>
      <c r="H269">
        <v>1108</v>
      </c>
      <c r="I269" s="3">
        <f>Table1[[#This Row],[Count - Carework Female]]/Table1[[#This Row],[Count - Carework]]</f>
        <v>0.69120399251403619</v>
      </c>
      <c r="J269" s="3">
        <f t="shared" si="13"/>
        <v>0.15935977731384829</v>
      </c>
      <c r="K269" s="3">
        <f t="shared" si="12"/>
        <v>0.84064022268615168</v>
      </c>
      <c r="L269">
        <v>64883</v>
      </c>
      <c r="M269">
        <v>79398</v>
      </c>
      <c r="N269">
        <v>44809</v>
      </c>
      <c r="O269">
        <v>111690</v>
      </c>
      <c r="P269" t="s">
        <v>69</v>
      </c>
    </row>
    <row r="270" spans="1:16" x14ac:dyDescent="0.2">
      <c r="A270" t="s">
        <v>70</v>
      </c>
      <c r="B270">
        <v>2007</v>
      </c>
      <c r="C270" t="s">
        <v>14</v>
      </c>
      <c r="D270">
        <v>1892</v>
      </c>
      <c r="E270">
        <v>18193</v>
      </c>
      <c r="F270">
        <f t="shared" si="11"/>
        <v>20085</v>
      </c>
      <c r="G270">
        <v>359</v>
      </c>
      <c r="H270">
        <v>1533</v>
      </c>
      <c r="I270" s="3">
        <f>Table1[[#This Row],[Count - Carework Female]]/Table1[[#This Row],[Count - Carework]]</f>
        <v>0.81025369978858353</v>
      </c>
      <c r="J270" s="3">
        <f t="shared" si="13"/>
        <v>9.4199651481204877E-2</v>
      </c>
      <c r="K270" s="3">
        <f>E270/F270</f>
        <v>0.9058003485187951</v>
      </c>
      <c r="L270">
        <v>5845</v>
      </c>
      <c r="M270">
        <v>4081</v>
      </c>
      <c r="N270">
        <v>7314</v>
      </c>
      <c r="O270">
        <v>5993</v>
      </c>
      <c r="P270" t="s">
        <v>71</v>
      </c>
    </row>
    <row r="271" spans="1:16" x14ac:dyDescent="0.2">
      <c r="A271" t="s">
        <v>70</v>
      </c>
      <c r="B271">
        <v>2010</v>
      </c>
      <c r="C271" t="s">
        <v>14</v>
      </c>
      <c r="D271">
        <v>2024</v>
      </c>
      <c r="E271">
        <v>18075</v>
      </c>
      <c r="F271">
        <f t="shared" si="11"/>
        <v>20099</v>
      </c>
      <c r="G271">
        <v>390</v>
      </c>
      <c r="H271">
        <v>1634</v>
      </c>
      <c r="I271" s="3">
        <f>Table1[[#This Row],[Count - Carework Female]]/Table1[[#This Row],[Count - Carework]]</f>
        <v>0.80731225296442688</v>
      </c>
      <c r="J271" s="3">
        <f t="shared" si="13"/>
        <v>0.10070152743917608</v>
      </c>
      <c r="K271" s="3">
        <f t="shared" ref="K271:K334" si="14">E271/F271</f>
        <v>0.89929847256082396</v>
      </c>
      <c r="L271">
        <v>6826</v>
      </c>
      <c r="M271">
        <v>4919</v>
      </c>
      <c r="N271">
        <v>7924</v>
      </c>
      <c r="O271">
        <v>7651</v>
      </c>
      <c r="P271" t="s">
        <v>71</v>
      </c>
    </row>
    <row r="272" spans="1:16" x14ac:dyDescent="0.2">
      <c r="A272" t="s">
        <v>70</v>
      </c>
      <c r="B272">
        <v>2013</v>
      </c>
      <c r="C272" t="s">
        <v>14</v>
      </c>
      <c r="D272">
        <v>1854</v>
      </c>
      <c r="E272">
        <v>17122</v>
      </c>
      <c r="F272">
        <f t="shared" si="11"/>
        <v>18976</v>
      </c>
      <c r="G272">
        <v>495</v>
      </c>
      <c r="H272">
        <v>1359</v>
      </c>
      <c r="I272" s="3">
        <f>Table1[[#This Row],[Count - Carework Female]]/Table1[[#This Row],[Count - Carework]]</f>
        <v>0.73300970873786409</v>
      </c>
      <c r="J272" s="3">
        <f t="shared" si="13"/>
        <v>9.7702360876897126E-2</v>
      </c>
      <c r="K272" s="3">
        <f t="shared" si="14"/>
        <v>0.9022976391231029</v>
      </c>
      <c r="L272">
        <v>8348</v>
      </c>
      <c r="M272">
        <v>5841</v>
      </c>
      <c r="N272">
        <v>8074</v>
      </c>
      <c r="O272">
        <v>8515</v>
      </c>
      <c r="P272" t="s">
        <v>71</v>
      </c>
    </row>
    <row r="273" spans="1:16" x14ac:dyDescent="0.2">
      <c r="A273" t="s">
        <v>70</v>
      </c>
      <c r="B273">
        <v>2007</v>
      </c>
      <c r="C273" t="s">
        <v>18</v>
      </c>
      <c r="D273">
        <v>283</v>
      </c>
      <c r="E273">
        <v>19802</v>
      </c>
      <c r="F273">
        <f t="shared" si="11"/>
        <v>20085</v>
      </c>
      <c r="G273">
        <v>14</v>
      </c>
      <c r="H273">
        <v>269</v>
      </c>
      <c r="I273" s="3">
        <f>Table1[[#This Row],[Count - Carework Female]]/Table1[[#This Row],[Count - Carework]]</f>
        <v>0.95053003533568903</v>
      </c>
      <c r="J273" s="3">
        <f t="shared" si="13"/>
        <v>1.4090117002738363E-2</v>
      </c>
      <c r="K273" s="3">
        <f t="shared" si="14"/>
        <v>0.98590988299726168</v>
      </c>
      <c r="L273">
        <v>2409</v>
      </c>
      <c r="M273">
        <v>4273</v>
      </c>
      <c r="N273">
        <v>2721</v>
      </c>
      <c r="O273">
        <v>6182</v>
      </c>
      <c r="P273" t="s">
        <v>71</v>
      </c>
    </row>
    <row r="274" spans="1:16" x14ac:dyDescent="0.2">
      <c r="A274" t="s">
        <v>70</v>
      </c>
      <c r="B274">
        <v>2010</v>
      </c>
      <c r="C274" t="s">
        <v>18</v>
      </c>
      <c r="D274">
        <v>350</v>
      </c>
      <c r="E274">
        <v>19749</v>
      </c>
      <c r="F274">
        <f t="shared" si="11"/>
        <v>20099</v>
      </c>
      <c r="G274">
        <v>11</v>
      </c>
      <c r="H274">
        <v>339</v>
      </c>
      <c r="I274" s="3">
        <f>Table1[[#This Row],[Count - Carework Female]]/Table1[[#This Row],[Count - Carework]]</f>
        <v>0.96857142857142853</v>
      </c>
      <c r="J274" s="3">
        <f t="shared" si="13"/>
        <v>1.7413801681675705E-2</v>
      </c>
      <c r="K274" s="3">
        <f t="shared" si="14"/>
        <v>0.98258619831832428</v>
      </c>
      <c r="L274">
        <v>2600</v>
      </c>
      <c r="M274">
        <v>5156</v>
      </c>
      <c r="N274">
        <v>3188</v>
      </c>
      <c r="O274">
        <v>7749</v>
      </c>
      <c r="P274" t="s">
        <v>71</v>
      </c>
    </row>
    <row r="275" spans="1:16" x14ac:dyDescent="0.2">
      <c r="A275" t="s">
        <v>70</v>
      </c>
      <c r="B275">
        <v>2013</v>
      </c>
      <c r="C275" t="s">
        <v>18</v>
      </c>
      <c r="D275">
        <v>261</v>
      </c>
      <c r="E275">
        <v>18715</v>
      </c>
      <c r="F275">
        <f t="shared" si="11"/>
        <v>18976</v>
      </c>
      <c r="G275">
        <v>16</v>
      </c>
      <c r="H275">
        <v>245</v>
      </c>
      <c r="I275" s="3">
        <f>Table1[[#This Row],[Count - Carework Female]]/Table1[[#This Row],[Count - Carework]]</f>
        <v>0.93869731800766287</v>
      </c>
      <c r="J275" s="3">
        <f t="shared" si="13"/>
        <v>1.3754215851602023E-2</v>
      </c>
      <c r="K275" s="3">
        <f t="shared" si="14"/>
        <v>0.98624578414839803</v>
      </c>
      <c r="L275">
        <v>2738</v>
      </c>
      <c r="M275">
        <v>6133</v>
      </c>
      <c r="N275">
        <v>2907</v>
      </c>
      <c r="O275">
        <v>8549</v>
      </c>
      <c r="P275" t="s">
        <v>71</v>
      </c>
    </row>
    <row r="276" spans="1:16" x14ac:dyDescent="0.2">
      <c r="A276" t="s">
        <v>72</v>
      </c>
      <c r="B276">
        <v>2013</v>
      </c>
      <c r="C276" t="s">
        <v>14</v>
      </c>
      <c r="D276">
        <v>909</v>
      </c>
      <c r="E276">
        <v>9328</v>
      </c>
      <c r="F276">
        <f t="shared" si="11"/>
        <v>10237</v>
      </c>
      <c r="G276">
        <v>341</v>
      </c>
      <c r="H276">
        <v>568</v>
      </c>
      <c r="I276" s="3">
        <f>Table1[[#This Row],[Count - Carework Female]]/Table1[[#This Row],[Count - Carework]]</f>
        <v>0.62486248624862484</v>
      </c>
      <c r="J276" s="3">
        <f t="shared" si="13"/>
        <v>8.8795545569991211E-2</v>
      </c>
      <c r="K276" s="3">
        <f t="shared" si="14"/>
        <v>0.91120445443000875</v>
      </c>
      <c r="L276">
        <v>38438219</v>
      </c>
      <c r="M276">
        <v>23207732</v>
      </c>
      <c r="N276">
        <v>33154280</v>
      </c>
      <c r="O276">
        <v>46887835</v>
      </c>
      <c r="P276" t="s">
        <v>73</v>
      </c>
    </row>
    <row r="277" spans="1:16" x14ac:dyDescent="0.2">
      <c r="A277" t="s">
        <v>74</v>
      </c>
      <c r="B277">
        <v>2004</v>
      </c>
      <c r="C277" t="s">
        <v>14</v>
      </c>
      <c r="D277">
        <v>2874</v>
      </c>
      <c r="E277">
        <v>38267</v>
      </c>
      <c r="F277">
        <f t="shared" si="11"/>
        <v>41141</v>
      </c>
      <c r="G277">
        <v>861</v>
      </c>
      <c r="H277">
        <v>2013</v>
      </c>
      <c r="I277" s="3">
        <f>Table1[[#This Row],[Count - Carework Female]]/Table1[[#This Row],[Count - Carework]]</f>
        <v>0.70041753653444672</v>
      </c>
      <c r="J277" s="3">
        <f t="shared" si="13"/>
        <v>6.9857319948469901E-2</v>
      </c>
      <c r="K277" s="3">
        <f t="shared" si="14"/>
        <v>0.93014268005153011</v>
      </c>
      <c r="L277">
        <v>9535</v>
      </c>
      <c r="M277">
        <v>4449</v>
      </c>
      <c r="N277">
        <v>8812</v>
      </c>
      <c r="O277">
        <v>11698</v>
      </c>
      <c r="P277" t="s">
        <v>75</v>
      </c>
    </row>
    <row r="278" spans="1:16" x14ac:dyDescent="0.2">
      <c r="A278" t="s">
        <v>74</v>
      </c>
      <c r="B278">
        <v>2007</v>
      </c>
      <c r="C278" t="s">
        <v>14</v>
      </c>
      <c r="D278">
        <v>3310</v>
      </c>
      <c r="E278">
        <v>42929</v>
      </c>
      <c r="F278">
        <f t="shared" si="11"/>
        <v>46239</v>
      </c>
      <c r="G278">
        <v>892</v>
      </c>
      <c r="H278">
        <v>2418</v>
      </c>
      <c r="I278" s="3">
        <f>Table1[[#This Row],[Count - Carework Female]]/Table1[[#This Row],[Count - Carework]]</f>
        <v>0.7305135951661631</v>
      </c>
      <c r="J278" s="3">
        <f t="shared" si="13"/>
        <v>7.1584593092411164E-2</v>
      </c>
      <c r="K278" s="3">
        <f t="shared" si="14"/>
        <v>0.92841540690758884</v>
      </c>
      <c r="L278">
        <v>11577</v>
      </c>
      <c r="M278">
        <v>6064</v>
      </c>
      <c r="N278">
        <v>10848</v>
      </c>
      <c r="O278">
        <v>13165</v>
      </c>
      <c r="P278" t="s">
        <v>75</v>
      </c>
    </row>
    <row r="279" spans="1:16" x14ac:dyDescent="0.2">
      <c r="A279" t="s">
        <v>74</v>
      </c>
      <c r="B279">
        <v>2010</v>
      </c>
      <c r="C279" t="s">
        <v>14</v>
      </c>
      <c r="D279">
        <v>3075</v>
      </c>
      <c r="E279">
        <v>42749</v>
      </c>
      <c r="F279">
        <f t="shared" si="11"/>
        <v>45824</v>
      </c>
      <c r="G279">
        <v>798</v>
      </c>
      <c r="H279">
        <v>2277</v>
      </c>
      <c r="I279" s="3">
        <f>Table1[[#This Row],[Count - Carework Female]]/Table1[[#This Row],[Count - Carework]]</f>
        <v>0.74048780487804877</v>
      </c>
      <c r="J279" s="3">
        <f t="shared" si="13"/>
        <v>6.7104574022346375E-2</v>
      </c>
      <c r="K279" s="3">
        <f t="shared" si="14"/>
        <v>0.93289542597765363</v>
      </c>
      <c r="L279">
        <v>13447</v>
      </c>
      <c r="M279">
        <v>7474</v>
      </c>
      <c r="N279">
        <v>14249</v>
      </c>
      <c r="O279">
        <v>14856</v>
      </c>
      <c r="P279" t="s">
        <v>75</v>
      </c>
    </row>
    <row r="280" spans="1:16" x14ac:dyDescent="0.2">
      <c r="A280" t="s">
        <v>74</v>
      </c>
      <c r="B280">
        <v>2013</v>
      </c>
      <c r="C280" t="s">
        <v>14</v>
      </c>
      <c r="D280">
        <v>4223</v>
      </c>
      <c r="E280">
        <v>58016</v>
      </c>
      <c r="F280">
        <f t="shared" si="11"/>
        <v>62239</v>
      </c>
      <c r="G280">
        <v>1122</v>
      </c>
      <c r="H280">
        <v>3101</v>
      </c>
      <c r="I280" s="3">
        <f>Table1[[#This Row],[Count - Carework Female]]/Table1[[#This Row],[Count - Carework]]</f>
        <v>0.73431210040255745</v>
      </c>
      <c r="J280" s="3">
        <f t="shared" si="13"/>
        <v>6.7851347226015837E-2</v>
      </c>
      <c r="K280" s="3">
        <f t="shared" si="14"/>
        <v>0.93214865277398418</v>
      </c>
      <c r="L280">
        <v>16719</v>
      </c>
      <c r="M280">
        <v>9484</v>
      </c>
      <c r="N280">
        <v>14390</v>
      </c>
      <c r="O280">
        <v>16473</v>
      </c>
      <c r="P280" t="s">
        <v>75</v>
      </c>
    </row>
    <row r="281" spans="1:16" x14ac:dyDescent="0.2">
      <c r="A281" t="s">
        <v>74</v>
      </c>
      <c r="B281">
        <v>2004</v>
      </c>
      <c r="C281" t="s">
        <v>18</v>
      </c>
      <c r="D281">
        <v>180</v>
      </c>
      <c r="E281">
        <v>40961</v>
      </c>
      <c r="F281">
        <f t="shared" si="11"/>
        <v>41141</v>
      </c>
      <c r="G281">
        <v>5</v>
      </c>
      <c r="H281">
        <v>175</v>
      </c>
      <c r="I281" s="3">
        <f>Table1[[#This Row],[Count - Carework Female]]/Table1[[#This Row],[Count - Carework]]</f>
        <v>0.97222222222222221</v>
      </c>
      <c r="J281" s="3">
        <f t="shared" si="13"/>
        <v>4.3751974915534385E-3</v>
      </c>
      <c r="K281" s="3">
        <f t="shared" si="14"/>
        <v>0.99562480250844654</v>
      </c>
      <c r="L281">
        <v>8839</v>
      </c>
      <c r="M281">
        <v>4779</v>
      </c>
      <c r="N281">
        <v>5084</v>
      </c>
      <c r="O281">
        <v>11612</v>
      </c>
      <c r="P281" t="s">
        <v>75</v>
      </c>
    </row>
    <row r="282" spans="1:16" x14ac:dyDescent="0.2">
      <c r="A282" t="s">
        <v>74</v>
      </c>
      <c r="B282">
        <v>2007</v>
      </c>
      <c r="C282" t="s">
        <v>18</v>
      </c>
      <c r="D282">
        <v>186</v>
      </c>
      <c r="E282">
        <v>46053</v>
      </c>
      <c r="F282">
        <f t="shared" si="11"/>
        <v>46239</v>
      </c>
      <c r="G282">
        <v>6</v>
      </c>
      <c r="H282">
        <v>180</v>
      </c>
      <c r="I282" s="3">
        <f>Table1[[#This Row],[Count - Carework Female]]/Table1[[#This Row],[Count - Carework]]</f>
        <v>0.967741935483871</v>
      </c>
      <c r="J282" s="3">
        <f t="shared" si="13"/>
        <v>4.0225783429572439E-3</v>
      </c>
      <c r="K282" s="3">
        <f t="shared" si="14"/>
        <v>0.99597742165704273</v>
      </c>
      <c r="L282">
        <v>12598</v>
      </c>
      <c r="M282">
        <v>6431</v>
      </c>
      <c r="N282">
        <v>7829</v>
      </c>
      <c r="O282">
        <v>13102</v>
      </c>
      <c r="P282" t="s">
        <v>75</v>
      </c>
    </row>
    <row r="283" spans="1:16" x14ac:dyDescent="0.2">
      <c r="A283" t="s">
        <v>74</v>
      </c>
      <c r="B283">
        <v>2010</v>
      </c>
      <c r="C283" t="s">
        <v>18</v>
      </c>
      <c r="D283">
        <v>214</v>
      </c>
      <c r="E283">
        <v>45610</v>
      </c>
      <c r="F283">
        <f t="shared" si="11"/>
        <v>45824</v>
      </c>
      <c r="G283">
        <v>2</v>
      </c>
      <c r="H283">
        <v>212</v>
      </c>
      <c r="I283" s="3">
        <f>Table1[[#This Row],[Count - Carework Female]]/Table1[[#This Row],[Count - Carework]]</f>
        <v>0.99065420560747663</v>
      </c>
      <c r="J283" s="3">
        <f t="shared" si="13"/>
        <v>4.6700418994413406E-3</v>
      </c>
      <c r="K283" s="3">
        <f t="shared" si="14"/>
        <v>0.99532995810055869</v>
      </c>
      <c r="L283">
        <v>13464</v>
      </c>
      <c r="M283">
        <v>7847</v>
      </c>
      <c r="N283">
        <v>7311</v>
      </c>
      <c r="O283">
        <v>14912</v>
      </c>
      <c r="P283" t="s">
        <v>75</v>
      </c>
    </row>
    <row r="284" spans="1:16" x14ac:dyDescent="0.2">
      <c r="A284" t="s">
        <v>74</v>
      </c>
      <c r="B284">
        <v>2013</v>
      </c>
      <c r="C284" t="s">
        <v>18</v>
      </c>
      <c r="D284">
        <v>277</v>
      </c>
      <c r="E284">
        <v>61962</v>
      </c>
      <c r="F284">
        <f t="shared" si="11"/>
        <v>62239</v>
      </c>
      <c r="G284">
        <v>10</v>
      </c>
      <c r="H284">
        <v>267</v>
      </c>
      <c r="I284" s="3">
        <f>Table1[[#This Row],[Count - Carework Female]]/Table1[[#This Row],[Count - Carework]]</f>
        <v>0.96389891696750907</v>
      </c>
      <c r="J284" s="3">
        <f t="shared" si="13"/>
        <v>4.4505856456562602E-3</v>
      </c>
      <c r="K284" s="3">
        <f t="shared" si="14"/>
        <v>0.99554941435434374</v>
      </c>
      <c r="L284">
        <v>17212</v>
      </c>
      <c r="M284">
        <v>9941</v>
      </c>
      <c r="N284">
        <v>11010</v>
      </c>
      <c r="O284">
        <v>16454</v>
      </c>
      <c r="P284" t="s">
        <v>75</v>
      </c>
    </row>
    <row r="285" spans="1:16" x14ac:dyDescent="0.2">
      <c r="A285" t="s">
        <v>76</v>
      </c>
      <c r="B285">
        <v>1986</v>
      </c>
      <c r="C285" t="s">
        <v>14</v>
      </c>
      <c r="D285">
        <v>1524</v>
      </c>
      <c r="E285">
        <v>10058</v>
      </c>
      <c r="F285">
        <f t="shared" si="11"/>
        <v>11582</v>
      </c>
      <c r="G285">
        <v>340</v>
      </c>
      <c r="H285">
        <v>1184</v>
      </c>
      <c r="I285" s="3">
        <f>Table1[[#This Row],[Count - Carework Female]]/Table1[[#This Row],[Count - Carework]]</f>
        <v>0.7769028871391076</v>
      </c>
      <c r="J285" s="3">
        <f t="shared" si="13"/>
        <v>0.13158349162493524</v>
      </c>
      <c r="K285" s="3">
        <f t="shared" si="14"/>
        <v>0.86841650837506479</v>
      </c>
      <c r="L285">
        <v>22</v>
      </c>
      <c r="M285">
        <v>26</v>
      </c>
      <c r="N285">
        <v>9</v>
      </c>
      <c r="O285">
        <v>16</v>
      </c>
      <c r="P285" t="s">
        <v>77</v>
      </c>
    </row>
    <row r="286" spans="1:16" x14ac:dyDescent="0.2">
      <c r="A286" t="s">
        <v>76</v>
      </c>
      <c r="B286">
        <v>1992</v>
      </c>
      <c r="C286" t="s">
        <v>14</v>
      </c>
      <c r="D286">
        <v>498</v>
      </c>
      <c r="E286">
        <v>6085</v>
      </c>
      <c r="F286">
        <f t="shared" ref="F286:F349" si="15">D286+E286</f>
        <v>6583</v>
      </c>
      <c r="G286">
        <v>65</v>
      </c>
      <c r="H286">
        <v>433</v>
      </c>
      <c r="I286" s="3">
        <f>Table1[[#This Row],[Count - Carework Female]]/Table1[[#This Row],[Count - Carework]]</f>
        <v>0.86947791164658639</v>
      </c>
      <c r="J286" s="3">
        <f t="shared" si="13"/>
        <v>7.5649399969618711E-2</v>
      </c>
      <c r="K286" s="3">
        <f t="shared" si="14"/>
        <v>0.92435060003038128</v>
      </c>
      <c r="L286">
        <v>2834</v>
      </c>
      <c r="M286">
        <v>2110</v>
      </c>
      <c r="N286">
        <v>1138</v>
      </c>
      <c r="O286">
        <v>1931</v>
      </c>
      <c r="P286" t="s">
        <v>77</v>
      </c>
    </row>
    <row r="287" spans="1:16" x14ac:dyDescent="0.2">
      <c r="A287" t="s">
        <v>76</v>
      </c>
      <c r="B287">
        <v>1995</v>
      </c>
      <c r="C287" t="s">
        <v>14</v>
      </c>
      <c r="D287">
        <v>5572</v>
      </c>
      <c r="E287">
        <v>29797</v>
      </c>
      <c r="F287">
        <f t="shared" si="15"/>
        <v>35369</v>
      </c>
      <c r="G287">
        <v>1416</v>
      </c>
      <c r="H287">
        <v>4156</v>
      </c>
      <c r="I287" s="3">
        <f>Table1[[#This Row],[Count - Carework Female]]/Table1[[#This Row],[Count - Carework]]</f>
        <v>0.74587221823402727</v>
      </c>
      <c r="J287" s="3">
        <f t="shared" si="13"/>
        <v>0.15753908790183493</v>
      </c>
      <c r="K287" s="3">
        <f t="shared" si="14"/>
        <v>0.84246091209816509</v>
      </c>
      <c r="L287">
        <v>5515</v>
      </c>
      <c r="M287">
        <v>4305</v>
      </c>
      <c r="N287">
        <v>3640</v>
      </c>
      <c r="O287">
        <v>4202</v>
      </c>
      <c r="P287" t="s">
        <v>77</v>
      </c>
    </row>
    <row r="288" spans="1:16" x14ac:dyDescent="0.2">
      <c r="A288" t="s">
        <v>76</v>
      </c>
      <c r="B288">
        <v>1999</v>
      </c>
      <c r="C288" t="s">
        <v>14</v>
      </c>
      <c r="D288">
        <v>3231</v>
      </c>
      <c r="E288">
        <v>30965</v>
      </c>
      <c r="F288">
        <f t="shared" si="15"/>
        <v>34196</v>
      </c>
      <c r="G288">
        <v>618</v>
      </c>
      <c r="H288">
        <v>2613</v>
      </c>
      <c r="I288" s="3">
        <f>Table1[[#This Row],[Count - Carework Female]]/Table1[[#This Row],[Count - Carework]]</f>
        <v>0.80872794800371406</v>
      </c>
      <c r="J288" s="3">
        <f t="shared" si="13"/>
        <v>9.4484735056731786E-2</v>
      </c>
      <c r="K288" s="3">
        <f t="shared" si="14"/>
        <v>0.90551526494326817</v>
      </c>
      <c r="L288" t="s">
        <v>105</v>
      </c>
      <c r="M288" t="s">
        <v>105</v>
      </c>
      <c r="N288" t="s">
        <v>105</v>
      </c>
      <c r="O288" t="s">
        <v>105</v>
      </c>
      <c r="P288" t="s">
        <v>77</v>
      </c>
    </row>
    <row r="289" spans="1:16" x14ac:dyDescent="0.2">
      <c r="A289" t="s">
        <v>76</v>
      </c>
      <c r="B289">
        <v>2004</v>
      </c>
      <c r="C289" t="s">
        <v>14</v>
      </c>
      <c r="D289">
        <v>3260</v>
      </c>
      <c r="E289">
        <v>28046</v>
      </c>
      <c r="F289">
        <f t="shared" si="15"/>
        <v>31306</v>
      </c>
      <c r="G289">
        <v>716</v>
      </c>
      <c r="H289">
        <v>2544</v>
      </c>
      <c r="I289" s="3">
        <f>Table1[[#This Row],[Count - Carework Female]]/Table1[[#This Row],[Count - Carework]]</f>
        <v>0.78036809815950925</v>
      </c>
      <c r="J289" s="3">
        <f t="shared" si="13"/>
        <v>0.10413339295981601</v>
      </c>
      <c r="K289" s="3">
        <f t="shared" si="14"/>
        <v>0.89586660704018395</v>
      </c>
      <c r="L289">
        <v>16072</v>
      </c>
      <c r="M289">
        <v>11670</v>
      </c>
      <c r="N289">
        <v>10953</v>
      </c>
      <c r="O289">
        <v>12618</v>
      </c>
      <c r="P289" t="s">
        <v>77</v>
      </c>
    </row>
    <row r="290" spans="1:16" x14ac:dyDescent="0.2">
      <c r="A290" t="s">
        <v>76</v>
      </c>
      <c r="B290">
        <v>2007</v>
      </c>
      <c r="C290" t="s">
        <v>14</v>
      </c>
      <c r="D290">
        <v>4115</v>
      </c>
      <c r="E290">
        <v>42653</v>
      </c>
      <c r="F290">
        <f t="shared" si="15"/>
        <v>46768</v>
      </c>
      <c r="G290">
        <v>814</v>
      </c>
      <c r="H290">
        <v>3301</v>
      </c>
      <c r="I290" s="3">
        <f>Table1[[#This Row],[Count - Carework Female]]/Table1[[#This Row],[Count - Carework]]</f>
        <v>0.80218712029161598</v>
      </c>
      <c r="J290" s="3">
        <f t="shared" si="13"/>
        <v>8.7987512829284978E-2</v>
      </c>
      <c r="K290" s="3">
        <f t="shared" si="14"/>
        <v>0.91201248717071504</v>
      </c>
      <c r="L290">
        <v>19377</v>
      </c>
      <c r="M290">
        <v>14466</v>
      </c>
      <c r="N290">
        <v>15252</v>
      </c>
      <c r="O290">
        <v>15973</v>
      </c>
      <c r="P290" t="s">
        <v>77</v>
      </c>
    </row>
    <row r="291" spans="1:16" x14ac:dyDescent="0.2">
      <c r="A291" t="s">
        <v>76</v>
      </c>
      <c r="B291">
        <v>2010</v>
      </c>
      <c r="C291" t="s">
        <v>14</v>
      </c>
      <c r="D291">
        <v>4505</v>
      </c>
      <c r="E291">
        <v>40264</v>
      </c>
      <c r="F291">
        <f t="shared" si="15"/>
        <v>44769</v>
      </c>
      <c r="G291">
        <v>1070</v>
      </c>
      <c r="H291">
        <v>3435</v>
      </c>
      <c r="I291" s="3">
        <f>Table1[[#This Row],[Count - Carework Female]]/Table1[[#This Row],[Count - Carework]]</f>
        <v>0.76248612652608216</v>
      </c>
      <c r="J291" s="3">
        <f t="shared" si="13"/>
        <v>0.1006276664656347</v>
      </c>
      <c r="K291" s="3">
        <f t="shared" si="14"/>
        <v>0.8993723335343653</v>
      </c>
      <c r="L291">
        <v>25025</v>
      </c>
      <c r="M291">
        <v>20202</v>
      </c>
      <c r="N291">
        <v>16911</v>
      </c>
      <c r="O291">
        <v>20148</v>
      </c>
      <c r="P291" t="s">
        <v>77</v>
      </c>
    </row>
    <row r="292" spans="1:16" x14ac:dyDescent="0.2">
      <c r="A292" t="s">
        <v>76</v>
      </c>
      <c r="B292">
        <v>2013</v>
      </c>
      <c r="C292" t="s">
        <v>14</v>
      </c>
      <c r="D292">
        <v>4451</v>
      </c>
      <c r="E292">
        <v>37120</v>
      </c>
      <c r="F292">
        <f t="shared" si="15"/>
        <v>41571</v>
      </c>
      <c r="G292">
        <v>1150</v>
      </c>
      <c r="H292">
        <v>3301</v>
      </c>
      <c r="I292" s="3">
        <f>Table1[[#This Row],[Count - Carework Female]]/Table1[[#This Row],[Count - Carework]]</f>
        <v>0.74163109413614914</v>
      </c>
      <c r="J292" s="3">
        <f t="shared" si="13"/>
        <v>0.10706983233504125</v>
      </c>
      <c r="K292" s="3">
        <f t="shared" si="14"/>
        <v>0.8929301676649587</v>
      </c>
      <c r="L292">
        <v>27382</v>
      </c>
      <c r="M292">
        <v>22857</v>
      </c>
      <c r="N292">
        <v>17918</v>
      </c>
      <c r="O292">
        <v>20881</v>
      </c>
      <c r="P292" t="s">
        <v>77</v>
      </c>
    </row>
    <row r="293" spans="1:16" x14ac:dyDescent="0.2">
      <c r="A293" t="s">
        <v>76</v>
      </c>
      <c r="B293">
        <v>2016</v>
      </c>
      <c r="C293" t="s">
        <v>14</v>
      </c>
      <c r="D293">
        <v>4512</v>
      </c>
      <c r="E293">
        <v>36808</v>
      </c>
      <c r="F293">
        <f t="shared" si="15"/>
        <v>41320</v>
      </c>
      <c r="G293">
        <v>1098</v>
      </c>
      <c r="H293">
        <v>3414</v>
      </c>
      <c r="I293" s="3">
        <f>Table1[[#This Row],[Count - Carework Female]]/Table1[[#This Row],[Count - Carework]]</f>
        <v>0.75664893617021278</v>
      </c>
      <c r="J293" s="3">
        <f t="shared" si="13"/>
        <v>0.10919651500484027</v>
      </c>
      <c r="K293" s="3">
        <f t="shared" si="14"/>
        <v>0.89080348499515971</v>
      </c>
      <c r="L293">
        <v>29146</v>
      </c>
      <c r="M293">
        <v>25108</v>
      </c>
      <c r="N293">
        <v>19457</v>
      </c>
      <c r="O293">
        <v>21369</v>
      </c>
      <c r="P293" t="s">
        <v>77</v>
      </c>
    </row>
    <row r="294" spans="1:16" x14ac:dyDescent="0.2">
      <c r="A294" t="s">
        <v>78</v>
      </c>
      <c r="B294">
        <v>1995</v>
      </c>
      <c r="C294" t="s">
        <v>14</v>
      </c>
      <c r="D294">
        <v>3080</v>
      </c>
      <c r="E294">
        <v>34063</v>
      </c>
      <c r="F294">
        <f t="shared" si="15"/>
        <v>37143</v>
      </c>
      <c r="G294">
        <v>949</v>
      </c>
      <c r="H294">
        <v>2131</v>
      </c>
      <c r="I294" s="3">
        <f>Table1[[#This Row],[Count - Carework Female]]/Table1[[#This Row],[Count - Carework]]</f>
        <v>0.69188311688311688</v>
      </c>
      <c r="J294" s="3">
        <f t="shared" si="13"/>
        <v>8.2922757989392346E-2</v>
      </c>
      <c r="K294" s="3">
        <f t="shared" si="14"/>
        <v>0.9170772420106077</v>
      </c>
      <c r="L294" t="s">
        <v>105</v>
      </c>
      <c r="M294" t="s">
        <v>105</v>
      </c>
      <c r="N294" t="s">
        <v>105</v>
      </c>
      <c r="O294" t="s">
        <v>105</v>
      </c>
      <c r="P294" t="s">
        <v>79</v>
      </c>
    </row>
    <row r="295" spans="1:16" x14ac:dyDescent="0.2">
      <c r="A295" t="s">
        <v>78</v>
      </c>
      <c r="B295">
        <v>1997</v>
      </c>
      <c r="C295" t="s">
        <v>14</v>
      </c>
      <c r="D295">
        <v>3324</v>
      </c>
      <c r="E295">
        <v>32671</v>
      </c>
      <c r="F295">
        <f t="shared" si="15"/>
        <v>35995</v>
      </c>
      <c r="G295">
        <v>1319</v>
      </c>
      <c r="H295">
        <v>2005</v>
      </c>
      <c r="I295" s="3">
        <f>Table1[[#This Row],[Count - Carework Female]]/Table1[[#This Row],[Count - Carework]]</f>
        <v>0.60318892900120336</v>
      </c>
      <c r="J295" s="3">
        <f t="shared" si="13"/>
        <v>9.2346159188776214E-2</v>
      </c>
      <c r="K295" s="3">
        <f t="shared" si="14"/>
        <v>0.9076538408112238</v>
      </c>
      <c r="L295" t="s">
        <v>105</v>
      </c>
      <c r="M295" t="s">
        <v>105</v>
      </c>
      <c r="N295" t="s">
        <v>105</v>
      </c>
      <c r="O295" t="s">
        <v>105</v>
      </c>
      <c r="P295" t="s">
        <v>79</v>
      </c>
    </row>
    <row r="296" spans="1:16" x14ac:dyDescent="0.2">
      <c r="A296" t="s">
        <v>78</v>
      </c>
      <c r="B296">
        <v>1995</v>
      </c>
      <c r="C296" t="s">
        <v>14</v>
      </c>
      <c r="D296">
        <v>529</v>
      </c>
      <c r="E296">
        <v>36614</v>
      </c>
      <c r="F296">
        <f t="shared" si="15"/>
        <v>37143</v>
      </c>
      <c r="G296">
        <v>33</v>
      </c>
      <c r="H296">
        <v>496</v>
      </c>
      <c r="I296" s="3">
        <f>Table1[[#This Row],[Count - Carework Female]]/Table1[[#This Row],[Count - Carework]]</f>
        <v>0.93761814744801508</v>
      </c>
      <c r="J296" s="3">
        <f t="shared" si="13"/>
        <v>1.4242252914411868E-2</v>
      </c>
      <c r="K296" s="3">
        <f t="shared" si="14"/>
        <v>0.98575774708558817</v>
      </c>
      <c r="L296" t="s">
        <v>105</v>
      </c>
      <c r="M296" t="s">
        <v>105</v>
      </c>
      <c r="N296" t="s">
        <v>105</v>
      </c>
      <c r="O296" t="s">
        <v>105</v>
      </c>
      <c r="P296" t="s">
        <v>79</v>
      </c>
    </row>
    <row r="297" spans="1:16" x14ac:dyDescent="0.2">
      <c r="A297" t="s">
        <v>80</v>
      </c>
      <c r="B297">
        <v>2000</v>
      </c>
      <c r="C297" t="s">
        <v>14</v>
      </c>
      <c r="D297">
        <v>488</v>
      </c>
      <c r="E297">
        <v>2972</v>
      </c>
      <c r="F297">
        <f t="shared" si="15"/>
        <v>3460</v>
      </c>
      <c r="G297">
        <v>85</v>
      </c>
      <c r="H297">
        <v>403</v>
      </c>
      <c r="I297" s="3">
        <f>Table1[[#This Row],[Count - Carework Female]]/Table1[[#This Row],[Count - Carework]]</f>
        <v>0.82581967213114749</v>
      </c>
      <c r="J297" s="3">
        <f t="shared" si="13"/>
        <v>0.14104046242774568</v>
      </c>
      <c r="K297" s="3">
        <f t="shared" si="14"/>
        <v>0.85895953757225429</v>
      </c>
      <c r="L297">
        <v>14289</v>
      </c>
      <c r="M297">
        <v>20903</v>
      </c>
      <c r="N297">
        <v>21320</v>
      </c>
      <c r="O297">
        <v>30391</v>
      </c>
      <c r="P297" t="s">
        <v>81</v>
      </c>
    </row>
    <row r="298" spans="1:16" x14ac:dyDescent="0.2">
      <c r="A298" t="s">
        <v>80</v>
      </c>
      <c r="B298">
        <v>2004</v>
      </c>
      <c r="C298" t="s">
        <v>14</v>
      </c>
      <c r="D298">
        <v>491</v>
      </c>
      <c r="E298">
        <v>3098</v>
      </c>
      <c r="F298">
        <f t="shared" si="15"/>
        <v>3589</v>
      </c>
      <c r="G298">
        <v>71</v>
      </c>
      <c r="H298">
        <v>420</v>
      </c>
      <c r="I298" s="3">
        <f>Table1[[#This Row],[Count - Carework Female]]/Table1[[#This Row],[Count - Carework]]</f>
        <v>0.85539714867617112</v>
      </c>
      <c r="J298" s="3">
        <f t="shared" si="13"/>
        <v>0.1368069100027863</v>
      </c>
      <c r="K298" s="3">
        <f t="shared" si="14"/>
        <v>0.86319308999721367</v>
      </c>
      <c r="L298">
        <v>46571</v>
      </c>
      <c r="M298">
        <v>66228</v>
      </c>
      <c r="N298">
        <v>41585</v>
      </c>
      <c r="O298">
        <v>67472</v>
      </c>
      <c r="P298" t="s">
        <v>81</v>
      </c>
    </row>
    <row r="299" spans="1:16" x14ac:dyDescent="0.2">
      <c r="A299" t="s">
        <v>80</v>
      </c>
      <c r="B299">
        <v>2007</v>
      </c>
      <c r="C299" t="s">
        <v>14</v>
      </c>
      <c r="D299">
        <v>573</v>
      </c>
      <c r="E299">
        <v>3867</v>
      </c>
      <c r="F299">
        <f t="shared" si="15"/>
        <v>4440</v>
      </c>
      <c r="G299">
        <v>79</v>
      </c>
      <c r="H299">
        <v>494</v>
      </c>
      <c r="I299" s="3">
        <f>Table1[[#This Row],[Count - Carework Female]]/Table1[[#This Row],[Count - Carework]]</f>
        <v>0.86212914485165792</v>
      </c>
      <c r="J299" s="3">
        <f t="shared" si="13"/>
        <v>0.12905405405405404</v>
      </c>
      <c r="K299" s="3">
        <f t="shared" si="14"/>
        <v>0.87094594594594599</v>
      </c>
      <c r="L299">
        <v>91391</v>
      </c>
      <c r="M299">
        <v>118907</v>
      </c>
      <c r="N299">
        <v>65694</v>
      </c>
      <c r="O299">
        <v>100625</v>
      </c>
      <c r="P299" t="s">
        <v>81</v>
      </c>
    </row>
    <row r="300" spans="1:16" x14ac:dyDescent="0.2">
      <c r="A300" t="s">
        <v>80</v>
      </c>
      <c r="B300">
        <v>2010</v>
      </c>
      <c r="C300" t="s">
        <v>14</v>
      </c>
      <c r="D300">
        <v>1076</v>
      </c>
      <c r="E300">
        <v>6563</v>
      </c>
      <c r="F300">
        <f t="shared" si="15"/>
        <v>7639</v>
      </c>
      <c r="G300">
        <v>173</v>
      </c>
      <c r="H300">
        <v>903</v>
      </c>
      <c r="I300" s="3">
        <f>Table1[[#This Row],[Count - Carework Female]]/Table1[[#This Row],[Count - Carework]]</f>
        <v>0.83921933085501854</v>
      </c>
      <c r="J300" s="3">
        <f t="shared" si="13"/>
        <v>0.1408561330017018</v>
      </c>
      <c r="K300" s="3">
        <f t="shared" si="14"/>
        <v>0.85914386699829826</v>
      </c>
      <c r="L300">
        <v>149169</v>
      </c>
      <c r="M300">
        <v>176628</v>
      </c>
      <c r="N300">
        <v>128569</v>
      </c>
      <c r="O300">
        <v>158348</v>
      </c>
      <c r="P300" t="s">
        <v>81</v>
      </c>
    </row>
    <row r="301" spans="1:16" x14ac:dyDescent="0.2">
      <c r="A301" t="s">
        <v>80</v>
      </c>
      <c r="B301">
        <v>2011</v>
      </c>
      <c r="C301" t="s">
        <v>14</v>
      </c>
      <c r="D301">
        <v>2144</v>
      </c>
      <c r="E301">
        <v>9945</v>
      </c>
      <c r="F301">
        <f t="shared" si="15"/>
        <v>12089</v>
      </c>
      <c r="G301">
        <v>362</v>
      </c>
      <c r="H301">
        <v>1782</v>
      </c>
      <c r="I301" s="3">
        <f>Table1[[#This Row],[Count - Carework Female]]/Table1[[#This Row],[Count - Carework]]</f>
        <v>0.83115671641791045</v>
      </c>
      <c r="J301" s="3">
        <f t="shared" si="13"/>
        <v>0.17735131110927288</v>
      </c>
      <c r="K301" s="3">
        <f t="shared" si="14"/>
        <v>0.82264868889072706</v>
      </c>
      <c r="L301">
        <v>187276</v>
      </c>
      <c r="M301">
        <v>259293</v>
      </c>
      <c r="N301">
        <v>159388</v>
      </c>
      <c r="O301">
        <v>234996</v>
      </c>
      <c r="P301" t="s">
        <v>81</v>
      </c>
    </row>
    <row r="302" spans="1:16" x14ac:dyDescent="0.2">
      <c r="A302" t="s">
        <v>80</v>
      </c>
      <c r="B302">
        <v>2013</v>
      </c>
      <c r="C302" t="s">
        <v>14</v>
      </c>
      <c r="D302">
        <v>9258</v>
      </c>
      <c r="E302">
        <v>40923</v>
      </c>
      <c r="F302">
        <f t="shared" si="15"/>
        <v>50181</v>
      </c>
      <c r="G302">
        <v>1638</v>
      </c>
      <c r="H302">
        <v>7620</v>
      </c>
      <c r="I302" s="3">
        <f>Table1[[#This Row],[Count - Carework Female]]/Table1[[#This Row],[Count - Carework]]</f>
        <v>0.8230719377835386</v>
      </c>
      <c r="J302" s="3">
        <f t="shared" si="13"/>
        <v>0.18449213845877921</v>
      </c>
      <c r="K302" s="3">
        <f t="shared" si="14"/>
        <v>0.81550786154122079</v>
      </c>
      <c r="L302">
        <v>239546</v>
      </c>
      <c r="M302">
        <v>302692</v>
      </c>
      <c r="N302">
        <v>191846</v>
      </c>
      <c r="O302">
        <v>259190</v>
      </c>
      <c r="P302" t="s">
        <v>81</v>
      </c>
    </row>
    <row r="303" spans="1:16" x14ac:dyDescent="0.2">
      <c r="A303" t="s">
        <v>80</v>
      </c>
      <c r="B303">
        <v>2014</v>
      </c>
      <c r="C303" t="s">
        <v>14</v>
      </c>
      <c r="D303">
        <v>9154</v>
      </c>
      <c r="E303">
        <v>40074</v>
      </c>
      <c r="F303">
        <f t="shared" si="15"/>
        <v>49228</v>
      </c>
      <c r="G303">
        <v>1648</v>
      </c>
      <c r="H303">
        <v>7506</v>
      </c>
      <c r="I303" s="3">
        <f>Table1[[#This Row],[Count - Carework Female]]/Table1[[#This Row],[Count - Carework]]</f>
        <v>0.81996941227878528</v>
      </c>
      <c r="J303" s="3">
        <f t="shared" si="13"/>
        <v>0.1859510847485171</v>
      </c>
      <c r="K303" s="3">
        <f t="shared" si="14"/>
        <v>0.81404891525148293</v>
      </c>
      <c r="L303">
        <v>259980</v>
      </c>
      <c r="M303">
        <v>320954</v>
      </c>
      <c r="N303">
        <v>222130</v>
      </c>
      <c r="O303">
        <v>271423</v>
      </c>
      <c r="P303" t="s">
        <v>81</v>
      </c>
    </row>
    <row r="304" spans="1:16" x14ac:dyDescent="0.2">
      <c r="A304" t="s">
        <v>80</v>
      </c>
      <c r="B304">
        <v>2015</v>
      </c>
      <c r="C304" t="s">
        <v>14</v>
      </c>
      <c r="D304">
        <v>12266</v>
      </c>
      <c r="E304">
        <v>51493</v>
      </c>
      <c r="F304">
        <f t="shared" si="15"/>
        <v>63759</v>
      </c>
      <c r="G304">
        <v>2127</v>
      </c>
      <c r="H304">
        <v>10139</v>
      </c>
      <c r="I304" s="3">
        <f>Table1[[#This Row],[Count - Carework Female]]/Table1[[#This Row],[Count - Carework]]</f>
        <v>0.8265938366215555</v>
      </c>
      <c r="J304" s="3">
        <f t="shared" si="13"/>
        <v>0.19238068351134741</v>
      </c>
      <c r="K304" s="3">
        <f t="shared" si="14"/>
        <v>0.80761931648865259</v>
      </c>
      <c r="L304">
        <v>265226</v>
      </c>
      <c r="M304">
        <v>326230</v>
      </c>
      <c r="N304">
        <v>204995</v>
      </c>
      <c r="O304">
        <v>269458</v>
      </c>
      <c r="P304" t="s">
        <v>81</v>
      </c>
    </row>
    <row r="305" spans="1:16" x14ac:dyDescent="0.2">
      <c r="A305" t="s">
        <v>80</v>
      </c>
      <c r="B305">
        <v>2016</v>
      </c>
      <c r="C305" t="s">
        <v>14</v>
      </c>
      <c r="D305">
        <v>29737</v>
      </c>
      <c r="E305">
        <v>134668</v>
      </c>
      <c r="F305">
        <f t="shared" si="15"/>
        <v>164405</v>
      </c>
      <c r="G305">
        <v>5279</v>
      </c>
      <c r="H305">
        <v>24458</v>
      </c>
      <c r="I305" s="3">
        <f>Table1[[#This Row],[Count - Carework Female]]/Table1[[#This Row],[Count - Carework]]</f>
        <v>0.82247704879443118</v>
      </c>
      <c r="J305" s="3">
        <f t="shared" si="13"/>
        <v>0.18087649402390438</v>
      </c>
      <c r="K305" s="3">
        <f t="shared" si="14"/>
        <v>0.81912350597609562</v>
      </c>
      <c r="L305">
        <v>279873</v>
      </c>
      <c r="M305">
        <v>344352</v>
      </c>
      <c r="N305">
        <v>207660</v>
      </c>
      <c r="O305">
        <v>273577</v>
      </c>
      <c r="P305" t="s">
        <v>81</v>
      </c>
    </row>
    <row r="306" spans="1:16" x14ac:dyDescent="0.2">
      <c r="A306" t="s">
        <v>80</v>
      </c>
      <c r="B306">
        <v>2000</v>
      </c>
      <c r="C306" t="s">
        <v>18</v>
      </c>
      <c r="D306">
        <v>94</v>
      </c>
      <c r="E306">
        <v>3366</v>
      </c>
      <c r="F306">
        <f t="shared" si="15"/>
        <v>3460</v>
      </c>
      <c r="G306">
        <v>2</v>
      </c>
      <c r="H306">
        <v>92</v>
      </c>
      <c r="I306" s="3">
        <f>Table1[[#This Row],[Count - Carework Female]]/Table1[[#This Row],[Count - Carework]]</f>
        <v>0.97872340425531912</v>
      </c>
      <c r="J306" s="3">
        <f t="shared" si="13"/>
        <v>2.7167630057803469E-2</v>
      </c>
      <c r="K306" s="3">
        <f t="shared" si="14"/>
        <v>0.97283236994219657</v>
      </c>
      <c r="L306">
        <v>7707</v>
      </c>
      <c r="M306">
        <v>20322</v>
      </c>
      <c r="N306">
        <v>11325</v>
      </c>
      <c r="O306">
        <v>29660</v>
      </c>
      <c r="P306" t="s">
        <v>81</v>
      </c>
    </row>
    <row r="307" spans="1:16" x14ac:dyDescent="0.2">
      <c r="A307" t="s">
        <v>80</v>
      </c>
      <c r="B307">
        <v>2004</v>
      </c>
      <c r="C307" t="s">
        <v>18</v>
      </c>
      <c r="D307">
        <v>102</v>
      </c>
      <c r="E307">
        <v>3487</v>
      </c>
      <c r="F307">
        <f t="shared" si="15"/>
        <v>3589</v>
      </c>
      <c r="G307">
        <v>2</v>
      </c>
      <c r="H307">
        <v>100</v>
      </c>
      <c r="I307" s="3">
        <f>Table1[[#This Row],[Count - Carework Female]]/Table1[[#This Row],[Count - Carework]]</f>
        <v>0.98039215686274506</v>
      </c>
      <c r="J307" s="3">
        <f t="shared" si="13"/>
        <v>2.8420172750069656E-2</v>
      </c>
      <c r="K307" s="3">
        <f t="shared" si="14"/>
        <v>0.97157982724993031</v>
      </c>
      <c r="L307">
        <v>24910</v>
      </c>
      <c r="M307">
        <v>64637</v>
      </c>
      <c r="N307">
        <v>24873</v>
      </c>
      <c r="O307">
        <v>65305</v>
      </c>
      <c r="P307" t="s">
        <v>81</v>
      </c>
    </row>
    <row r="308" spans="1:16" x14ac:dyDescent="0.2">
      <c r="A308" t="s">
        <v>80</v>
      </c>
      <c r="B308">
        <v>2007</v>
      </c>
      <c r="C308" t="s">
        <v>18</v>
      </c>
      <c r="D308">
        <v>140</v>
      </c>
      <c r="E308">
        <v>4300</v>
      </c>
      <c r="F308">
        <f t="shared" si="15"/>
        <v>4440</v>
      </c>
      <c r="G308">
        <v>3</v>
      </c>
      <c r="H308">
        <v>137</v>
      </c>
      <c r="I308" s="3">
        <f>Table1[[#This Row],[Count - Carework Female]]/Table1[[#This Row],[Count - Carework]]</f>
        <v>0.97857142857142854</v>
      </c>
      <c r="J308" s="3">
        <f t="shared" si="13"/>
        <v>3.1531531531531529E-2</v>
      </c>
      <c r="K308" s="3">
        <f t="shared" si="14"/>
        <v>0.96846846846846846</v>
      </c>
      <c r="L308">
        <v>57237</v>
      </c>
      <c r="M308">
        <v>117154</v>
      </c>
      <c r="N308">
        <v>39669</v>
      </c>
      <c r="O308">
        <v>97872</v>
      </c>
      <c r="P308" t="s">
        <v>81</v>
      </c>
    </row>
    <row r="309" spans="1:16" x14ac:dyDescent="0.2">
      <c r="A309" t="s">
        <v>80</v>
      </c>
      <c r="B309">
        <v>2010</v>
      </c>
      <c r="C309" t="s">
        <v>18</v>
      </c>
      <c r="D309">
        <v>235</v>
      </c>
      <c r="E309">
        <v>7404</v>
      </c>
      <c r="F309">
        <f t="shared" si="15"/>
        <v>7639</v>
      </c>
      <c r="G309">
        <v>6</v>
      </c>
      <c r="H309">
        <v>229</v>
      </c>
      <c r="I309" s="3">
        <f>Table1[[#This Row],[Count - Carework Female]]/Table1[[#This Row],[Count - Carework]]</f>
        <v>0.97446808510638294</v>
      </c>
      <c r="J309" s="3">
        <f t="shared" si="13"/>
        <v>3.0763188899070558E-2</v>
      </c>
      <c r="K309" s="3">
        <f t="shared" si="14"/>
        <v>0.96923681110092941</v>
      </c>
      <c r="L309">
        <v>111249</v>
      </c>
      <c r="M309">
        <v>174675</v>
      </c>
      <c r="N309">
        <v>80781</v>
      </c>
      <c r="O309">
        <v>156132</v>
      </c>
      <c r="P309" t="s">
        <v>81</v>
      </c>
    </row>
    <row r="310" spans="1:16" x14ac:dyDescent="0.2">
      <c r="A310" t="s">
        <v>82</v>
      </c>
      <c r="B310">
        <v>2006</v>
      </c>
      <c r="C310" t="s">
        <v>14</v>
      </c>
      <c r="D310">
        <v>796</v>
      </c>
      <c r="E310">
        <v>4419</v>
      </c>
      <c r="F310">
        <f t="shared" si="15"/>
        <v>5215</v>
      </c>
      <c r="G310">
        <v>333</v>
      </c>
      <c r="H310">
        <v>463</v>
      </c>
      <c r="I310" s="3">
        <f>Table1[[#This Row],[Count - Carework Female]]/Table1[[#This Row],[Count - Carework]]</f>
        <v>0.58165829145728642</v>
      </c>
      <c r="J310" s="3">
        <f t="shared" si="13"/>
        <v>0.1526366251198466</v>
      </c>
      <c r="K310" s="3">
        <f t="shared" si="14"/>
        <v>0.84736337488015345</v>
      </c>
      <c r="L310">
        <v>217703</v>
      </c>
      <c r="M310">
        <v>154126</v>
      </c>
      <c r="N310">
        <v>219841</v>
      </c>
      <c r="O310">
        <v>160943</v>
      </c>
      <c r="P310" t="s">
        <v>83</v>
      </c>
    </row>
    <row r="311" spans="1:16" x14ac:dyDescent="0.2">
      <c r="A311" t="s">
        <v>82</v>
      </c>
      <c r="B311">
        <v>2010</v>
      </c>
      <c r="C311" t="s">
        <v>14</v>
      </c>
      <c r="D311">
        <v>706</v>
      </c>
      <c r="E311">
        <v>3765</v>
      </c>
      <c r="F311">
        <f t="shared" si="15"/>
        <v>4471</v>
      </c>
      <c r="G311">
        <v>308</v>
      </c>
      <c r="H311">
        <v>398</v>
      </c>
      <c r="I311" s="3">
        <f>Table1[[#This Row],[Count - Carework Female]]/Table1[[#This Row],[Count - Carework]]</f>
        <v>0.5637393767705382</v>
      </c>
      <c r="J311" s="3">
        <f t="shared" si="13"/>
        <v>0.15790650861104899</v>
      </c>
      <c r="K311" s="3">
        <f t="shared" si="14"/>
        <v>0.84209349138895107</v>
      </c>
      <c r="L311">
        <v>360869</v>
      </c>
      <c r="M311">
        <v>239293</v>
      </c>
      <c r="N311">
        <v>196992</v>
      </c>
      <c r="O311">
        <v>210553</v>
      </c>
      <c r="P311" t="s">
        <v>83</v>
      </c>
    </row>
    <row r="312" spans="1:16" x14ac:dyDescent="0.2">
      <c r="A312" t="s">
        <v>82</v>
      </c>
      <c r="B312">
        <v>2013</v>
      </c>
      <c r="C312" t="s">
        <v>14</v>
      </c>
      <c r="D312">
        <v>746</v>
      </c>
      <c r="E312">
        <v>3502</v>
      </c>
      <c r="F312">
        <f t="shared" si="15"/>
        <v>4248</v>
      </c>
      <c r="G312">
        <v>338</v>
      </c>
      <c r="H312">
        <v>408</v>
      </c>
      <c r="I312" s="3">
        <f>Table1[[#This Row],[Count - Carework Female]]/Table1[[#This Row],[Count - Carework]]</f>
        <v>0.54691689008042899</v>
      </c>
      <c r="J312" s="3">
        <f t="shared" si="13"/>
        <v>0.1756120527306968</v>
      </c>
      <c r="K312" s="3">
        <f t="shared" si="14"/>
        <v>0.8243879472693032</v>
      </c>
      <c r="L312">
        <v>434449</v>
      </c>
      <c r="M312">
        <v>285243</v>
      </c>
      <c r="N312">
        <v>270325</v>
      </c>
      <c r="O312">
        <v>264020</v>
      </c>
      <c r="P312" t="s">
        <v>83</v>
      </c>
    </row>
    <row r="313" spans="1:16" x14ac:dyDescent="0.2">
      <c r="A313" t="s">
        <v>82</v>
      </c>
      <c r="B313">
        <v>2016</v>
      </c>
      <c r="C313" t="s">
        <v>14</v>
      </c>
      <c r="D313">
        <v>766</v>
      </c>
      <c r="E313">
        <v>5394</v>
      </c>
      <c r="F313">
        <f t="shared" si="15"/>
        <v>6160</v>
      </c>
      <c r="G313">
        <v>285</v>
      </c>
      <c r="H313">
        <v>481</v>
      </c>
      <c r="I313" s="3">
        <f>Table1[[#This Row],[Count - Carework Female]]/Table1[[#This Row],[Count - Carework]]</f>
        <v>0.62793733681462138</v>
      </c>
      <c r="J313" s="3">
        <f t="shared" si="13"/>
        <v>0.12435064935064935</v>
      </c>
      <c r="K313" s="3">
        <f t="shared" si="14"/>
        <v>0.87564935064935068</v>
      </c>
      <c r="L313">
        <v>485082</v>
      </c>
      <c r="M313">
        <v>336867</v>
      </c>
      <c r="N313">
        <v>237149</v>
      </c>
      <c r="O313">
        <v>313906</v>
      </c>
      <c r="P313" t="s">
        <v>83</v>
      </c>
    </row>
    <row r="314" spans="1:16" x14ac:dyDescent="0.2">
      <c r="A314" t="s">
        <v>84</v>
      </c>
      <c r="B314">
        <v>2004</v>
      </c>
      <c r="C314" t="s">
        <v>14</v>
      </c>
      <c r="D314">
        <v>902</v>
      </c>
      <c r="E314">
        <v>5961</v>
      </c>
      <c r="F314">
        <f t="shared" si="15"/>
        <v>6863</v>
      </c>
      <c r="G314">
        <v>216</v>
      </c>
      <c r="H314">
        <v>686</v>
      </c>
      <c r="I314" s="3">
        <f>Table1[[#This Row],[Count - Carework Female]]/Table1[[#This Row],[Count - Carework]]</f>
        <v>0.76053215077605318</v>
      </c>
      <c r="J314" s="3">
        <f t="shared" si="13"/>
        <v>0.13142940405070669</v>
      </c>
      <c r="K314" s="3">
        <f t="shared" si="14"/>
        <v>0.86857059594929331</v>
      </c>
      <c r="L314">
        <v>5219</v>
      </c>
      <c r="M314">
        <v>5341</v>
      </c>
      <c r="N314">
        <v>4305</v>
      </c>
      <c r="O314">
        <v>5216</v>
      </c>
      <c r="P314" t="s">
        <v>17</v>
      </c>
    </row>
    <row r="315" spans="1:16" x14ac:dyDescent="0.2">
      <c r="A315" t="s">
        <v>84</v>
      </c>
      <c r="B315">
        <v>2007</v>
      </c>
      <c r="C315" t="s">
        <v>14</v>
      </c>
      <c r="D315">
        <v>902</v>
      </c>
      <c r="E315">
        <v>6762</v>
      </c>
      <c r="F315">
        <f t="shared" si="15"/>
        <v>7664</v>
      </c>
      <c r="G315">
        <v>197</v>
      </c>
      <c r="H315">
        <v>705</v>
      </c>
      <c r="I315" s="3">
        <f>Table1[[#This Row],[Count - Carework Female]]/Table1[[#This Row],[Count - Carework]]</f>
        <v>0.78159645232815966</v>
      </c>
      <c r="J315" s="3">
        <f t="shared" si="13"/>
        <v>0.11769311064718163</v>
      </c>
      <c r="K315" s="3">
        <f t="shared" si="14"/>
        <v>0.88230688935281842</v>
      </c>
      <c r="L315">
        <v>6439</v>
      </c>
      <c r="M315">
        <v>7144</v>
      </c>
      <c r="N315">
        <v>3828</v>
      </c>
      <c r="O315">
        <v>4864</v>
      </c>
      <c r="P315" t="s">
        <v>17</v>
      </c>
    </row>
    <row r="316" spans="1:16" x14ac:dyDescent="0.2">
      <c r="A316" t="s">
        <v>84</v>
      </c>
      <c r="B316">
        <v>2010</v>
      </c>
      <c r="C316" t="s">
        <v>14</v>
      </c>
      <c r="D316">
        <v>812</v>
      </c>
      <c r="E316">
        <v>5966</v>
      </c>
      <c r="F316">
        <f t="shared" si="15"/>
        <v>6778</v>
      </c>
      <c r="G316">
        <v>111</v>
      </c>
      <c r="H316">
        <v>701</v>
      </c>
      <c r="I316" s="3">
        <f>Table1[[#This Row],[Count - Carework Female]]/Table1[[#This Row],[Count - Carework]]</f>
        <v>0.86330049261083741</v>
      </c>
      <c r="J316" s="3">
        <f t="shared" si="13"/>
        <v>0.11979935084095604</v>
      </c>
      <c r="K316" s="3">
        <f t="shared" si="14"/>
        <v>0.88020064915904395</v>
      </c>
      <c r="L316">
        <v>7803</v>
      </c>
      <c r="M316">
        <v>8434</v>
      </c>
      <c r="N316">
        <v>7340</v>
      </c>
      <c r="O316">
        <v>5992</v>
      </c>
      <c r="P316" t="s">
        <v>17</v>
      </c>
    </row>
    <row r="317" spans="1:16" x14ac:dyDescent="0.2">
      <c r="A317" t="s">
        <v>84</v>
      </c>
      <c r="B317">
        <v>2013</v>
      </c>
      <c r="C317" t="s">
        <v>14</v>
      </c>
      <c r="D317">
        <v>727</v>
      </c>
      <c r="E317">
        <v>5997</v>
      </c>
      <c r="F317">
        <f t="shared" si="15"/>
        <v>6724</v>
      </c>
      <c r="G317">
        <v>116</v>
      </c>
      <c r="H317">
        <v>611</v>
      </c>
      <c r="I317" s="3">
        <f>Table1[[#This Row],[Count - Carework Female]]/Table1[[#This Row],[Count - Carework]]</f>
        <v>0.84044016506189823</v>
      </c>
      <c r="J317" s="3">
        <f t="shared" si="13"/>
        <v>0.10812016656751933</v>
      </c>
      <c r="K317" s="3">
        <f t="shared" si="14"/>
        <v>0.89187983343248067</v>
      </c>
      <c r="L317">
        <v>9145</v>
      </c>
      <c r="M317">
        <v>9298</v>
      </c>
      <c r="N317">
        <v>6637</v>
      </c>
      <c r="O317">
        <v>7445</v>
      </c>
      <c r="P317" t="s">
        <v>17</v>
      </c>
    </row>
    <row r="318" spans="1:16" x14ac:dyDescent="0.2">
      <c r="A318" t="s">
        <v>85</v>
      </c>
      <c r="B318">
        <v>1997</v>
      </c>
      <c r="C318" t="s">
        <v>14</v>
      </c>
      <c r="D318">
        <v>357</v>
      </c>
      <c r="E318">
        <v>3169</v>
      </c>
      <c r="F318">
        <f t="shared" si="15"/>
        <v>3526</v>
      </c>
      <c r="G318">
        <v>91</v>
      </c>
      <c r="H318">
        <v>266</v>
      </c>
      <c r="I318" s="3">
        <f>Table1[[#This Row],[Count - Carework Female]]/Table1[[#This Row],[Count - Carework]]</f>
        <v>0.74509803921568629</v>
      </c>
      <c r="J318" s="3">
        <f t="shared" si="13"/>
        <v>0.10124787294384571</v>
      </c>
      <c r="K318" s="3">
        <f t="shared" si="14"/>
        <v>0.89875212705615426</v>
      </c>
      <c r="L318">
        <v>5799</v>
      </c>
      <c r="M318">
        <v>4046</v>
      </c>
      <c r="N318">
        <v>2803</v>
      </c>
      <c r="O318">
        <v>2714</v>
      </c>
      <c r="P318" t="s">
        <v>17</v>
      </c>
    </row>
    <row r="319" spans="1:16" x14ac:dyDescent="0.2">
      <c r="A319" t="s">
        <v>85</v>
      </c>
      <c r="B319">
        <v>1999</v>
      </c>
      <c r="C319" t="s">
        <v>14</v>
      </c>
      <c r="D319">
        <v>511</v>
      </c>
      <c r="E319">
        <v>4683</v>
      </c>
      <c r="F319">
        <f t="shared" si="15"/>
        <v>5194</v>
      </c>
      <c r="G319">
        <v>131</v>
      </c>
      <c r="H319">
        <v>380</v>
      </c>
      <c r="I319" s="3">
        <f>Table1[[#This Row],[Count - Carework Female]]/Table1[[#This Row],[Count - Carework]]</f>
        <v>0.74363992172211346</v>
      </c>
      <c r="J319" s="3">
        <f t="shared" si="13"/>
        <v>9.8382749326145547E-2</v>
      </c>
      <c r="K319" s="3">
        <f t="shared" si="14"/>
        <v>0.90161725067385445</v>
      </c>
      <c r="L319">
        <v>6667</v>
      </c>
      <c r="M319">
        <v>5174</v>
      </c>
      <c r="N319">
        <v>3337</v>
      </c>
      <c r="O319">
        <v>2932</v>
      </c>
      <c r="P319" t="s">
        <v>17</v>
      </c>
    </row>
    <row r="320" spans="1:16" x14ac:dyDescent="0.2">
      <c r="A320" t="s">
        <v>85</v>
      </c>
      <c r="B320">
        <v>2004</v>
      </c>
      <c r="C320" t="s">
        <v>14</v>
      </c>
      <c r="D320">
        <v>526</v>
      </c>
      <c r="E320">
        <v>4137</v>
      </c>
      <c r="F320">
        <f t="shared" si="15"/>
        <v>4663</v>
      </c>
      <c r="G320">
        <v>134</v>
      </c>
      <c r="H320">
        <v>392</v>
      </c>
      <c r="I320" s="3">
        <f>Table1[[#This Row],[Count - Carework Female]]/Table1[[#This Row],[Count - Carework]]</f>
        <v>0.74524714828897343</v>
      </c>
      <c r="J320" s="3">
        <f t="shared" si="13"/>
        <v>0.11280291657731074</v>
      </c>
      <c r="K320" s="3">
        <f t="shared" si="14"/>
        <v>0.88719708342268921</v>
      </c>
      <c r="L320">
        <v>10964</v>
      </c>
      <c r="M320">
        <v>8240</v>
      </c>
      <c r="N320">
        <v>4819</v>
      </c>
      <c r="O320">
        <v>4598</v>
      </c>
      <c r="P320" t="s">
        <v>17</v>
      </c>
    </row>
    <row r="321" spans="1:16" x14ac:dyDescent="0.2">
      <c r="A321" t="s">
        <v>85</v>
      </c>
      <c r="B321">
        <v>2007</v>
      </c>
      <c r="C321" t="s">
        <v>14</v>
      </c>
      <c r="D321">
        <v>505</v>
      </c>
      <c r="E321">
        <v>4111</v>
      </c>
      <c r="F321">
        <f t="shared" si="15"/>
        <v>4616</v>
      </c>
      <c r="G321">
        <v>96</v>
      </c>
      <c r="H321">
        <v>409</v>
      </c>
      <c r="I321" s="3">
        <f>Table1[[#This Row],[Count - Carework Female]]/Table1[[#This Row],[Count - Carework]]</f>
        <v>0.80990099009900995</v>
      </c>
      <c r="J321" s="3">
        <f t="shared" si="13"/>
        <v>0.10940207972270365</v>
      </c>
      <c r="K321" s="3">
        <f t="shared" si="14"/>
        <v>0.89059792027729634</v>
      </c>
      <c r="L321">
        <v>12161</v>
      </c>
      <c r="M321">
        <v>9818</v>
      </c>
      <c r="N321">
        <v>5597</v>
      </c>
      <c r="O321">
        <v>5166</v>
      </c>
      <c r="P321" t="s">
        <v>17</v>
      </c>
    </row>
    <row r="322" spans="1:16" x14ac:dyDescent="0.2">
      <c r="A322" t="s">
        <v>85</v>
      </c>
      <c r="B322">
        <v>2010</v>
      </c>
      <c r="C322" t="s">
        <v>14</v>
      </c>
      <c r="D322">
        <v>630</v>
      </c>
      <c r="E322">
        <v>4149</v>
      </c>
      <c r="F322">
        <f t="shared" si="15"/>
        <v>4779</v>
      </c>
      <c r="G322">
        <v>151</v>
      </c>
      <c r="H322">
        <v>479</v>
      </c>
      <c r="I322" s="3">
        <f>Table1[[#This Row],[Count - Carework Female]]/Table1[[#This Row],[Count - Carework]]</f>
        <v>0.76031746031746028</v>
      </c>
      <c r="J322" s="3">
        <f t="shared" si="13"/>
        <v>0.13182674199623351</v>
      </c>
      <c r="K322" s="3">
        <f t="shared" si="14"/>
        <v>0.86817325800376643</v>
      </c>
      <c r="L322">
        <v>13819</v>
      </c>
      <c r="M322">
        <v>11678</v>
      </c>
      <c r="N322">
        <v>6107</v>
      </c>
      <c r="O322">
        <v>6543</v>
      </c>
      <c r="P322" t="s">
        <v>17</v>
      </c>
    </row>
    <row r="323" spans="1:16" x14ac:dyDescent="0.2">
      <c r="A323" t="s">
        <v>85</v>
      </c>
      <c r="B323">
        <v>2012</v>
      </c>
      <c r="C323" t="s">
        <v>14</v>
      </c>
      <c r="D323">
        <v>568</v>
      </c>
      <c r="E323">
        <v>3745</v>
      </c>
      <c r="F323">
        <f t="shared" si="15"/>
        <v>4313</v>
      </c>
      <c r="G323">
        <v>125</v>
      </c>
      <c r="H323">
        <v>443</v>
      </c>
      <c r="I323" s="3">
        <f>Table1[[#This Row],[Count - Carework Female]]/Table1[[#This Row],[Count - Carework]]</f>
        <v>0.77992957746478875</v>
      </c>
      <c r="J323" s="3">
        <f t="shared" si="13"/>
        <v>0.13169487595641086</v>
      </c>
      <c r="K323" s="3">
        <f t="shared" si="14"/>
        <v>0.86830512404358917</v>
      </c>
      <c r="L323">
        <v>15197</v>
      </c>
      <c r="M323">
        <v>11621</v>
      </c>
      <c r="N323">
        <v>8009</v>
      </c>
      <c r="O323">
        <v>7843</v>
      </c>
      <c r="P323" t="s">
        <v>17</v>
      </c>
    </row>
    <row r="324" spans="1:16" x14ac:dyDescent="0.2">
      <c r="A324" t="s">
        <v>86</v>
      </c>
      <c r="B324">
        <v>2008</v>
      </c>
      <c r="C324" t="s">
        <v>14</v>
      </c>
      <c r="D324">
        <v>950</v>
      </c>
      <c r="E324">
        <v>5387</v>
      </c>
      <c r="F324">
        <f t="shared" si="15"/>
        <v>6337</v>
      </c>
      <c r="G324">
        <v>392</v>
      </c>
      <c r="H324">
        <v>558</v>
      </c>
      <c r="I324" s="3">
        <f>Table1[[#This Row],[Count - Carework Female]]/Table1[[#This Row],[Count - Carework]]</f>
        <v>0.58736842105263154</v>
      </c>
      <c r="J324" s="3">
        <f t="shared" si="13"/>
        <v>0.14991320814265424</v>
      </c>
      <c r="K324" s="3">
        <f t="shared" si="14"/>
        <v>0.8500867918573457</v>
      </c>
      <c r="L324">
        <v>89576</v>
      </c>
      <c r="M324">
        <v>35420</v>
      </c>
      <c r="N324">
        <v>127821</v>
      </c>
      <c r="O324">
        <v>77869</v>
      </c>
      <c r="P324" t="s">
        <v>87</v>
      </c>
    </row>
    <row r="325" spans="1:16" x14ac:dyDescent="0.2">
      <c r="A325" t="s">
        <v>86</v>
      </c>
      <c r="B325">
        <v>2010</v>
      </c>
      <c r="C325" t="s">
        <v>14</v>
      </c>
      <c r="D325">
        <v>1207</v>
      </c>
      <c r="E325">
        <v>4279</v>
      </c>
      <c r="F325">
        <f t="shared" si="15"/>
        <v>5486</v>
      </c>
      <c r="G325">
        <v>499</v>
      </c>
      <c r="H325">
        <v>708</v>
      </c>
      <c r="I325" s="3">
        <f>Table1[[#This Row],[Count - Carework Female]]/Table1[[#This Row],[Count - Carework]]</f>
        <v>0.58657829328914668</v>
      </c>
      <c r="J325" s="3">
        <f t="shared" si="13"/>
        <v>0.22001458257382428</v>
      </c>
      <c r="K325" s="3">
        <f t="shared" si="14"/>
        <v>0.77998541742617578</v>
      </c>
      <c r="L325">
        <v>92133</v>
      </c>
      <c r="M325">
        <v>38369</v>
      </c>
      <c r="N325">
        <v>110619</v>
      </c>
      <c r="O325">
        <v>73735</v>
      </c>
      <c r="P325" t="s">
        <v>87</v>
      </c>
    </row>
    <row r="326" spans="1:16" x14ac:dyDescent="0.2">
      <c r="A326" t="s">
        <v>86</v>
      </c>
      <c r="B326">
        <v>2012</v>
      </c>
      <c r="C326" t="s">
        <v>14</v>
      </c>
      <c r="D326">
        <v>1423</v>
      </c>
      <c r="E326">
        <v>5698</v>
      </c>
      <c r="F326">
        <f t="shared" si="15"/>
        <v>7121</v>
      </c>
      <c r="G326">
        <v>584</v>
      </c>
      <c r="H326">
        <v>839</v>
      </c>
      <c r="I326" s="3">
        <f>Table1[[#This Row],[Count - Carework Female]]/Table1[[#This Row],[Count - Carework]]</f>
        <v>0.58959943780744906</v>
      </c>
      <c r="J326" s="3">
        <f t="shared" si="13"/>
        <v>0.19983148434208678</v>
      </c>
      <c r="K326" s="3">
        <f t="shared" si="14"/>
        <v>0.80016851565791325</v>
      </c>
      <c r="L326">
        <v>112706</v>
      </c>
      <c r="M326">
        <v>45440</v>
      </c>
      <c r="N326">
        <v>160125</v>
      </c>
      <c r="O326">
        <v>98958</v>
      </c>
      <c r="P326" t="s">
        <v>87</v>
      </c>
    </row>
    <row r="327" spans="1:16" x14ac:dyDescent="0.2">
      <c r="A327" t="s">
        <v>88</v>
      </c>
      <c r="B327">
        <v>2006</v>
      </c>
      <c r="C327" t="s">
        <v>14</v>
      </c>
      <c r="D327">
        <v>769</v>
      </c>
      <c r="E327">
        <v>18621</v>
      </c>
      <c r="F327">
        <f t="shared" si="15"/>
        <v>19390</v>
      </c>
      <c r="G327">
        <v>498</v>
      </c>
      <c r="H327">
        <v>271</v>
      </c>
      <c r="I327" s="3">
        <f>Table1[[#This Row],[Count - Carework Female]]/Table1[[#This Row],[Count - Carework]]</f>
        <v>0.35240572171651496</v>
      </c>
      <c r="J327" s="3">
        <f t="shared" si="13"/>
        <v>3.9659618359979373E-2</v>
      </c>
      <c r="K327" s="3">
        <f t="shared" si="14"/>
        <v>0.96034038164002067</v>
      </c>
      <c r="L327" t="s">
        <v>105</v>
      </c>
      <c r="M327" t="s">
        <v>105</v>
      </c>
      <c r="N327" t="s">
        <v>105</v>
      </c>
      <c r="O327" t="s">
        <v>105</v>
      </c>
      <c r="P327" t="s">
        <v>89</v>
      </c>
    </row>
    <row r="328" spans="1:16" x14ac:dyDescent="0.2">
      <c r="A328" t="s">
        <v>88</v>
      </c>
      <c r="B328">
        <v>2008</v>
      </c>
      <c r="C328" t="s">
        <v>14</v>
      </c>
      <c r="D328">
        <v>745</v>
      </c>
      <c r="E328">
        <v>16219</v>
      </c>
      <c r="F328">
        <f t="shared" si="15"/>
        <v>16964</v>
      </c>
      <c r="G328">
        <v>470</v>
      </c>
      <c r="H328">
        <v>275</v>
      </c>
      <c r="I328" s="3">
        <f>Table1[[#This Row],[Count - Carework Female]]/Table1[[#This Row],[Count - Carework]]</f>
        <v>0.36912751677852351</v>
      </c>
      <c r="J328" s="3">
        <f t="shared" si="13"/>
        <v>4.3916529120490454E-2</v>
      </c>
      <c r="K328" s="3">
        <f t="shared" si="14"/>
        <v>0.95608347087950951</v>
      </c>
      <c r="L328" t="s">
        <v>105</v>
      </c>
      <c r="M328" t="s">
        <v>105</v>
      </c>
      <c r="N328" t="s">
        <v>105</v>
      </c>
      <c r="O328" t="s">
        <v>105</v>
      </c>
      <c r="P328" t="s">
        <v>89</v>
      </c>
    </row>
    <row r="329" spans="1:16" x14ac:dyDescent="0.2">
      <c r="A329" t="s">
        <v>88</v>
      </c>
      <c r="B329">
        <v>2010</v>
      </c>
      <c r="C329" t="s">
        <v>14</v>
      </c>
      <c r="D329">
        <v>728</v>
      </c>
      <c r="E329">
        <v>19129</v>
      </c>
      <c r="F329">
        <f t="shared" si="15"/>
        <v>19857</v>
      </c>
      <c r="G329">
        <v>432</v>
      </c>
      <c r="H329">
        <v>296</v>
      </c>
      <c r="I329" s="3">
        <f>Table1[[#This Row],[Count - Carework Female]]/Table1[[#This Row],[Count - Carework]]</f>
        <v>0.40659340659340659</v>
      </c>
      <c r="J329" s="3">
        <f t="shared" si="13"/>
        <v>3.6662134259958706E-2</v>
      </c>
      <c r="K329" s="3">
        <f t="shared" si="14"/>
        <v>0.96333786574004132</v>
      </c>
      <c r="L329" t="s">
        <v>105</v>
      </c>
      <c r="M329" t="s">
        <v>105</v>
      </c>
      <c r="N329" t="s">
        <v>105</v>
      </c>
      <c r="O329" t="s">
        <v>105</v>
      </c>
      <c r="P329" t="s">
        <v>89</v>
      </c>
    </row>
    <row r="330" spans="1:16" x14ac:dyDescent="0.2">
      <c r="A330" t="s">
        <v>88</v>
      </c>
      <c r="B330">
        <v>2012</v>
      </c>
      <c r="C330" t="s">
        <v>14</v>
      </c>
      <c r="D330">
        <v>732</v>
      </c>
      <c r="E330">
        <v>18462</v>
      </c>
      <c r="F330">
        <f t="shared" si="15"/>
        <v>19194</v>
      </c>
      <c r="G330">
        <v>398</v>
      </c>
      <c r="H330">
        <v>334</v>
      </c>
      <c r="I330" s="3">
        <f>Table1[[#This Row],[Count - Carework Female]]/Table1[[#This Row],[Count - Carework]]</f>
        <v>0.45628415300546449</v>
      </c>
      <c r="J330" s="3">
        <f t="shared" si="13"/>
        <v>3.8136917786808375E-2</v>
      </c>
      <c r="K330" s="3">
        <f t="shared" si="14"/>
        <v>0.96186308221319161</v>
      </c>
      <c r="L330" t="s">
        <v>105</v>
      </c>
      <c r="M330" t="s">
        <v>105</v>
      </c>
      <c r="N330" t="s">
        <v>105</v>
      </c>
      <c r="O330" t="s">
        <v>105</v>
      </c>
      <c r="P330" t="s">
        <v>89</v>
      </c>
    </row>
    <row r="331" spans="1:16" x14ac:dyDescent="0.2">
      <c r="A331" t="s">
        <v>90</v>
      </c>
      <c r="B331">
        <v>1980</v>
      </c>
      <c r="C331" t="s">
        <v>14</v>
      </c>
      <c r="D331">
        <v>1137</v>
      </c>
      <c r="E331">
        <v>24007</v>
      </c>
      <c r="F331">
        <f t="shared" si="15"/>
        <v>25144</v>
      </c>
      <c r="G331">
        <v>828</v>
      </c>
      <c r="H331">
        <v>309</v>
      </c>
      <c r="I331" s="3">
        <f>Table1[[#This Row],[Count - Carework Female]]/Table1[[#This Row],[Count - Carework]]</f>
        <v>0.27176781002638523</v>
      </c>
      <c r="J331" s="3">
        <f t="shared" ref="J331:J394" si="16">D331/F331</f>
        <v>4.5219535475660197E-2</v>
      </c>
      <c r="K331" s="3">
        <f t="shared" si="14"/>
        <v>0.95478046452433984</v>
      </c>
      <c r="L331">
        <v>3904</v>
      </c>
      <c r="M331">
        <v>1660</v>
      </c>
      <c r="N331">
        <v>2326</v>
      </c>
      <c r="O331">
        <v>2279</v>
      </c>
      <c r="P331" t="s">
        <v>17</v>
      </c>
    </row>
    <row r="332" spans="1:16" x14ac:dyDescent="0.2">
      <c r="A332" t="s">
        <v>90</v>
      </c>
      <c r="B332">
        <v>1990</v>
      </c>
      <c r="C332" t="s">
        <v>14</v>
      </c>
      <c r="D332">
        <v>2494</v>
      </c>
      <c r="E332">
        <v>19283</v>
      </c>
      <c r="F332">
        <f t="shared" si="15"/>
        <v>21777</v>
      </c>
      <c r="G332">
        <v>931</v>
      </c>
      <c r="H332">
        <v>1563</v>
      </c>
      <c r="I332" s="3">
        <f>Table1[[#This Row],[Count - Carework Female]]/Table1[[#This Row],[Count - Carework]]</f>
        <v>0.62670408981555736</v>
      </c>
      <c r="J332" s="3">
        <f t="shared" si="16"/>
        <v>0.11452449832391973</v>
      </c>
      <c r="K332" s="3">
        <f t="shared" si="14"/>
        <v>0.88547550167608025</v>
      </c>
      <c r="L332">
        <v>8238</v>
      </c>
      <c r="M332">
        <v>5319</v>
      </c>
      <c r="N332">
        <v>4911</v>
      </c>
      <c r="O332">
        <v>5190</v>
      </c>
      <c r="P332" t="s">
        <v>17</v>
      </c>
    </row>
    <row r="333" spans="1:16" x14ac:dyDescent="0.2">
      <c r="A333" t="s">
        <v>90</v>
      </c>
      <c r="B333">
        <v>1995</v>
      </c>
      <c r="C333" t="s">
        <v>14</v>
      </c>
      <c r="D333">
        <v>149</v>
      </c>
      <c r="E333">
        <v>5731</v>
      </c>
      <c r="F333">
        <f t="shared" si="15"/>
        <v>5880</v>
      </c>
      <c r="G333">
        <v>37</v>
      </c>
      <c r="H333">
        <v>112</v>
      </c>
      <c r="I333" s="3">
        <f>Table1[[#This Row],[Count - Carework Female]]/Table1[[#This Row],[Count - Carework]]</f>
        <v>0.75167785234899331</v>
      </c>
      <c r="J333" s="3">
        <f t="shared" si="16"/>
        <v>2.5340136054421768E-2</v>
      </c>
      <c r="K333" s="3">
        <f t="shared" si="14"/>
        <v>0.97465986394557824</v>
      </c>
      <c r="L333">
        <v>5876</v>
      </c>
      <c r="M333">
        <v>8558</v>
      </c>
      <c r="N333">
        <v>6917</v>
      </c>
      <c r="O333">
        <v>8848</v>
      </c>
      <c r="P333" t="s">
        <v>17</v>
      </c>
    </row>
    <row r="334" spans="1:16" x14ac:dyDescent="0.2">
      <c r="A334" t="s">
        <v>90</v>
      </c>
      <c r="B334">
        <v>2000</v>
      </c>
      <c r="C334" t="s">
        <v>14</v>
      </c>
      <c r="D334">
        <v>613</v>
      </c>
      <c r="E334">
        <v>4865</v>
      </c>
      <c r="F334">
        <f t="shared" si="15"/>
        <v>5478</v>
      </c>
      <c r="G334">
        <v>198</v>
      </c>
      <c r="H334">
        <v>415</v>
      </c>
      <c r="I334" s="3">
        <f>Table1[[#This Row],[Count - Carework Female]]/Table1[[#This Row],[Count - Carework]]</f>
        <v>0.67699836867862973</v>
      </c>
      <c r="J334" s="3">
        <f t="shared" si="16"/>
        <v>0.11190215407082876</v>
      </c>
      <c r="K334" s="3">
        <f t="shared" si="14"/>
        <v>0.88809784592917118</v>
      </c>
      <c r="L334">
        <v>16041</v>
      </c>
      <c r="M334">
        <v>12822</v>
      </c>
      <c r="N334">
        <v>10309</v>
      </c>
      <c r="O334">
        <v>12211</v>
      </c>
      <c r="P334" t="s">
        <v>17</v>
      </c>
    </row>
    <row r="335" spans="1:16" x14ac:dyDescent="0.2">
      <c r="A335" t="s">
        <v>90</v>
      </c>
      <c r="B335">
        <v>2004</v>
      </c>
      <c r="C335" t="s">
        <v>14</v>
      </c>
      <c r="D335">
        <v>1757</v>
      </c>
      <c r="E335">
        <v>12565</v>
      </c>
      <c r="F335">
        <f t="shared" si="15"/>
        <v>14322</v>
      </c>
      <c r="G335">
        <v>608</v>
      </c>
      <c r="H335">
        <v>1149</v>
      </c>
      <c r="I335" s="3">
        <f>Table1[[#This Row],[Count - Carework Female]]/Table1[[#This Row],[Count - Carework]]</f>
        <v>0.65395560614684123</v>
      </c>
      <c r="J335" s="3">
        <f t="shared" si="16"/>
        <v>0.12267839687194526</v>
      </c>
      <c r="K335" s="3">
        <f t="shared" ref="K335:K398" si="17">E335/F335</f>
        <v>0.87732160312805474</v>
      </c>
      <c r="L335">
        <v>17347</v>
      </c>
      <c r="M335">
        <v>12049</v>
      </c>
      <c r="N335">
        <v>10448</v>
      </c>
      <c r="O335">
        <v>10004</v>
      </c>
      <c r="P335" t="s">
        <v>17</v>
      </c>
    </row>
    <row r="336" spans="1:16" x14ac:dyDescent="0.2">
      <c r="A336" t="s">
        <v>90</v>
      </c>
      <c r="B336">
        <v>2007</v>
      </c>
      <c r="C336" t="s">
        <v>14</v>
      </c>
      <c r="D336">
        <v>2062</v>
      </c>
      <c r="E336">
        <v>12629</v>
      </c>
      <c r="F336">
        <f t="shared" si="15"/>
        <v>14691</v>
      </c>
      <c r="G336">
        <v>654</v>
      </c>
      <c r="H336">
        <v>1408</v>
      </c>
      <c r="I336" s="3">
        <f>Table1[[#This Row],[Count - Carework Female]]/Table1[[#This Row],[Count - Carework]]</f>
        <v>0.68283220174587778</v>
      </c>
      <c r="J336" s="3">
        <f t="shared" si="16"/>
        <v>0.14035804233884691</v>
      </c>
      <c r="K336" s="3">
        <f t="shared" si="17"/>
        <v>0.85964195766115303</v>
      </c>
      <c r="L336">
        <v>23663</v>
      </c>
      <c r="M336">
        <v>17223</v>
      </c>
      <c r="N336">
        <v>14958</v>
      </c>
      <c r="O336">
        <v>13372</v>
      </c>
      <c r="P336" t="s">
        <v>17</v>
      </c>
    </row>
    <row r="337" spans="1:18" x14ac:dyDescent="0.2">
      <c r="A337" t="s">
        <v>90</v>
      </c>
      <c r="B337">
        <v>2010</v>
      </c>
      <c r="C337" t="s">
        <v>14</v>
      </c>
      <c r="D337">
        <v>1772</v>
      </c>
      <c r="E337">
        <v>10688</v>
      </c>
      <c r="F337">
        <f t="shared" si="15"/>
        <v>12460</v>
      </c>
      <c r="G337">
        <v>604</v>
      </c>
      <c r="H337">
        <v>1168</v>
      </c>
      <c r="I337" s="3">
        <f>Table1[[#This Row],[Count - Carework Female]]/Table1[[#This Row],[Count - Carework]]</f>
        <v>0.65914221218961622</v>
      </c>
      <c r="J337" s="3">
        <f t="shared" si="16"/>
        <v>0.14221508828250401</v>
      </c>
      <c r="K337" s="3">
        <f t="shared" si="17"/>
        <v>0.85778491171749593</v>
      </c>
      <c r="L337">
        <v>26699</v>
      </c>
      <c r="M337">
        <v>17514</v>
      </c>
      <c r="N337">
        <v>15419</v>
      </c>
      <c r="O337">
        <v>14520</v>
      </c>
      <c r="P337" t="s">
        <v>17</v>
      </c>
    </row>
    <row r="338" spans="1:18" x14ac:dyDescent="0.2">
      <c r="A338" t="s">
        <v>90</v>
      </c>
      <c r="B338">
        <v>2013</v>
      </c>
      <c r="C338" t="s">
        <v>14</v>
      </c>
      <c r="D338">
        <v>1654</v>
      </c>
      <c r="E338">
        <v>9227</v>
      </c>
      <c r="F338">
        <f t="shared" si="15"/>
        <v>10881</v>
      </c>
      <c r="G338">
        <v>407</v>
      </c>
      <c r="H338">
        <v>1247</v>
      </c>
      <c r="I338" s="3">
        <f>Table1[[#This Row],[Count - Carework Female]]/Table1[[#This Row],[Count - Carework]]</f>
        <v>0.75392986698911724</v>
      </c>
      <c r="J338" s="3">
        <f t="shared" si="16"/>
        <v>0.15200808749195846</v>
      </c>
      <c r="K338" s="3">
        <f t="shared" si="17"/>
        <v>0.84799191250804151</v>
      </c>
      <c r="L338">
        <v>24708</v>
      </c>
      <c r="M338">
        <v>19914</v>
      </c>
      <c r="N338">
        <v>18230</v>
      </c>
      <c r="O338">
        <v>17663</v>
      </c>
      <c r="P338" t="s">
        <v>17</v>
      </c>
    </row>
    <row r="339" spans="1:18" x14ac:dyDescent="0.2">
      <c r="A339" t="s">
        <v>90</v>
      </c>
      <c r="B339">
        <v>2016</v>
      </c>
      <c r="C339" t="s">
        <v>14</v>
      </c>
      <c r="D339">
        <v>2039</v>
      </c>
      <c r="E339">
        <v>11060</v>
      </c>
      <c r="F339">
        <f t="shared" si="15"/>
        <v>13099</v>
      </c>
      <c r="G339">
        <v>531</v>
      </c>
      <c r="H339">
        <v>1508</v>
      </c>
      <c r="I339" s="3">
        <f>Table1[[#This Row],[Count - Carework Female]]/Table1[[#This Row],[Count - Carework]]</f>
        <v>0.73957822461991174</v>
      </c>
      <c r="J339" s="3">
        <f t="shared" si="16"/>
        <v>0.15566073746087489</v>
      </c>
      <c r="K339" s="3">
        <f t="shared" si="17"/>
        <v>0.84433926253912517</v>
      </c>
      <c r="L339">
        <v>25081</v>
      </c>
      <c r="M339">
        <v>20833</v>
      </c>
      <c r="N339">
        <v>18520</v>
      </c>
      <c r="O339">
        <v>19473</v>
      </c>
      <c r="P339" t="s">
        <v>17</v>
      </c>
    </row>
    <row r="340" spans="1:18" x14ac:dyDescent="0.2">
      <c r="A340" t="s">
        <v>91</v>
      </c>
      <c r="B340">
        <v>1981</v>
      </c>
      <c r="C340" t="s">
        <v>14</v>
      </c>
      <c r="D340">
        <v>1137</v>
      </c>
      <c r="E340">
        <v>10850</v>
      </c>
      <c r="F340">
        <f t="shared" si="15"/>
        <v>11987</v>
      </c>
      <c r="G340">
        <v>339</v>
      </c>
      <c r="H340">
        <v>798</v>
      </c>
      <c r="I340" s="3">
        <f>Table1[[#This Row],[Count - Carework Female]]/Table1[[#This Row],[Count - Carework]]</f>
        <v>0.70184696569920846</v>
      </c>
      <c r="J340" s="3">
        <f t="shared" si="16"/>
        <v>9.4852757153583045E-2</v>
      </c>
      <c r="K340" s="3">
        <f t="shared" si="17"/>
        <v>0.9051472428464169</v>
      </c>
      <c r="L340">
        <v>75902</v>
      </c>
      <c r="M340">
        <v>55020</v>
      </c>
      <c r="N340">
        <v>55366</v>
      </c>
      <c r="O340">
        <v>52557</v>
      </c>
      <c r="P340" t="s">
        <v>92</v>
      </c>
      <c r="Q340" s="5">
        <f>75902/3.24913952</f>
        <v>23360.646575127681</v>
      </c>
      <c r="R340" s="6">
        <f>55020/3.24913952</f>
        <v>16933.714191503848</v>
      </c>
    </row>
    <row r="341" spans="1:18" x14ac:dyDescent="0.2">
      <c r="A341" t="s">
        <v>91</v>
      </c>
      <c r="B341">
        <v>1987</v>
      </c>
      <c r="C341" t="s">
        <v>14</v>
      </c>
      <c r="D341">
        <v>1273</v>
      </c>
      <c r="E341">
        <v>11552</v>
      </c>
      <c r="F341">
        <f t="shared" si="15"/>
        <v>12825</v>
      </c>
      <c r="G341">
        <v>317</v>
      </c>
      <c r="H341">
        <v>956</v>
      </c>
      <c r="I341" s="3">
        <f>Table1[[#This Row],[Count - Carework Female]]/Table1[[#This Row],[Count - Carework]]</f>
        <v>0.75098193244304789</v>
      </c>
      <c r="J341" s="3">
        <f t="shared" si="16"/>
        <v>9.9259259259259255E-2</v>
      </c>
      <c r="K341" s="3">
        <f t="shared" si="17"/>
        <v>0.90074074074074073</v>
      </c>
      <c r="L341">
        <v>91440</v>
      </c>
      <c r="M341">
        <v>86630</v>
      </c>
      <c r="N341">
        <v>59764</v>
      </c>
      <c r="O341">
        <v>68985</v>
      </c>
      <c r="P341" t="s">
        <v>92</v>
      </c>
      <c r="Q341" s="5">
        <f>91440/4.84074209</f>
        <v>18889.665737180392</v>
      </c>
      <c r="R341" s="6">
        <f>91440/4.84074209</f>
        <v>18889.665737180392</v>
      </c>
    </row>
    <row r="342" spans="1:18" x14ac:dyDescent="0.2">
      <c r="A342" t="s">
        <v>91</v>
      </c>
      <c r="B342">
        <v>1992</v>
      </c>
      <c r="C342" t="s">
        <v>14</v>
      </c>
      <c r="D342">
        <v>1628</v>
      </c>
      <c r="E342">
        <v>14388</v>
      </c>
      <c r="F342">
        <f t="shared" si="15"/>
        <v>16016</v>
      </c>
      <c r="G342">
        <v>458</v>
      </c>
      <c r="H342">
        <v>1170</v>
      </c>
      <c r="I342" s="3">
        <f>Table1[[#This Row],[Count - Carework Female]]/Table1[[#This Row],[Count - Carework]]</f>
        <v>0.71867321867321865</v>
      </c>
      <c r="J342" s="3">
        <f t="shared" si="16"/>
        <v>0.10164835164835165</v>
      </c>
      <c r="K342" s="3">
        <f t="shared" si="17"/>
        <v>0.89835164835164838</v>
      </c>
      <c r="L342">
        <v>148604</v>
      </c>
      <c r="M342">
        <v>140873</v>
      </c>
      <c r="N342">
        <v>105724</v>
      </c>
      <c r="O342">
        <v>106302</v>
      </c>
      <c r="P342" t="s">
        <v>92</v>
      </c>
      <c r="Q342" s="5">
        <f>148604/6.73424197</f>
        <v>22066.923146214183</v>
      </c>
      <c r="R342" s="6">
        <f>140873/6.73424197</f>
        <v>20918.909749243834</v>
      </c>
    </row>
    <row r="343" spans="1:18" x14ac:dyDescent="0.2">
      <c r="A343" t="s">
        <v>91</v>
      </c>
      <c r="B343">
        <v>1995</v>
      </c>
      <c r="C343" t="s">
        <v>14</v>
      </c>
      <c r="D343">
        <v>1678</v>
      </c>
      <c r="E343">
        <v>14455</v>
      </c>
      <c r="F343">
        <f t="shared" si="15"/>
        <v>16133</v>
      </c>
      <c r="G343">
        <v>462</v>
      </c>
      <c r="H343">
        <v>1216</v>
      </c>
      <c r="I343" s="3">
        <f>Table1[[#This Row],[Count - Carework Female]]/Table1[[#This Row],[Count - Carework]]</f>
        <v>0.72467222884386173</v>
      </c>
      <c r="J343" s="3">
        <f t="shared" si="16"/>
        <v>0.10401041343829417</v>
      </c>
      <c r="K343" s="3">
        <f t="shared" si="17"/>
        <v>0.8959895865617058</v>
      </c>
      <c r="L343">
        <v>152631</v>
      </c>
      <c r="M343">
        <v>164961</v>
      </c>
      <c r="N343">
        <v>97608</v>
      </c>
      <c r="O343">
        <v>132869</v>
      </c>
      <c r="P343" t="s">
        <v>92</v>
      </c>
      <c r="Q343" s="5">
        <f>152631/7.384408</f>
        <v>20669.361714574818</v>
      </c>
      <c r="R343" s="6">
        <f>164961/7.384408</f>
        <v>22339.096106282319</v>
      </c>
    </row>
    <row r="344" spans="1:18" x14ac:dyDescent="0.2">
      <c r="A344" t="s">
        <v>91</v>
      </c>
      <c r="B344">
        <v>2000</v>
      </c>
      <c r="C344" t="s">
        <v>14</v>
      </c>
      <c r="D344">
        <v>1831</v>
      </c>
      <c r="E344">
        <v>14012</v>
      </c>
      <c r="F344">
        <f t="shared" si="15"/>
        <v>15843</v>
      </c>
      <c r="G344">
        <v>589</v>
      </c>
      <c r="H344">
        <v>1242</v>
      </c>
      <c r="I344" s="3">
        <f>Table1[[#This Row],[Count - Carework Female]]/Table1[[#This Row],[Count - Carework]]</f>
        <v>0.6783178590933916</v>
      </c>
      <c r="J344" s="3">
        <f t="shared" si="16"/>
        <v>0.11557154579309474</v>
      </c>
      <c r="K344" s="3">
        <f t="shared" si="17"/>
        <v>0.8844284542069053</v>
      </c>
      <c r="L344">
        <v>218357</v>
      </c>
      <c r="M344">
        <v>211250</v>
      </c>
      <c r="N344">
        <v>134753</v>
      </c>
      <c r="O344">
        <v>197152</v>
      </c>
      <c r="P344" t="s">
        <v>92</v>
      </c>
      <c r="Q344" s="5">
        <f>185440/7.55885633</f>
        <v>24532.811830807743</v>
      </c>
      <c r="R344" s="6">
        <f>224392/7.55885633</f>
        <v>29685.972348676722</v>
      </c>
    </row>
    <row r="345" spans="1:18" x14ac:dyDescent="0.2">
      <c r="A345" t="s">
        <v>91</v>
      </c>
      <c r="B345">
        <v>2005</v>
      </c>
      <c r="C345" t="s">
        <v>14</v>
      </c>
      <c r="D345">
        <v>2072</v>
      </c>
      <c r="E345">
        <v>9535</v>
      </c>
      <c r="F345">
        <f t="shared" si="15"/>
        <v>11607</v>
      </c>
      <c r="G345">
        <v>612</v>
      </c>
      <c r="H345">
        <v>1460</v>
      </c>
      <c r="I345" s="3">
        <f>Table1[[#This Row],[Count - Carework Female]]/Table1[[#This Row],[Count - Carework]]</f>
        <v>0.70463320463320467</v>
      </c>
      <c r="J345" s="3">
        <f t="shared" si="16"/>
        <v>0.17851296631343155</v>
      </c>
      <c r="K345" s="3">
        <f t="shared" si="17"/>
        <v>0.8214870336865685</v>
      </c>
      <c r="L345">
        <v>252475</v>
      </c>
      <c r="M345">
        <v>260729</v>
      </c>
      <c r="N345">
        <v>147193</v>
      </c>
      <c r="O345">
        <v>202986</v>
      </c>
      <c r="P345" t="s">
        <v>92</v>
      </c>
      <c r="Q345" s="5">
        <f>233834/8.12685799</f>
        <v>28772.989547464706</v>
      </c>
      <c r="R345" s="6">
        <f>272330/8.12685799</f>
        <v>33509.87556754391</v>
      </c>
    </row>
    <row r="346" spans="1:18" x14ac:dyDescent="0.2">
      <c r="A346" t="s">
        <v>93</v>
      </c>
      <c r="B346">
        <v>1992</v>
      </c>
      <c r="C346" t="s">
        <v>14</v>
      </c>
      <c r="D346">
        <v>504</v>
      </c>
      <c r="E346">
        <v>6279</v>
      </c>
      <c r="F346">
        <f t="shared" si="15"/>
        <v>6783</v>
      </c>
      <c r="G346">
        <v>207</v>
      </c>
      <c r="H346">
        <v>297</v>
      </c>
      <c r="I346" s="3">
        <f>Table1[[#This Row],[Count - Carework Female]]/Table1[[#This Row],[Count - Carework]]</f>
        <v>0.5892857142857143</v>
      </c>
      <c r="J346" s="3">
        <f t="shared" si="16"/>
        <v>7.4303405572755415E-2</v>
      </c>
      <c r="K346" s="3">
        <f t="shared" si="17"/>
        <v>0.92569659442724461</v>
      </c>
      <c r="L346">
        <v>39115</v>
      </c>
      <c r="M346">
        <v>34511</v>
      </c>
      <c r="N346">
        <v>34611</v>
      </c>
      <c r="O346">
        <v>38993</v>
      </c>
      <c r="P346" t="s">
        <v>95</v>
      </c>
    </row>
    <row r="347" spans="1:18" x14ac:dyDescent="0.2">
      <c r="A347" t="s">
        <v>93</v>
      </c>
      <c r="B347">
        <v>2000</v>
      </c>
      <c r="C347" t="s">
        <v>14</v>
      </c>
      <c r="D347">
        <v>648</v>
      </c>
      <c r="E347">
        <v>3567</v>
      </c>
      <c r="F347">
        <f t="shared" si="15"/>
        <v>4215</v>
      </c>
      <c r="G347">
        <v>242</v>
      </c>
      <c r="H347">
        <v>406</v>
      </c>
      <c r="I347" s="3">
        <f>Table1[[#This Row],[Count - Carework Female]]/Table1[[#This Row],[Count - Carework]]</f>
        <v>0.62654320987654322</v>
      </c>
      <c r="J347" s="3">
        <f t="shared" si="16"/>
        <v>0.15373665480427046</v>
      </c>
      <c r="K347" s="3">
        <f t="shared" si="17"/>
        <v>0.84626334519572954</v>
      </c>
      <c r="L347" t="s">
        <v>105</v>
      </c>
      <c r="M347" t="s">
        <v>105</v>
      </c>
      <c r="N347" t="s">
        <v>105</v>
      </c>
      <c r="O347" t="s">
        <v>105</v>
      </c>
      <c r="P347" t="s">
        <v>95</v>
      </c>
    </row>
    <row r="348" spans="1:18" x14ac:dyDescent="0.2">
      <c r="A348" t="s">
        <v>93</v>
      </c>
      <c r="B348">
        <v>2002</v>
      </c>
      <c r="C348" t="s">
        <v>14</v>
      </c>
      <c r="D348">
        <v>631</v>
      </c>
      <c r="E348">
        <v>3473</v>
      </c>
      <c r="F348">
        <f t="shared" si="15"/>
        <v>4104</v>
      </c>
      <c r="G348">
        <v>234</v>
      </c>
      <c r="H348">
        <v>397</v>
      </c>
      <c r="I348" s="3">
        <f>Table1[[#This Row],[Count - Carework Female]]/Table1[[#This Row],[Count - Carework]]</f>
        <v>0.62916006339144215</v>
      </c>
      <c r="J348" s="3">
        <f t="shared" si="16"/>
        <v>0.1537524366471735</v>
      </c>
      <c r="K348" s="3">
        <f t="shared" si="17"/>
        <v>0.84624756335282647</v>
      </c>
      <c r="L348" t="s">
        <v>105</v>
      </c>
      <c r="M348" t="s">
        <v>105</v>
      </c>
      <c r="N348" t="s">
        <v>105</v>
      </c>
      <c r="O348" t="s">
        <v>105</v>
      </c>
      <c r="P348" t="s">
        <v>95</v>
      </c>
    </row>
    <row r="349" spans="1:18" x14ac:dyDescent="0.2">
      <c r="A349" t="s">
        <v>93</v>
      </c>
      <c r="B349">
        <v>2007</v>
      </c>
      <c r="C349" t="s">
        <v>14</v>
      </c>
      <c r="D349">
        <v>1202</v>
      </c>
      <c r="E349">
        <v>6904</v>
      </c>
      <c r="F349">
        <f t="shared" si="15"/>
        <v>8106</v>
      </c>
      <c r="G349">
        <v>310</v>
      </c>
      <c r="H349">
        <v>892</v>
      </c>
      <c r="I349" s="3">
        <f>Table1[[#This Row],[Count - Carework Female]]/Table1[[#This Row],[Count - Carework]]</f>
        <v>0.74209650582362729</v>
      </c>
      <c r="J349" s="3">
        <f t="shared" si="16"/>
        <v>0.14828522082408094</v>
      </c>
      <c r="K349" s="3">
        <f t="shared" si="17"/>
        <v>0.85171477917591909</v>
      </c>
      <c r="L349">
        <v>66499</v>
      </c>
      <c r="M349">
        <v>74045</v>
      </c>
      <c r="N349">
        <v>107620</v>
      </c>
      <c r="O349">
        <v>79807</v>
      </c>
      <c r="P349" t="s">
        <v>95</v>
      </c>
    </row>
    <row r="350" spans="1:18" x14ac:dyDescent="0.2">
      <c r="A350" t="s">
        <v>93</v>
      </c>
      <c r="B350">
        <v>2010</v>
      </c>
      <c r="C350" t="s">
        <v>14</v>
      </c>
      <c r="D350">
        <v>1363</v>
      </c>
      <c r="E350">
        <v>7277</v>
      </c>
      <c r="F350">
        <f t="shared" ref="F350:F401" si="18">D350+E350</f>
        <v>8640</v>
      </c>
      <c r="G350">
        <v>362</v>
      </c>
      <c r="H350">
        <v>1001</v>
      </c>
      <c r="I350" s="3">
        <f>Table1[[#This Row],[Count - Carework Female]]/Table1[[#This Row],[Count - Carework]]</f>
        <v>0.73440939104915626</v>
      </c>
      <c r="J350" s="3">
        <f t="shared" si="16"/>
        <v>0.15775462962962963</v>
      </c>
      <c r="K350" s="3">
        <f t="shared" si="17"/>
        <v>0.84224537037037039</v>
      </c>
      <c r="L350">
        <v>67646</v>
      </c>
      <c r="M350">
        <v>76918</v>
      </c>
      <c r="N350">
        <v>56535</v>
      </c>
      <c r="O350">
        <v>77810</v>
      </c>
      <c r="P350" t="s">
        <v>95</v>
      </c>
    </row>
    <row r="351" spans="1:18" x14ac:dyDescent="0.2">
      <c r="A351" t="s">
        <v>93</v>
      </c>
      <c r="B351">
        <v>2013</v>
      </c>
      <c r="C351" t="s">
        <v>14</v>
      </c>
      <c r="D351">
        <v>1334</v>
      </c>
      <c r="E351">
        <v>6383</v>
      </c>
      <c r="F351">
        <f t="shared" si="18"/>
        <v>7717</v>
      </c>
      <c r="G351">
        <v>354</v>
      </c>
      <c r="H351">
        <v>980</v>
      </c>
      <c r="I351" s="3">
        <f>Table1[[#This Row],[Count - Carework Female]]/Table1[[#This Row],[Count - Carework]]</f>
        <v>0.73463268365817092</v>
      </c>
      <c r="J351" s="3">
        <f t="shared" si="16"/>
        <v>0.17286510301930802</v>
      </c>
      <c r="K351" s="3">
        <f t="shared" si="17"/>
        <v>0.82713489698069198</v>
      </c>
      <c r="L351">
        <v>70228</v>
      </c>
      <c r="M351">
        <v>79723</v>
      </c>
      <c r="N351">
        <v>62620</v>
      </c>
      <c r="O351">
        <v>70460</v>
      </c>
      <c r="P351" t="s">
        <v>95</v>
      </c>
    </row>
    <row r="352" spans="1:18" x14ac:dyDescent="0.2">
      <c r="A352" t="s">
        <v>93</v>
      </c>
      <c r="B352">
        <v>1992</v>
      </c>
      <c r="C352" t="s">
        <v>18</v>
      </c>
      <c r="D352">
        <v>58</v>
      </c>
      <c r="E352">
        <v>6725</v>
      </c>
      <c r="F352">
        <f t="shared" si="18"/>
        <v>6783</v>
      </c>
      <c r="G352">
        <v>18</v>
      </c>
      <c r="H352">
        <v>40</v>
      </c>
      <c r="I352" s="3">
        <f>Table1[[#This Row],[Count - Carework Female]]/Table1[[#This Row],[Count - Carework]]</f>
        <v>0.68965517241379315</v>
      </c>
      <c r="J352" s="3">
        <f t="shared" si="16"/>
        <v>8.5507887365472504E-3</v>
      </c>
      <c r="K352" s="3">
        <f t="shared" si="17"/>
        <v>0.99144921126345276</v>
      </c>
      <c r="L352">
        <v>40233</v>
      </c>
      <c r="M352">
        <v>34807</v>
      </c>
      <c r="N352">
        <v>28598</v>
      </c>
      <c r="O352">
        <v>38775</v>
      </c>
      <c r="P352" t="s">
        <v>95</v>
      </c>
    </row>
    <row r="353" spans="1:18" x14ac:dyDescent="0.2">
      <c r="A353" t="s">
        <v>93</v>
      </c>
      <c r="B353">
        <v>2000</v>
      </c>
      <c r="C353" t="s">
        <v>18</v>
      </c>
      <c r="D353">
        <v>99</v>
      </c>
      <c r="E353">
        <v>4116</v>
      </c>
      <c r="F353">
        <f t="shared" si="18"/>
        <v>4215</v>
      </c>
      <c r="G353">
        <v>16</v>
      </c>
      <c r="H353">
        <v>83</v>
      </c>
      <c r="I353" s="3">
        <f>Table1[[#This Row],[Count - Carework Female]]/Table1[[#This Row],[Count - Carework]]</f>
        <v>0.83838383838383834</v>
      </c>
      <c r="J353" s="3">
        <f t="shared" si="16"/>
        <v>2.3487544483985764E-2</v>
      </c>
      <c r="K353" s="3">
        <f t="shared" si="17"/>
        <v>0.97651245551601429</v>
      </c>
      <c r="L353" t="s">
        <v>105</v>
      </c>
      <c r="M353" t="s">
        <v>105</v>
      </c>
      <c r="N353" t="s">
        <v>105</v>
      </c>
      <c r="O353" t="s">
        <v>105</v>
      </c>
      <c r="P353" t="s">
        <v>95</v>
      </c>
    </row>
    <row r="354" spans="1:18" x14ac:dyDescent="0.2">
      <c r="A354" t="s">
        <v>93</v>
      </c>
      <c r="B354">
        <v>2002</v>
      </c>
      <c r="C354" t="s">
        <v>18</v>
      </c>
      <c r="D354">
        <v>64</v>
      </c>
      <c r="E354">
        <v>4040</v>
      </c>
      <c r="F354">
        <f t="shared" si="18"/>
        <v>4104</v>
      </c>
      <c r="G354">
        <v>5</v>
      </c>
      <c r="H354">
        <v>59</v>
      </c>
      <c r="I354" s="3">
        <f>Table1[[#This Row],[Count - Carework Female]]/Table1[[#This Row],[Count - Carework]]</f>
        <v>0.921875</v>
      </c>
      <c r="J354" s="3">
        <f t="shared" si="16"/>
        <v>1.5594541910331383E-2</v>
      </c>
      <c r="K354" s="3">
        <f t="shared" si="17"/>
        <v>0.98440545808966862</v>
      </c>
      <c r="L354" t="s">
        <v>105</v>
      </c>
      <c r="M354" t="s">
        <v>105</v>
      </c>
      <c r="N354" t="s">
        <v>105</v>
      </c>
      <c r="O354" t="s">
        <v>105</v>
      </c>
      <c r="P354" t="s">
        <v>95</v>
      </c>
    </row>
    <row r="355" spans="1:18" x14ac:dyDescent="0.2">
      <c r="A355" t="s">
        <v>94</v>
      </c>
      <c r="B355">
        <v>2005</v>
      </c>
      <c r="C355" t="s">
        <v>14</v>
      </c>
      <c r="D355">
        <v>3448</v>
      </c>
      <c r="E355">
        <v>16812</v>
      </c>
      <c r="F355">
        <f t="shared" si="18"/>
        <v>20260</v>
      </c>
      <c r="G355">
        <v>1476</v>
      </c>
      <c r="H355">
        <v>1972</v>
      </c>
      <c r="I355" s="3">
        <f>Table1[[#This Row],[Count - Carework Female]]/Table1[[#This Row],[Count - Carework]]</f>
        <v>0.57192575406032486</v>
      </c>
      <c r="J355" s="3">
        <f t="shared" si="16"/>
        <v>0.17018756169792695</v>
      </c>
      <c r="K355" s="3">
        <f t="shared" si="17"/>
        <v>0.82981243830207307</v>
      </c>
      <c r="L355">
        <v>511787</v>
      </c>
      <c r="M355">
        <v>476345</v>
      </c>
      <c r="N355">
        <v>397565</v>
      </c>
      <c r="O355">
        <v>374240</v>
      </c>
      <c r="P355" t="s">
        <v>97</v>
      </c>
    </row>
    <row r="356" spans="1:18" x14ac:dyDescent="0.2">
      <c r="A356" t="s">
        <v>94</v>
      </c>
      <c r="B356">
        <v>2007</v>
      </c>
      <c r="C356" t="s">
        <v>14</v>
      </c>
      <c r="D356">
        <v>2951</v>
      </c>
      <c r="E356">
        <v>17467</v>
      </c>
      <c r="F356">
        <f t="shared" si="18"/>
        <v>20418</v>
      </c>
      <c r="G356">
        <v>1127</v>
      </c>
      <c r="H356">
        <v>1824</v>
      </c>
      <c r="I356" s="3">
        <f>Table1[[#This Row],[Count - Carework Female]]/Table1[[#This Row],[Count - Carework]]</f>
        <v>0.61809556082683836</v>
      </c>
      <c r="J356" s="3">
        <f t="shared" si="16"/>
        <v>0.14452933685963365</v>
      </c>
      <c r="K356" s="3">
        <f t="shared" si="17"/>
        <v>0.85547066314036635</v>
      </c>
      <c r="L356">
        <v>561805</v>
      </c>
      <c r="M356">
        <v>481915</v>
      </c>
      <c r="N356">
        <v>429237</v>
      </c>
      <c r="O356">
        <v>390871</v>
      </c>
      <c r="P356" t="s">
        <v>97</v>
      </c>
    </row>
    <row r="357" spans="1:18" x14ac:dyDescent="0.2">
      <c r="A357" t="s">
        <v>94</v>
      </c>
      <c r="B357">
        <v>2010</v>
      </c>
      <c r="C357" t="s">
        <v>14</v>
      </c>
      <c r="D357">
        <v>2920</v>
      </c>
      <c r="E357">
        <v>18183</v>
      </c>
      <c r="F357">
        <f t="shared" si="18"/>
        <v>21103</v>
      </c>
      <c r="G357">
        <v>1055</v>
      </c>
      <c r="H357">
        <v>1865</v>
      </c>
      <c r="I357" s="3">
        <f>Table1[[#This Row],[Count - Carework Female]]/Table1[[#This Row],[Count - Carework]]</f>
        <v>0.63869863013698636</v>
      </c>
      <c r="J357" s="3">
        <f t="shared" si="16"/>
        <v>0.13836895228166612</v>
      </c>
      <c r="K357" s="3">
        <f t="shared" si="17"/>
        <v>0.86163104771833388</v>
      </c>
      <c r="L357">
        <v>548103</v>
      </c>
      <c r="M357">
        <v>472272</v>
      </c>
      <c r="N357">
        <v>466636</v>
      </c>
      <c r="O357">
        <v>384237</v>
      </c>
      <c r="P357" t="s">
        <v>97</v>
      </c>
    </row>
    <row r="358" spans="1:18" x14ac:dyDescent="0.2">
      <c r="A358" t="s">
        <v>94</v>
      </c>
      <c r="B358">
        <v>2013</v>
      </c>
      <c r="C358" t="s">
        <v>14</v>
      </c>
      <c r="D358">
        <v>3130</v>
      </c>
      <c r="E358">
        <v>19864</v>
      </c>
      <c r="F358">
        <f t="shared" si="18"/>
        <v>22994</v>
      </c>
      <c r="G358">
        <v>1085</v>
      </c>
      <c r="H358">
        <v>2045</v>
      </c>
      <c r="I358" s="3">
        <f>Table1[[#This Row],[Count - Carework Female]]/Table1[[#This Row],[Count - Carework]]</f>
        <v>0.65335463258785942</v>
      </c>
      <c r="J358" s="3">
        <f t="shared" si="16"/>
        <v>0.13612246673045142</v>
      </c>
      <c r="K358" s="3">
        <f t="shared" si="17"/>
        <v>0.86387753326954853</v>
      </c>
      <c r="L358">
        <v>552123</v>
      </c>
      <c r="M358">
        <v>482329</v>
      </c>
      <c r="N358">
        <v>428366</v>
      </c>
      <c r="O358">
        <v>400119</v>
      </c>
      <c r="P358" t="s">
        <v>97</v>
      </c>
    </row>
    <row r="359" spans="1:18" x14ac:dyDescent="0.2">
      <c r="A359" t="s">
        <v>94</v>
      </c>
      <c r="B359">
        <v>2016</v>
      </c>
      <c r="C359" t="s">
        <v>14</v>
      </c>
      <c r="D359">
        <v>3211</v>
      </c>
      <c r="E359">
        <v>20172</v>
      </c>
      <c r="F359">
        <f t="shared" si="18"/>
        <v>23383</v>
      </c>
      <c r="G359">
        <v>1122</v>
      </c>
      <c r="H359">
        <v>2089</v>
      </c>
      <c r="I359" s="3">
        <f>Table1[[#This Row],[Count - Carework Female]]/Table1[[#This Row],[Count - Carework]]</f>
        <v>0.65057614450327006</v>
      </c>
      <c r="J359" s="3">
        <f t="shared" si="16"/>
        <v>0.13732198605824744</v>
      </c>
      <c r="K359" s="3">
        <f t="shared" si="17"/>
        <v>0.86267801394175259</v>
      </c>
      <c r="L359">
        <v>574835</v>
      </c>
      <c r="M359">
        <v>507783</v>
      </c>
      <c r="N359">
        <v>492348</v>
      </c>
      <c r="O359">
        <v>406530</v>
      </c>
      <c r="P359" t="s">
        <v>97</v>
      </c>
    </row>
    <row r="360" spans="1:18" x14ac:dyDescent="0.2">
      <c r="A360" t="s">
        <v>96</v>
      </c>
      <c r="B360">
        <v>1991</v>
      </c>
      <c r="C360" t="s">
        <v>14</v>
      </c>
      <c r="D360">
        <v>1267</v>
      </c>
      <c r="E360">
        <v>6304</v>
      </c>
      <c r="F360">
        <f t="shared" si="18"/>
        <v>7571</v>
      </c>
      <c r="G360">
        <v>355</v>
      </c>
      <c r="H360">
        <v>912</v>
      </c>
      <c r="I360" s="3">
        <f>Table1[[#This Row],[Count - Carework Female]]/Table1[[#This Row],[Count - Carework]]</f>
        <v>0.71981057616416733</v>
      </c>
      <c r="J360" s="3">
        <f t="shared" si="16"/>
        <v>0.16734909523180558</v>
      </c>
      <c r="K360" s="3">
        <f t="shared" si="17"/>
        <v>0.83265090476819448</v>
      </c>
      <c r="L360">
        <v>9684</v>
      </c>
      <c r="M360">
        <v>10671</v>
      </c>
      <c r="N360">
        <v>8220</v>
      </c>
      <c r="O360">
        <v>10744</v>
      </c>
      <c r="P360" t="s">
        <v>98</v>
      </c>
    </row>
    <row r="361" spans="1:18" x14ac:dyDescent="0.2">
      <c r="A361" t="s">
        <v>96</v>
      </c>
      <c r="B361">
        <v>1999</v>
      </c>
      <c r="C361" t="s">
        <v>14</v>
      </c>
      <c r="D361">
        <v>4352</v>
      </c>
      <c r="E361">
        <v>18446</v>
      </c>
      <c r="F361">
        <f t="shared" si="18"/>
        <v>22798</v>
      </c>
      <c r="G361">
        <v>1061</v>
      </c>
      <c r="H361">
        <v>3291</v>
      </c>
      <c r="I361" s="3">
        <f>Table1[[#This Row],[Count - Carework Female]]/Table1[[#This Row],[Count - Carework]]</f>
        <v>0.75620404411764708</v>
      </c>
      <c r="J361" s="3">
        <f t="shared" si="16"/>
        <v>0.19089393806474253</v>
      </c>
      <c r="K361" s="3">
        <f t="shared" si="17"/>
        <v>0.80910606193525747</v>
      </c>
      <c r="L361">
        <v>16257</v>
      </c>
      <c r="M361">
        <v>18610</v>
      </c>
      <c r="N361">
        <v>13609</v>
      </c>
      <c r="O361">
        <v>23099</v>
      </c>
      <c r="P361" t="s">
        <v>98</v>
      </c>
    </row>
    <row r="362" spans="1:18" x14ac:dyDescent="0.2">
      <c r="A362" t="s">
        <v>96</v>
      </c>
      <c r="B362">
        <v>2004</v>
      </c>
      <c r="C362" t="s">
        <v>14</v>
      </c>
      <c r="D362">
        <v>5418</v>
      </c>
      <c r="E362">
        <v>20362</v>
      </c>
      <c r="F362">
        <f t="shared" si="18"/>
        <v>25780</v>
      </c>
      <c r="G362">
        <v>1277</v>
      </c>
      <c r="H362">
        <v>4141</v>
      </c>
      <c r="I362" s="3">
        <f>Table1[[#This Row],[Count - Carework Female]]/Table1[[#This Row],[Count - Carework]]</f>
        <v>0.76430417128091543</v>
      </c>
      <c r="J362" s="3">
        <f t="shared" si="16"/>
        <v>0.21016291698991466</v>
      </c>
      <c r="K362" s="3">
        <f t="shared" si="17"/>
        <v>0.78983708301008537</v>
      </c>
      <c r="L362">
        <v>20170</v>
      </c>
      <c r="M362">
        <v>22436</v>
      </c>
      <c r="N362">
        <v>16511</v>
      </c>
      <c r="O362">
        <v>28129</v>
      </c>
      <c r="P362" t="s">
        <v>98</v>
      </c>
    </row>
    <row r="363" spans="1:18" x14ac:dyDescent="0.2">
      <c r="A363" t="s">
        <v>96</v>
      </c>
      <c r="B363">
        <v>2007</v>
      </c>
      <c r="C363" t="s">
        <v>14</v>
      </c>
      <c r="D363">
        <v>5156</v>
      </c>
      <c r="E363">
        <v>18308</v>
      </c>
      <c r="F363">
        <f t="shared" si="18"/>
        <v>23464</v>
      </c>
      <c r="G363">
        <v>1217</v>
      </c>
      <c r="H363">
        <v>3939</v>
      </c>
      <c r="I363" s="3">
        <f>Table1[[#This Row],[Count - Carework Female]]/Table1[[#This Row],[Count - Carework]]</f>
        <v>0.76396431342125681</v>
      </c>
      <c r="J363" s="3">
        <f t="shared" si="16"/>
        <v>0.21974087964541425</v>
      </c>
      <c r="K363" s="3">
        <f t="shared" si="17"/>
        <v>0.78025912035458578</v>
      </c>
      <c r="L363">
        <v>21579</v>
      </c>
      <c r="M363">
        <v>24168</v>
      </c>
      <c r="N363">
        <v>18610</v>
      </c>
      <c r="O363">
        <v>25352</v>
      </c>
      <c r="P363" t="s">
        <v>98</v>
      </c>
    </row>
    <row r="364" spans="1:18" x14ac:dyDescent="0.2">
      <c r="A364" t="s">
        <v>96</v>
      </c>
      <c r="B364">
        <v>2010</v>
      </c>
      <c r="C364" t="s">
        <v>14</v>
      </c>
      <c r="D364">
        <v>5482</v>
      </c>
      <c r="E364">
        <v>17541</v>
      </c>
      <c r="F364">
        <f t="shared" si="18"/>
        <v>23023</v>
      </c>
      <c r="G364">
        <v>1277</v>
      </c>
      <c r="H364">
        <v>4205</v>
      </c>
      <c r="I364" s="3">
        <f>Table1[[#This Row],[Count - Carework Female]]/Table1[[#This Row],[Count - Carework]]</f>
        <v>0.76705581904414444</v>
      </c>
      <c r="J364" s="3">
        <f t="shared" si="16"/>
        <v>0.23810971637058592</v>
      </c>
      <c r="K364" s="3">
        <f t="shared" si="17"/>
        <v>0.76189028362941402</v>
      </c>
      <c r="L364">
        <v>23656</v>
      </c>
      <c r="M364">
        <v>25811</v>
      </c>
      <c r="N364">
        <v>20396</v>
      </c>
      <c r="O364">
        <v>30251</v>
      </c>
      <c r="P364" t="s">
        <v>98</v>
      </c>
    </row>
    <row r="365" spans="1:18" x14ac:dyDescent="0.2">
      <c r="A365" t="s">
        <v>96</v>
      </c>
      <c r="B365">
        <v>2013</v>
      </c>
      <c r="C365" t="s">
        <v>14</v>
      </c>
      <c r="D365">
        <v>4778</v>
      </c>
      <c r="E365">
        <v>15707</v>
      </c>
      <c r="F365">
        <f t="shared" si="18"/>
        <v>20485</v>
      </c>
      <c r="G365">
        <v>1042</v>
      </c>
      <c r="H365">
        <v>3736</v>
      </c>
      <c r="I365" s="3">
        <f>Table1[[#This Row],[Count - Carework Female]]/Table1[[#This Row],[Count - Carework]]</f>
        <v>0.78191712013394721</v>
      </c>
      <c r="J365" s="3">
        <f t="shared" si="16"/>
        <v>0.23324383695386869</v>
      </c>
      <c r="K365" s="3">
        <f t="shared" si="17"/>
        <v>0.76675616304613137</v>
      </c>
      <c r="L365">
        <v>23681</v>
      </c>
      <c r="M365">
        <v>24391</v>
      </c>
      <c r="N365">
        <v>22622</v>
      </c>
      <c r="O365">
        <v>27408</v>
      </c>
      <c r="P365" t="s">
        <v>98</v>
      </c>
    </row>
    <row r="366" spans="1:18" x14ac:dyDescent="0.2">
      <c r="A366" t="s">
        <v>96</v>
      </c>
      <c r="B366">
        <v>2016</v>
      </c>
      <c r="C366" t="s">
        <v>14</v>
      </c>
      <c r="D366">
        <v>4672</v>
      </c>
      <c r="E366">
        <v>14491</v>
      </c>
      <c r="F366">
        <f t="shared" si="18"/>
        <v>19163</v>
      </c>
      <c r="G366">
        <v>1069</v>
      </c>
      <c r="H366">
        <v>3603</v>
      </c>
      <c r="I366" s="3">
        <f>Table1[[#This Row],[Count - Carework Female]]/Table1[[#This Row],[Count - Carework]]</f>
        <v>0.77119006849315064</v>
      </c>
      <c r="J366" s="3">
        <f t="shared" si="16"/>
        <v>0.2438031623441006</v>
      </c>
      <c r="K366" s="3">
        <f t="shared" si="17"/>
        <v>0.7561968376558994</v>
      </c>
      <c r="L366">
        <v>24591</v>
      </c>
      <c r="M366">
        <v>27384</v>
      </c>
      <c r="N366">
        <v>23518</v>
      </c>
      <c r="O366">
        <v>34682</v>
      </c>
      <c r="P366" t="s">
        <v>98</v>
      </c>
    </row>
    <row r="367" spans="1:18" x14ac:dyDescent="0.2">
      <c r="A367" t="s">
        <v>96</v>
      </c>
      <c r="B367">
        <v>1991</v>
      </c>
      <c r="C367" t="s">
        <v>18</v>
      </c>
      <c r="D367">
        <v>305</v>
      </c>
      <c r="E367">
        <v>7266</v>
      </c>
      <c r="F367">
        <f t="shared" si="18"/>
        <v>7571</v>
      </c>
      <c r="G367">
        <v>56</v>
      </c>
      <c r="H367">
        <v>249</v>
      </c>
      <c r="I367" s="3">
        <f>Table1[[#This Row],[Count - Carework Female]]/Table1[[#This Row],[Count - Carework]]</f>
        <v>0.81639344262295077</v>
      </c>
      <c r="J367" s="3">
        <f t="shared" si="16"/>
        <v>4.0285299167877424E-2</v>
      </c>
      <c r="K367" s="3">
        <f t="shared" si="17"/>
        <v>0.95971470083212262</v>
      </c>
      <c r="L367">
        <v>5687</v>
      </c>
      <c r="M367">
        <v>10708</v>
      </c>
      <c r="N367">
        <v>5149</v>
      </c>
      <c r="O367">
        <v>10485</v>
      </c>
      <c r="P367" t="s">
        <v>98</v>
      </c>
    </row>
    <row r="368" spans="1:18" x14ac:dyDescent="0.2">
      <c r="A368" t="s">
        <v>99</v>
      </c>
      <c r="B368">
        <v>1974</v>
      </c>
      <c r="C368" t="s">
        <v>14</v>
      </c>
      <c r="D368">
        <v>1440</v>
      </c>
      <c r="E368">
        <v>11945</v>
      </c>
      <c r="F368">
        <f t="shared" si="18"/>
        <v>13385</v>
      </c>
      <c r="G368">
        <v>470</v>
      </c>
      <c r="H368">
        <v>970</v>
      </c>
      <c r="I368" s="3">
        <f>Table1[[#This Row],[Count - Carework Female]]/Table1[[#This Row],[Count - Carework]]</f>
        <v>0.67361111111111116</v>
      </c>
      <c r="J368" s="3">
        <f t="shared" si="16"/>
        <v>0.10758311542771759</v>
      </c>
      <c r="K368" s="3">
        <f t="shared" si="17"/>
        <v>0.89241688457228241</v>
      </c>
      <c r="L368">
        <v>7687</v>
      </c>
      <c r="M368">
        <v>7819</v>
      </c>
      <c r="N368">
        <v>7615</v>
      </c>
      <c r="O368">
        <v>7195</v>
      </c>
      <c r="P368" t="s">
        <v>100</v>
      </c>
      <c r="Q368" s="5">
        <f>L368/0.219275768</f>
        <v>35056.313199185781</v>
      </c>
      <c r="R368" s="5">
        <f>M368/0.219275768</f>
        <v>35658.294901058107</v>
      </c>
    </row>
    <row r="369" spans="1:18" x14ac:dyDescent="0.2">
      <c r="A369" t="s">
        <v>99</v>
      </c>
      <c r="B369">
        <v>1979</v>
      </c>
      <c r="C369" t="s">
        <v>14</v>
      </c>
      <c r="D369">
        <v>8206</v>
      </c>
      <c r="E369">
        <v>74693</v>
      </c>
      <c r="F369">
        <f t="shared" si="18"/>
        <v>82899</v>
      </c>
      <c r="G369">
        <v>2646</v>
      </c>
      <c r="H369">
        <v>5560</v>
      </c>
      <c r="I369" s="3">
        <f>Table1[[#This Row],[Count - Carework Female]]/Table1[[#This Row],[Count - Carework]]</f>
        <v>0.6775530099926883</v>
      </c>
      <c r="J369" s="3">
        <f t="shared" si="16"/>
        <v>9.8987925065441074E-2</v>
      </c>
      <c r="K369" s="3">
        <f t="shared" si="17"/>
        <v>0.90101207493455893</v>
      </c>
      <c r="L369">
        <v>12841</v>
      </c>
      <c r="M369">
        <v>12125</v>
      </c>
      <c r="N369">
        <v>12645</v>
      </c>
      <c r="O369">
        <v>10833</v>
      </c>
      <c r="P369" t="s">
        <v>100</v>
      </c>
      <c r="Q369" s="5">
        <f>L369/0.322723369</f>
        <v>39789.495380484826</v>
      </c>
      <c r="R369" s="5">
        <f>M369/0.322723369</f>
        <v>37570.876994656064</v>
      </c>
    </row>
    <row r="370" spans="1:18" x14ac:dyDescent="0.2">
      <c r="A370" t="s">
        <v>99</v>
      </c>
      <c r="B370">
        <v>1986</v>
      </c>
      <c r="C370" t="s">
        <v>14</v>
      </c>
      <c r="D370">
        <v>7595</v>
      </c>
      <c r="E370">
        <v>65354</v>
      </c>
      <c r="F370">
        <f t="shared" si="18"/>
        <v>72949</v>
      </c>
      <c r="G370">
        <v>1950</v>
      </c>
      <c r="H370">
        <v>5645</v>
      </c>
      <c r="I370" s="3">
        <f>Table1[[#This Row],[Count - Carework Female]]/Table1[[#This Row],[Count - Carework]]</f>
        <v>0.74325213956550362</v>
      </c>
      <c r="J370" s="3">
        <f t="shared" si="16"/>
        <v>0.10411383295178823</v>
      </c>
      <c r="K370" s="3">
        <f t="shared" si="17"/>
        <v>0.89588616704821178</v>
      </c>
      <c r="L370">
        <v>19960</v>
      </c>
      <c r="M370">
        <v>18859</v>
      </c>
      <c r="N370">
        <v>20384</v>
      </c>
      <c r="O370">
        <v>18108</v>
      </c>
      <c r="P370" t="s">
        <v>100</v>
      </c>
      <c r="Q370" s="5">
        <f>L370/0.487242847</f>
        <v>40965.198612756649</v>
      </c>
      <c r="R370" s="5">
        <f>M370/0.487242847</f>
        <v>38705.545122143172</v>
      </c>
    </row>
    <row r="371" spans="1:18" x14ac:dyDescent="0.2">
      <c r="A371" t="s">
        <v>99</v>
      </c>
      <c r="B371">
        <v>1991</v>
      </c>
      <c r="C371" t="s">
        <v>14</v>
      </c>
      <c r="D371">
        <v>8368</v>
      </c>
      <c r="E371">
        <v>63608</v>
      </c>
      <c r="F371">
        <f t="shared" si="18"/>
        <v>71976</v>
      </c>
      <c r="G371">
        <v>1973</v>
      </c>
      <c r="H371">
        <v>6395</v>
      </c>
      <c r="I371" s="3">
        <f>Table1[[#This Row],[Count - Carework Female]]/Table1[[#This Row],[Count - Carework]]</f>
        <v>0.76422084130019119</v>
      </c>
      <c r="J371" s="3">
        <f t="shared" si="16"/>
        <v>0.11626097588084917</v>
      </c>
      <c r="K371" s="3">
        <f t="shared" si="17"/>
        <v>0.88373902411915084</v>
      </c>
      <c r="L371">
        <v>25119</v>
      </c>
      <c r="M371">
        <v>23637</v>
      </c>
      <c r="N371">
        <v>25529</v>
      </c>
      <c r="O371">
        <v>21836</v>
      </c>
      <c r="P371" t="s">
        <v>100</v>
      </c>
      <c r="Q371" s="5">
        <f>L371/0.605459995</f>
        <v>41487.464419511314</v>
      </c>
      <c r="R371" s="5">
        <f>M371/0.605459995</f>
        <v>39039.738703132643</v>
      </c>
    </row>
    <row r="372" spans="1:18" x14ac:dyDescent="0.2">
      <c r="A372" t="s">
        <v>99</v>
      </c>
      <c r="B372">
        <v>1994</v>
      </c>
      <c r="C372" t="s">
        <v>14</v>
      </c>
      <c r="D372">
        <v>8559</v>
      </c>
      <c r="E372">
        <v>59867</v>
      </c>
      <c r="F372">
        <f t="shared" si="18"/>
        <v>68426</v>
      </c>
      <c r="G372">
        <v>2043</v>
      </c>
      <c r="H372">
        <v>6516</v>
      </c>
      <c r="I372" s="3">
        <f>Table1[[#This Row],[Count - Carework Female]]/Table1[[#This Row],[Count - Carework]]</f>
        <v>0.76130389064143011</v>
      </c>
      <c r="J372" s="3">
        <f t="shared" si="16"/>
        <v>0.1250840323853506</v>
      </c>
      <c r="K372" s="3">
        <f t="shared" si="17"/>
        <v>0.8749159676146494</v>
      </c>
      <c r="L372">
        <v>30747</v>
      </c>
      <c r="M372">
        <v>27694</v>
      </c>
      <c r="N372">
        <v>48913</v>
      </c>
      <c r="O372">
        <v>37290</v>
      </c>
      <c r="P372" t="s">
        <v>100</v>
      </c>
      <c r="Q372" s="5">
        <f>L372/0.65895594</f>
        <v>46660.175792633418</v>
      </c>
      <c r="R372" s="5">
        <f>M372/0.65895594</f>
        <v>42027.089094909745</v>
      </c>
    </row>
    <row r="373" spans="1:18" x14ac:dyDescent="0.2">
      <c r="A373" t="s">
        <v>99</v>
      </c>
      <c r="B373">
        <v>1997</v>
      </c>
      <c r="C373" t="s">
        <v>14</v>
      </c>
      <c r="D373">
        <v>7728</v>
      </c>
      <c r="E373">
        <v>54276</v>
      </c>
      <c r="F373">
        <f t="shared" si="18"/>
        <v>62004</v>
      </c>
      <c r="G373">
        <v>1791</v>
      </c>
      <c r="H373">
        <v>5937</v>
      </c>
      <c r="I373" s="3">
        <f>Table1[[#This Row],[Count - Carework Female]]/Table1[[#This Row],[Count - Carework]]</f>
        <v>0.76824534161490687</v>
      </c>
      <c r="J373" s="3">
        <f t="shared" si="16"/>
        <v>0.12463712018579447</v>
      </c>
      <c r="K373" s="3">
        <f t="shared" si="17"/>
        <v>0.87536287981420557</v>
      </c>
      <c r="L373">
        <v>33331</v>
      </c>
      <c r="M373">
        <v>30829</v>
      </c>
      <c r="N373">
        <v>56592</v>
      </c>
      <c r="O373">
        <v>42337</v>
      </c>
      <c r="P373" t="s">
        <v>100</v>
      </c>
      <c r="Q373" s="5">
        <f>L373/0.713600344</f>
        <v>46708.217394020758</v>
      </c>
      <c r="R373" s="5">
        <f>M373/0.713600344</f>
        <v>43202.053164929523</v>
      </c>
    </row>
    <row r="374" spans="1:18" x14ac:dyDescent="0.2">
      <c r="A374" t="s">
        <v>99</v>
      </c>
      <c r="B374">
        <v>2000</v>
      </c>
      <c r="C374" t="s">
        <v>14</v>
      </c>
      <c r="D374">
        <v>13300</v>
      </c>
      <c r="E374">
        <v>90157</v>
      </c>
      <c r="F374">
        <f t="shared" si="18"/>
        <v>103457</v>
      </c>
      <c r="G374">
        <v>3101</v>
      </c>
      <c r="H374">
        <v>10199</v>
      </c>
      <c r="I374" s="3">
        <f>Table1[[#This Row],[Count - Carework Female]]/Table1[[#This Row],[Count - Carework]]</f>
        <v>0.76684210526315788</v>
      </c>
      <c r="J374" s="3">
        <f t="shared" si="16"/>
        <v>0.12855582512541441</v>
      </c>
      <c r="K374" s="3">
        <f t="shared" si="17"/>
        <v>0.87144417487458559</v>
      </c>
      <c r="L374">
        <v>35676</v>
      </c>
      <c r="M374">
        <v>35974</v>
      </c>
      <c r="N374">
        <v>50241</v>
      </c>
      <c r="O374">
        <v>50632</v>
      </c>
      <c r="P374" t="s">
        <v>100</v>
      </c>
      <c r="Q374" s="5">
        <f>L374/0.765540313</f>
        <v>46602.379253148487</v>
      </c>
      <c r="R374" s="5">
        <f>M374/0.765540313</f>
        <v>46991.646800447459</v>
      </c>
    </row>
    <row r="375" spans="1:18" x14ac:dyDescent="0.2">
      <c r="A375" t="s">
        <v>99</v>
      </c>
      <c r="B375">
        <v>2004</v>
      </c>
      <c r="C375" t="s">
        <v>14</v>
      </c>
      <c r="D375">
        <v>13726</v>
      </c>
      <c r="E375">
        <v>83802</v>
      </c>
      <c r="F375">
        <f t="shared" si="18"/>
        <v>97528</v>
      </c>
      <c r="G375">
        <v>3387</v>
      </c>
      <c r="H375">
        <v>10339</v>
      </c>
      <c r="I375" s="3">
        <f>Table1[[#This Row],[Count - Carework Female]]/Table1[[#This Row],[Count - Carework]]</f>
        <v>0.75324202243916649</v>
      </c>
      <c r="J375" s="3">
        <f t="shared" si="16"/>
        <v>0.14073906980559428</v>
      </c>
      <c r="K375" s="3">
        <f t="shared" si="17"/>
        <v>0.85926093019440575</v>
      </c>
      <c r="L375">
        <v>41046</v>
      </c>
      <c r="M375">
        <v>39595</v>
      </c>
      <c r="N375">
        <v>56525</v>
      </c>
      <c r="O375">
        <v>51838</v>
      </c>
      <c r="P375" t="s">
        <v>100</v>
      </c>
      <c r="Q375" s="5">
        <f>L375/0.839708514</f>
        <v>48881.247856443668</v>
      </c>
      <c r="R375" s="5">
        <f>M375/0.839708514</f>
        <v>47153.267282460823</v>
      </c>
    </row>
    <row r="376" spans="1:18" x14ac:dyDescent="0.2">
      <c r="A376" t="s">
        <v>99</v>
      </c>
      <c r="B376">
        <v>2007</v>
      </c>
      <c r="C376" t="s">
        <v>14</v>
      </c>
      <c r="D376">
        <v>14173</v>
      </c>
      <c r="E376">
        <v>83165</v>
      </c>
      <c r="F376">
        <f t="shared" si="18"/>
        <v>97338</v>
      </c>
      <c r="G376">
        <v>3526</v>
      </c>
      <c r="H376">
        <v>10647</v>
      </c>
      <c r="I376" s="3">
        <f>Table1[[#This Row],[Count - Carework Female]]/Table1[[#This Row],[Count - Carework]]</f>
        <v>0.75121710294221411</v>
      </c>
      <c r="J376" s="3">
        <f t="shared" si="16"/>
        <v>0.14560603258747867</v>
      </c>
      <c r="K376" s="3">
        <f t="shared" si="17"/>
        <v>0.85439396741252127</v>
      </c>
      <c r="L376">
        <v>45539</v>
      </c>
      <c r="M376">
        <v>44118</v>
      </c>
      <c r="N376">
        <v>58605</v>
      </c>
      <c r="O376">
        <v>54239</v>
      </c>
      <c r="P376" t="s">
        <v>100</v>
      </c>
      <c r="Q376" s="5">
        <f>L376/0.921771071</f>
        <v>49403.806902505836</v>
      </c>
      <c r="R376" s="5">
        <f>M376/0.921771071</f>
        <v>47862.209379317785</v>
      </c>
    </row>
    <row r="377" spans="1:18" x14ac:dyDescent="0.2">
      <c r="A377" t="s">
        <v>99</v>
      </c>
      <c r="B377">
        <v>2010</v>
      </c>
      <c r="C377" t="s">
        <v>14</v>
      </c>
      <c r="D377">
        <v>12195</v>
      </c>
      <c r="E377">
        <v>78859</v>
      </c>
      <c r="F377">
        <f t="shared" si="18"/>
        <v>91054</v>
      </c>
      <c r="G377">
        <v>3221</v>
      </c>
      <c r="H377">
        <v>8974</v>
      </c>
      <c r="I377" s="3">
        <f>Table1[[#This Row],[Count - Carework Female]]/Table1[[#This Row],[Count - Carework]]</f>
        <v>0.73587535875358756</v>
      </c>
      <c r="J377" s="3">
        <f t="shared" si="16"/>
        <v>0.13393151316801019</v>
      </c>
      <c r="K377" s="3">
        <f t="shared" si="17"/>
        <v>0.86606848683198978</v>
      </c>
      <c r="L377">
        <v>46920</v>
      </c>
      <c r="M377">
        <v>45955</v>
      </c>
      <c r="N377">
        <v>61919</v>
      </c>
      <c r="O377">
        <v>54224</v>
      </c>
      <c r="P377" t="s">
        <v>100</v>
      </c>
      <c r="Q377" s="5">
        <f>L377/0.969397652</f>
        <v>48401.190061888039</v>
      </c>
      <c r="R377" s="5">
        <f>M377/0.969397652</f>
        <v>47405.726540794218</v>
      </c>
    </row>
    <row r="378" spans="1:18" x14ac:dyDescent="0.2">
      <c r="A378" t="s">
        <v>99</v>
      </c>
      <c r="B378">
        <v>2013</v>
      </c>
      <c r="C378" t="s">
        <v>14</v>
      </c>
      <c r="D378">
        <v>8434</v>
      </c>
      <c r="E378">
        <v>54318</v>
      </c>
      <c r="F378">
        <f t="shared" si="18"/>
        <v>62752</v>
      </c>
      <c r="G378">
        <v>2214</v>
      </c>
      <c r="H378">
        <v>6220</v>
      </c>
      <c r="I378" s="3">
        <f>Table1[[#This Row],[Count - Carework Female]]/Table1[[#This Row],[Count - Carework]]</f>
        <v>0.73749110742233814</v>
      </c>
      <c r="J378" s="3">
        <f t="shared" si="16"/>
        <v>0.1344020907700153</v>
      </c>
      <c r="K378" s="3">
        <f t="shared" si="17"/>
        <v>0.8655979092299847</v>
      </c>
      <c r="L378">
        <v>48787</v>
      </c>
      <c r="M378">
        <v>49413</v>
      </c>
      <c r="N378">
        <v>66847</v>
      </c>
      <c r="O378">
        <v>60098</v>
      </c>
      <c r="P378" t="s">
        <v>100</v>
      </c>
      <c r="Q378" s="5">
        <f>L378/1.03564482</f>
        <v>47107.849194862007</v>
      </c>
      <c r="R378" s="5">
        <f>M378/1.03564482</f>
        <v>47712.303528926073</v>
      </c>
    </row>
    <row r="379" spans="1:18" x14ac:dyDescent="0.2">
      <c r="A379" t="s">
        <v>99</v>
      </c>
      <c r="B379">
        <v>1974</v>
      </c>
      <c r="C379" t="s">
        <v>18</v>
      </c>
      <c r="D379">
        <v>201</v>
      </c>
      <c r="E379">
        <v>13184</v>
      </c>
      <c r="F379">
        <f t="shared" si="18"/>
        <v>13385</v>
      </c>
      <c r="G379">
        <v>23</v>
      </c>
      <c r="H379">
        <v>178</v>
      </c>
      <c r="I379" s="3">
        <f>Table1[[#This Row],[Count - Carework Female]]/Table1[[#This Row],[Count - Carework]]</f>
        <v>0.88557213930348255</v>
      </c>
      <c r="J379" s="3">
        <f t="shared" si="16"/>
        <v>1.5016809861785581E-2</v>
      </c>
      <c r="K379" s="3">
        <f t="shared" si="17"/>
        <v>0.98498319013821445</v>
      </c>
      <c r="L379">
        <v>3464</v>
      </c>
      <c r="M379">
        <v>7871</v>
      </c>
      <c r="N379">
        <v>4461</v>
      </c>
      <c r="O379">
        <v>7255</v>
      </c>
      <c r="P379" t="s">
        <v>100</v>
      </c>
      <c r="R379" s="5"/>
    </row>
    <row r="380" spans="1:18" x14ac:dyDescent="0.2">
      <c r="A380" t="s">
        <v>99</v>
      </c>
      <c r="B380">
        <v>1979</v>
      </c>
      <c r="C380" t="s">
        <v>18</v>
      </c>
      <c r="D380">
        <v>1212</v>
      </c>
      <c r="E380">
        <v>81687</v>
      </c>
      <c r="F380">
        <f t="shared" si="18"/>
        <v>82899</v>
      </c>
      <c r="G380">
        <v>158</v>
      </c>
      <c r="H380">
        <v>1054</v>
      </c>
      <c r="I380" s="3">
        <f>Table1[[#This Row],[Count - Carework Female]]/Table1[[#This Row],[Count - Carework]]</f>
        <v>0.86963696369636967</v>
      </c>
      <c r="J380" s="3">
        <f t="shared" si="16"/>
        <v>1.4620200484927442E-2</v>
      </c>
      <c r="K380" s="3">
        <f t="shared" si="17"/>
        <v>0.9853797995150726</v>
      </c>
      <c r="L380">
        <v>5769</v>
      </c>
      <c r="M380">
        <v>12291</v>
      </c>
      <c r="N380">
        <v>6198</v>
      </c>
      <c r="O380">
        <v>11055</v>
      </c>
      <c r="P380" t="s">
        <v>100</v>
      </c>
      <c r="R380" s="5"/>
    </row>
    <row r="381" spans="1:18" x14ac:dyDescent="0.2">
      <c r="A381" t="s">
        <v>99</v>
      </c>
      <c r="B381">
        <v>1986</v>
      </c>
      <c r="C381" t="s">
        <v>18</v>
      </c>
      <c r="D381">
        <v>1346</v>
      </c>
      <c r="E381">
        <v>71603</v>
      </c>
      <c r="F381">
        <f t="shared" si="18"/>
        <v>72949</v>
      </c>
      <c r="G381">
        <v>181</v>
      </c>
      <c r="H381">
        <v>1165</v>
      </c>
      <c r="I381" s="3">
        <f>Table1[[#This Row],[Count - Carework Female]]/Table1[[#This Row],[Count - Carework]]</f>
        <v>0.86552748885586928</v>
      </c>
      <c r="J381" s="3">
        <f t="shared" si="16"/>
        <v>1.8451246761436071E-2</v>
      </c>
      <c r="K381" s="3">
        <f t="shared" si="17"/>
        <v>0.98154875323856394</v>
      </c>
      <c r="L381">
        <v>10432</v>
      </c>
      <c r="M381">
        <v>19134</v>
      </c>
      <c r="N381">
        <v>10515</v>
      </c>
      <c r="O381">
        <v>18439</v>
      </c>
      <c r="P381" t="s">
        <v>100</v>
      </c>
      <c r="R381" s="5"/>
    </row>
    <row r="382" spans="1:18" x14ac:dyDescent="0.2">
      <c r="A382" t="s">
        <v>99</v>
      </c>
      <c r="B382">
        <v>1991</v>
      </c>
      <c r="C382" t="s">
        <v>18</v>
      </c>
      <c r="D382">
        <v>1386</v>
      </c>
      <c r="E382">
        <v>70590</v>
      </c>
      <c r="F382">
        <f t="shared" si="18"/>
        <v>71976</v>
      </c>
      <c r="G382">
        <v>154</v>
      </c>
      <c r="H382">
        <v>1232</v>
      </c>
      <c r="I382" s="3">
        <f>Table1[[#This Row],[Count - Carework Female]]/Table1[[#This Row],[Count - Carework]]</f>
        <v>0.88888888888888884</v>
      </c>
      <c r="J382" s="3">
        <f t="shared" si="16"/>
        <v>1.9256418806268757E-2</v>
      </c>
      <c r="K382" s="3">
        <f t="shared" si="17"/>
        <v>0.98074358119373128</v>
      </c>
      <c r="L382">
        <v>12800</v>
      </c>
      <c r="M382">
        <v>24025</v>
      </c>
      <c r="N382">
        <v>11613</v>
      </c>
      <c r="O382">
        <v>22406</v>
      </c>
      <c r="P382" t="s">
        <v>100</v>
      </c>
      <c r="R382" s="5"/>
    </row>
    <row r="383" spans="1:18" x14ac:dyDescent="0.2">
      <c r="A383" t="s">
        <v>99</v>
      </c>
      <c r="B383">
        <v>1994</v>
      </c>
      <c r="C383" t="s">
        <v>18</v>
      </c>
      <c r="D383">
        <v>1342</v>
      </c>
      <c r="E383">
        <v>67084</v>
      </c>
      <c r="F383">
        <f t="shared" si="18"/>
        <v>68426</v>
      </c>
      <c r="G383">
        <v>163</v>
      </c>
      <c r="H383">
        <v>1179</v>
      </c>
      <c r="I383" s="3">
        <f>Table1[[#This Row],[Count - Carework Female]]/Table1[[#This Row],[Count - Carework]]</f>
        <v>0.8785394932935916</v>
      </c>
      <c r="J383" s="3">
        <f t="shared" si="16"/>
        <v>1.9612428024435156E-2</v>
      </c>
      <c r="K383" s="3">
        <f t="shared" si="17"/>
        <v>0.98038757197556481</v>
      </c>
      <c r="L383">
        <v>15530</v>
      </c>
      <c r="M383">
        <v>28327</v>
      </c>
      <c r="N383">
        <v>20227</v>
      </c>
      <c r="O383">
        <v>39190</v>
      </c>
      <c r="P383" t="s">
        <v>100</v>
      </c>
      <c r="R383" s="5"/>
    </row>
    <row r="384" spans="1:18" x14ac:dyDescent="0.2">
      <c r="A384" t="s">
        <v>99</v>
      </c>
      <c r="B384">
        <v>1997</v>
      </c>
      <c r="C384" t="s">
        <v>18</v>
      </c>
      <c r="D384">
        <v>1277</v>
      </c>
      <c r="E384">
        <v>60727</v>
      </c>
      <c r="F384">
        <f t="shared" si="18"/>
        <v>62004</v>
      </c>
      <c r="G384">
        <v>154</v>
      </c>
      <c r="H384">
        <v>1123</v>
      </c>
      <c r="I384" s="3">
        <f>Table1[[#This Row],[Count - Carework Female]]/Table1[[#This Row],[Count - Carework]]</f>
        <v>0.87940485512920907</v>
      </c>
      <c r="J384" s="3">
        <f t="shared" si="16"/>
        <v>2.0595445455131926E-2</v>
      </c>
      <c r="K384" s="3">
        <f t="shared" si="17"/>
        <v>0.97940455454486808</v>
      </c>
      <c r="L384">
        <v>17834</v>
      </c>
      <c r="M384">
        <v>31421</v>
      </c>
      <c r="N384">
        <v>18589</v>
      </c>
      <c r="O384">
        <v>44712</v>
      </c>
      <c r="P384" t="s">
        <v>100</v>
      </c>
      <c r="R384" s="5"/>
    </row>
    <row r="385" spans="1:18" x14ac:dyDescent="0.2">
      <c r="A385" t="s">
        <v>99</v>
      </c>
      <c r="B385">
        <v>2000</v>
      </c>
      <c r="C385" t="s">
        <v>18</v>
      </c>
      <c r="D385">
        <v>2165</v>
      </c>
      <c r="E385">
        <v>101292</v>
      </c>
      <c r="F385">
        <f t="shared" si="18"/>
        <v>103457</v>
      </c>
      <c r="G385">
        <v>234</v>
      </c>
      <c r="H385">
        <v>1931</v>
      </c>
      <c r="I385" s="3">
        <f>Table1[[#This Row],[Count - Carework Female]]/Table1[[#This Row],[Count - Carework]]</f>
        <v>0.89191685912240182</v>
      </c>
      <c r="J385" s="3">
        <f t="shared" si="16"/>
        <v>2.0926568526054304E-2</v>
      </c>
      <c r="K385" s="3">
        <f t="shared" si="17"/>
        <v>0.97907343147394565</v>
      </c>
      <c r="L385">
        <v>20240</v>
      </c>
      <c r="M385">
        <v>36271</v>
      </c>
      <c r="N385">
        <v>17591</v>
      </c>
      <c r="O385">
        <v>51002</v>
      </c>
      <c r="P385" t="s">
        <v>100</v>
      </c>
      <c r="R385" s="5"/>
    </row>
    <row r="386" spans="1:18" x14ac:dyDescent="0.2">
      <c r="A386" t="s">
        <v>99</v>
      </c>
      <c r="B386">
        <v>2004</v>
      </c>
      <c r="C386" t="s">
        <v>18</v>
      </c>
      <c r="D386">
        <v>2159</v>
      </c>
      <c r="E386">
        <v>95369</v>
      </c>
      <c r="F386">
        <f t="shared" si="18"/>
        <v>97528</v>
      </c>
      <c r="G386">
        <v>189</v>
      </c>
      <c r="H386">
        <v>1970</v>
      </c>
      <c r="I386" s="3">
        <f>Table1[[#This Row],[Count - Carework Female]]/Table1[[#This Row],[Count - Carework]]</f>
        <v>0.91245947197776744</v>
      </c>
      <c r="J386" s="3">
        <f t="shared" si="16"/>
        <v>2.2137232384545978E-2</v>
      </c>
      <c r="K386" s="3">
        <f t="shared" si="17"/>
        <v>0.97786276761545399</v>
      </c>
      <c r="L386">
        <v>21120</v>
      </c>
      <c r="M386">
        <v>40222</v>
      </c>
      <c r="N386">
        <v>16801</v>
      </c>
      <c r="O386">
        <v>52980</v>
      </c>
      <c r="P386" t="s">
        <v>100</v>
      </c>
      <c r="R386" s="5"/>
    </row>
    <row r="387" spans="1:18" x14ac:dyDescent="0.2">
      <c r="A387" t="s">
        <v>99</v>
      </c>
      <c r="B387">
        <v>2007</v>
      </c>
      <c r="C387" t="s">
        <v>18</v>
      </c>
      <c r="D387">
        <v>2297</v>
      </c>
      <c r="E387">
        <v>95041</v>
      </c>
      <c r="F387">
        <f t="shared" si="18"/>
        <v>97338</v>
      </c>
      <c r="G387">
        <v>215</v>
      </c>
      <c r="H387">
        <v>2082</v>
      </c>
      <c r="I387" s="3">
        <f>Table1[[#This Row],[Count - Carework Female]]/Table1[[#This Row],[Count - Carework]]</f>
        <v>0.90639965171963432</v>
      </c>
      <c r="J387" s="3">
        <f t="shared" si="16"/>
        <v>2.3598183648729169E-2</v>
      </c>
      <c r="K387" s="3">
        <f t="shared" si="17"/>
        <v>0.97640181635127088</v>
      </c>
      <c r="L387">
        <v>24661</v>
      </c>
      <c r="M387">
        <v>44800</v>
      </c>
      <c r="N387">
        <v>21287</v>
      </c>
      <c r="O387">
        <v>55373</v>
      </c>
      <c r="P387" t="s">
        <v>100</v>
      </c>
      <c r="R387" s="5"/>
    </row>
    <row r="388" spans="1:18" x14ac:dyDescent="0.2">
      <c r="A388" t="s">
        <v>99</v>
      </c>
      <c r="B388">
        <v>2010</v>
      </c>
      <c r="C388" t="s">
        <v>18</v>
      </c>
      <c r="D388">
        <v>2377</v>
      </c>
      <c r="E388">
        <v>88677</v>
      </c>
      <c r="F388">
        <f t="shared" si="18"/>
        <v>91054</v>
      </c>
      <c r="G388">
        <v>242</v>
      </c>
      <c r="H388">
        <v>2135</v>
      </c>
      <c r="I388" s="3">
        <f>Table1[[#This Row],[Count - Carework Female]]/Table1[[#This Row],[Count - Carework]]</f>
        <v>0.89819099705511152</v>
      </c>
      <c r="J388" s="3">
        <f t="shared" si="16"/>
        <v>2.6105388011509655E-2</v>
      </c>
      <c r="K388" s="3">
        <f t="shared" si="17"/>
        <v>0.97389461198849037</v>
      </c>
      <c r="L388">
        <v>24817</v>
      </c>
      <c r="M388">
        <v>46654</v>
      </c>
      <c r="N388">
        <v>18975</v>
      </c>
      <c r="O388">
        <v>55857</v>
      </c>
      <c r="P388" t="s">
        <v>100</v>
      </c>
      <c r="R388" s="5"/>
    </row>
    <row r="389" spans="1:18" x14ac:dyDescent="0.2">
      <c r="A389" t="s">
        <v>99</v>
      </c>
      <c r="B389">
        <v>2013</v>
      </c>
      <c r="C389" t="s">
        <v>18</v>
      </c>
      <c r="D389">
        <v>1579</v>
      </c>
      <c r="E389">
        <v>61173</v>
      </c>
      <c r="F389">
        <f t="shared" si="18"/>
        <v>62752</v>
      </c>
      <c r="G389">
        <v>155</v>
      </c>
      <c r="H389">
        <v>1424</v>
      </c>
      <c r="I389" s="3">
        <f>Table1[[#This Row],[Count - Carework Female]]/Table1[[#This Row],[Count - Carework]]</f>
        <v>0.90183660544648514</v>
      </c>
      <c r="J389" s="3">
        <f t="shared" si="16"/>
        <v>2.5162544620091789E-2</v>
      </c>
      <c r="K389" s="3">
        <f t="shared" si="17"/>
        <v>0.97483745537990818</v>
      </c>
      <c r="L389">
        <v>25412</v>
      </c>
      <c r="M389">
        <v>49946</v>
      </c>
      <c r="N389">
        <v>18950</v>
      </c>
      <c r="O389">
        <v>61634</v>
      </c>
      <c r="P389" t="s">
        <v>100</v>
      </c>
      <c r="R389" s="5"/>
    </row>
    <row r="390" spans="1:18" x14ac:dyDescent="0.2">
      <c r="A390" t="s">
        <v>101</v>
      </c>
      <c r="B390">
        <v>2004</v>
      </c>
      <c r="C390" t="s">
        <v>14</v>
      </c>
      <c r="D390">
        <v>3018</v>
      </c>
      <c r="E390">
        <v>19693</v>
      </c>
      <c r="F390">
        <f t="shared" si="18"/>
        <v>22711</v>
      </c>
      <c r="G390">
        <v>621</v>
      </c>
      <c r="H390">
        <v>2397</v>
      </c>
      <c r="I390" s="3">
        <f>Table1[[#This Row],[Count - Carework Female]]/Table1[[#This Row],[Count - Carework]]</f>
        <v>0.79423459244532801</v>
      </c>
      <c r="J390" s="3">
        <f t="shared" si="16"/>
        <v>0.13288714719739333</v>
      </c>
      <c r="K390" s="3">
        <f t="shared" si="17"/>
        <v>0.86711285280260664</v>
      </c>
      <c r="L390">
        <v>98213</v>
      </c>
      <c r="M390">
        <v>85805</v>
      </c>
      <c r="N390">
        <v>115498</v>
      </c>
      <c r="O390">
        <v>136019</v>
      </c>
      <c r="P390" t="s">
        <v>102</v>
      </c>
    </row>
    <row r="391" spans="1:18" x14ac:dyDescent="0.2">
      <c r="A391" t="s">
        <v>101</v>
      </c>
      <c r="B391">
        <v>2007</v>
      </c>
      <c r="C391" t="s">
        <v>14</v>
      </c>
      <c r="D391">
        <v>9282</v>
      </c>
      <c r="E391">
        <v>50869</v>
      </c>
      <c r="F391">
        <f t="shared" si="18"/>
        <v>60151</v>
      </c>
      <c r="G391">
        <v>1543</v>
      </c>
      <c r="H391">
        <v>7739</v>
      </c>
      <c r="I391" s="3">
        <f>Table1[[#This Row],[Count - Carework Female]]/Table1[[#This Row],[Count - Carework]]</f>
        <v>0.83376427494074556</v>
      </c>
      <c r="J391" s="3">
        <f t="shared" si="16"/>
        <v>0.15431164901664146</v>
      </c>
      <c r="K391" s="3">
        <f t="shared" si="17"/>
        <v>0.84568835098335859</v>
      </c>
      <c r="L391">
        <v>125931</v>
      </c>
      <c r="M391">
        <v>120456</v>
      </c>
      <c r="N391">
        <v>170699</v>
      </c>
      <c r="O391">
        <v>168743</v>
      </c>
      <c r="P391" t="s">
        <v>102</v>
      </c>
    </row>
    <row r="392" spans="1:18" x14ac:dyDescent="0.2">
      <c r="A392" t="s">
        <v>101</v>
      </c>
      <c r="B392">
        <v>2010</v>
      </c>
      <c r="C392" t="s">
        <v>14</v>
      </c>
      <c r="D392">
        <v>9013</v>
      </c>
      <c r="E392">
        <v>49449</v>
      </c>
      <c r="F392">
        <f t="shared" si="18"/>
        <v>58462</v>
      </c>
      <c r="G392">
        <v>1488</v>
      </c>
      <c r="H392">
        <v>7525</v>
      </c>
      <c r="I392" s="3">
        <f>Table1[[#This Row],[Count - Carework Female]]/Table1[[#This Row],[Count - Carework]]</f>
        <v>0.83490513702429825</v>
      </c>
      <c r="J392" s="3">
        <f t="shared" si="16"/>
        <v>0.15416851972221271</v>
      </c>
      <c r="K392" s="3">
        <f t="shared" si="17"/>
        <v>0.84583148027778732</v>
      </c>
      <c r="L392">
        <v>175083</v>
      </c>
      <c r="M392">
        <v>171627</v>
      </c>
      <c r="N392">
        <v>228030</v>
      </c>
      <c r="O392">
        <v>215300</v>
      </c>
      <c r="P392" t="s">
        <v>102</v>
      </c>
    </row>
    <row r="393" spans="1:18" x14ac:dyDescent="0.2">
      <c r="A393" t="s">
        <v>101</v>
      </c>
      <c r="B393">
        <v>2013</v>
      </c>
      <c r="C393" t="s">
        <v>14</v>
      </c>
      <c r="D393">
        <v>9565</v>
      </c>
      <c r="E393">
        <v>47641</v>
      </c>
      <c r="F393">
        <f t="shared" si="18"/>
        <v>57206</v>
      </c>
      <c r="G393">
        <v>1487</v>
      </c>
      <c r="H393">
        <v>8078</v>
      </c>
      <c r="I393" s="3">
        <f>Table1[[#This Row],[Count - Carework Female]]/Table1[[#This Row],[Count - Carework]]</f>
        <v>0.8445373758494511</v>
      </c>
      <c r="J393" s="3">
        <f t="shared" si="16"/>
        <v>0.16720274097122678</v>
      </c>
      <c r="K393" s="3">
        <f t="shared" si="17"/>
        <v>0.83279725902877322</v>
      </c>
      <c r="L393">
        <v>231983</v>
      </c>
      <c r="M393">
        <v>235442</v>
      </c>
      <c r="N393">
        <v>252884</v>
      </c>
      <c r="O393">
        <v>245124</v>
      </c>
      <c r="P393" t="s">
        <v>102</v>
      </c>
    </row>
    <row r="394" spans="1:18" x14ac:dyDescent="0.2">
      <c r="A394" t="s">
        <v>101</v>
      </c>
      <c r="B394">
        <v>2016</v>
      </c>
      <c r="C394" t="s">
        <v>14</v>
      </c>
      <c r="D394">
        <v>8874</v>
      </c>
      <c r="E394">
        <v>43203</v>
      </c>
      <c r="F394">
        <f t="shared" si="18"/>
        <v>52077</v>
      </c>
      <c r="G394">
        <v>1490</v>
      </c>
      <c r="H394">
        <v>7384</v>
      </c>
      <c r="I394" s="3">
        <f>Table1[[#This Row],[Count - Carework Female]]/Table1[[#This Row],[Count - Carework]]</f>
        <v>0.83209375704304711</v>
      </c>
      <c r="J394" s="3">
        <f t="shared" si="16"/>
        <v>0.17040152082493232</v>
      </c>
      <c r="K394" s="3">
        <f t="shared" si="17"/>
        <v>0.82959847917506768</v>
      </c>
      <c r="L394">
        <v>338925</v>
      </c>
      <c r="M394">
        <v>323632</v>
      </c>
      <c r="N394">
        <v>404731</v>
      </c>
      <c r="O394">
        <v>323210</v>
      </c>
      <c r="P394" t="s">
        <v>102</v>
      </c>
    </row>
    <row r="395" spans="1:18" x14ac:dyDescent="0.2">
      <c r="A395" t="s">
        <v>101</v>
      </c>
      <c r="B395">
        <v>2004</v>
      </c>
      <c r="C395" t="s">
        <v>18</v>
      </c>
      <c r="D395">
        <v>530</v>
      </c>
      <c r="E395">
        <v>22181</v>
      </c>
      <c r="F395">
        <f t="shared" si="18"/>
        <v>22711</v>
      </c>
      <c r="G395">
        <v>52</v>
      </c>
      <c r="H395">
        <v>478</v>
      </c>
      <c r="I395" s="3">
        <f>Table1[[#This Row],[Count - Carework Female]]/Table1[[#This Row],[Count - Carework]]</f>
        <v>0.90188679245283021</v>
      </c>
      <c r="J395" s="3">
        <f t="shared" ref="J395:J401" si="19">D395/F395</f>
        <v>2.3336709083703933E-2</v>
      </c>
      <c r="K395" s="3">
        <f t="shared" si="17"/>
        <v>0.97666329091629611</v>
      </c>
      <c r="L395">
        <v>47866</v>
      </c>
      <c r="M395">
        <v>88400</v>
      </c>
      <c r="N395">
        <v>39378</v>
      </c>
      <c r="O395">
        <v>134845</v>
      </c>
      <c r="P395" t="s">
        <v>102</v>
      </c>
    </row>
    <row r="396" spans="1:18" x14ac:dyDescent="0.2">
      <c r="A396" t="s">
        <v>101</v>
      </c>
      <c r="B396">
        <v>2007</v>
      </c>
      <c r="C396" t="s">
        <v>18</v>
      </c>
      <c r="D396">
        <v>1611</v>
      </c>
      <c r="E396">
        <v>58540</v>
      </c>
      <c r="F396">
        <f t="shared" si="18"/>
        <v>60151</v>
      </c>
      <c r="G396">
        <v>136</v>
      </c>
      <c r="H396">
        <v>1475</v>
      </c>
      <c r="I396" s="3">
        <f>Table1[[#This Row],[Count - Carework Female]]/Table1[[#This Row],[Count - Carework]]</f>
        <v>0.91558038485412785</v>
      </c>
      <c r="J396" s="3">
        <f t="shared" si="19"/>
        <v>2.678259713055477E-2</v>
      </c>
      <c r="K396" s="3">
        <f t="shared" si="17"/>
        <v>0.97321740286944525</v>
      </c>
      <c r="L396">
        <v>84908</v>
      </c>
      <c r="M396">
        <v>122280</v>
      </c>
      <c r="N396">
        <v>92890</v>
      </c>
      <c r="O396">
        <v>170532</v>
      </c>
      <c r="P396" t="s">
        <v>102</v>
      </c>
    </row>
    <row r="397" spans="1:18" x14ac:dyDescent="0.2">
      <c r="A397" t="s">
        <v>101</v>
      </c>
      <c r="B397">
        <v>2010</v>
      </c>
      <c r="C397" t="s">
        <v>18</v>
      </c>
      <c r="D397">
        <v>1604</v>
      </c>
      <c r="E397">
        <v>56858</v>
      </c>
      <c r="F397">
        <f t="shared" si="18"/>
        <v>58462</v>
      </c>
      <c r="G397">
        <v>121</v>
      </c>
      <c r="H397">
        <v>1483</v>
      </c>
      <c r="I397" s="3">
        <f>Table1[[#This Row],[Count - Carework Female]]/Table1[[#This Row],[Count - Carework]]</f>
        <v>0.9245635910224439</v>
      </c>
      <c r="J397" s="3">
        <f t="shared" si="19"/>
        <v>2.7436625500324996E-2</v>
      </c>
      <c r="K397" s="3">
        <f t="shared" si="17"/>
        <v>0.972563374499675</v>
      </c>
      <c r="L397">
        <v>108853</v>
      </c>
      <c r="M397">
        <v>173898</v>
      </c>
      <c r="N397">
        <v>101305</v>
      </c>
      <c r="O397">
        <v>219376</v>
      </c>
      <c r="P397" t="s">
        <v>102</v>
      </c>
    </row>
    <row r="398" spans="1:18" x14ac:dyDescent="0.2">
      <c r="A398" t="s">
        <v>101</v>
      </c>
      <c r="B398">
        <v>2013</v>
      </c>
      <c r="C398" t="s">
        <v>18</v>
      </c>
      <c r="D398">
        <v>1615</v>
      </c>
      <c r="E398">
        <v>55591</v>
      </c>
      <c r="F398">
        <f t="shared" si="18"/>
        <v>57206</v>
      </c>
      <c r="G398">
        <v>72</v>
      </c>
      <c r="H398">
        <v>1543</v>
      </c>
      <c r="I398" s="3">
        <f>Table1[[#This Row],[Count - Carework Female]]/Table1[[#This Row],[Count - Carework]]</f>
        <v>0.95541795665634677</v>
      </c>
      <c r="J398" s="3">
        <f t="shared" si="19"/>
        <v>2.8231304408628467E-2</v>
      </c>
      <c r="K398" s="3">
        <f t="shared" si="17"/>
        <v>0.97176869559137158</v>
      </c>
      <c r="L398">
        <v>127561</v>
      </c>
      <c r="M398">
        <v>237907</v>
      </c>
      <c r="N398">
        <v>116337</v>
      </c>
      <c r="O398">
        <v>248464</v>
      </c>
      <c r="P398" t="s">
        <v>102</v>
      </c>
    </row>
    <row r="399" spans="1:18" x14ac:dyDescent="0.2">
      <c r="A399" t="s">
        <v>101</v>
      </c>
      <c r="B399">
        <v>2016</v>
      </c>
      <c r="C399" t="s">
        <v>18</v>
      </c>
      <c r="D399">
        <v>1532</v>
      </c>
      <c r="E399">
        <v>50545</v>
      </c>
      <c r="F399">
        <f t="shared" si="18"/>
        <v>52077</v>
      </c>
      <c r="G399">
        <v>98</v>
      </c>
      <c r="H399">
        <v>1434</v>
      </c>
      <c r="I399" s="3">
        <f>Table1[[#This Row],[Count - Carework Female]]/Table1[[#This Row],[Count - Carework]]</f>
        <v>0.93603133159268925</v>
      </c>
      <c r="J399" s="3">
        <f t="shared" si="19"/>
        <v>2.9417977226030685E-2</v>
      </c>
      <c r="K399" s="3">
        <f t="shared" ref="K399:K401" si="20">E399/F399</f>
        <v>0.97058202277396932</v>
      </c>
      <c r="L399">
        <v>186450</v>
      </c>
      <c r="M399">
        <v>330403</v>
      </c>
      <c r="N399">
        <v>159395</v>
      </c>
      <c r="O399">
        <v>341572</v>
      </c>
      <c r="P399" t="s">
        <v>102</v>
      </c>
    </row>
    <row r="400" spans="1:18" x14ac:dyDescent="0.2">
      <c r="A400" t="s">
        <v>103</v>
      </c>
      <c r="B400">
        <v>2011</v>
      </c>
      <c r="C400" t="s">
        <v>14</v>
      </c>
      <c r="D400">
        <v>923</v>
      </c>
      <c r="E400">
        <v>21154</v>
      </c>
      <c r="F400">
        <f t="shared" si="18"/>
        <v>22077</v>
      </c>
      <c r="G400">
        <v>295</v>
      </c>
      <c r="H400">
        <v>628</v>
      </c>
      <c r="I400" s="3">
        <f>Table1[[#This Row],[Count - Carework Female]]/Table1[[#This Row],[Count - Carework]]</f>
        <v>0.68039003250270857</v>
      </c>
      <c r="J400" s="3">
        <f t="shared" si="19"/>
        <v>4.1808216696109075E-2</v>
      </c>
      <c r="K400" s="3">
        <f t="shared" si="20"/>
        <v>0.95819178330389088</v>
      </c>
      <c r="L400">
        <v>40514963</v>
      </c>
      <c r="M400">
        <v>14264259</v>
      </c>
      <c r="N400">
        <v>30596167</v>
      </c>
      <c r="O400">
        <v>28140929</v>
      </c>
      <c r="P400" t="s">
        <v>104</v>
      </c>
    </row>
    <row r="401" spans="1:16" x14ac:dyDescent="0.2">
      <c r="A401" t="s">
        <v>103</v>
      </c>
      <c r="B401">
        <v>2013</v>
      </c>
      <c r="C401" t="s">
        <v>14</v>
      </c>
      <c r="D401">
        <v>985</v>
      </c>
      <c r="E401">
        <v>20660</v>
      </c>
      <c r="F401">
        <f t="shared" si="18"/>
        <v>21645</v>
      </c>
      <c r="G401">
        <v>294</v>
      </c>
      <c r="H401">
        <v>691</v>
      </c>
      <c r="I401" s="3">
        <f>Table1[[#This Row],[Count - Carework Female]]/Table1[[#This Row],[Count - Carework]]</f>
        <v>0.70152284263959386</v>
      </c>
      <c r="J401" s="3">
        <f t="shared" si="19"/>
        <v>4.5507045507045506E-2</v>
      </c>
      <c r="K401" s="3">
        <f t="shared" si="20"/>
        <v>0.95449295449295446</v>
      </c>
      <c r="L401">
        <v>53141941</v>
      </c>
      <c r="M401">
        <v>17626630</v>
      </c>
      <c r="N401">
        <v>37276478</v>
      </c>
      <c r="O401">
        <v>31710510</v>
      </c>
      <c r="P401" t="s">
        <v>104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Chanmin</dc:creator>
  <cp:lastModifiedBy>Park, Chanmin</cp:lastModifiedBy>
  <dcterms:created xsi:type="dcterms:W3CDTF">2019-08-04T05:56:15Z</dcterms:created>
  <dcterms:modified xsi:type="dcterms:W3CDTF">2019-10-04T17:15:17Z</dcterms:modified>
</cp:coreProperties>
</file>