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01\Documents\"/>
    </mc:Choice>
  </mc:AlternateContent>
  <xr:revisionPtr revIDLastSave="0" documentId="13_ncr:1_{E7E03D56-3CF0-41D8-B3D3-6AA9CC5577A9}" xr6:coauthVersionLast="47" xr6:coauthVersionMax="47" xr10:uidLastSave="{00000000-0000-0000-0000-000000000000}"/>
  <bookViews>
    <workbookView xWindow="-110" yWindow="-110" windowWidth="22780" windowHeight="14540" xr2:uid="{00000000-000D-0000-FFFF-FFFF00000000}"/>
  </bookViews>
  <sheets>
    <sheet name="Sheet1" sheetId="1" r:id="rId1"/>
    <sheet name="Sheet2" sheetId="2" r:id="rId2"/>
    <sheet name="Sheet3" sheetId="3" r:id="rId3"/>
  </sheets>
  <definedNames>
    <definedName name="_xlchart.v1.0" hidden="1">Sheet1!$B$230</definedName>
    <definedName name="_xlchart.v1.1" hidden="1">Sheet1!$B$231:$B$234</definedName>
    <definedName name="_xlchart.v1.10" hidden="1">Sheet1!$G$299:$G$302</definedName>
    <definedName name="_xlchart.v1.2" hidden="1">Sheet1!$C$230</definedName>
    <definedName name="_xlchart.v1.3" hidden="1">Sheet1!$C$231:$C$234</definedName>
    <definedName name="_xlchart.v1.4" hidden="1">Sheet1!$H$248:$H$250</definedName>
    <definedName name="_xlchart.v1.5" hidden="1">Sheet1!$I$247</definedName>
    <definedName name="_xlchart.v1.6" hidden="1">Sheet1!$I$248:$I$250</definedName>
    <definedName name="_xlchart.v1.7" hidden="1">Sheet1!$C$179:$I$179</definedName>
    <definedName name="_xlchart.v1.8" hidden="1">Sheet1!$C$180:$I$180</definedName>
    <definedName name="_xlchart.v1.9" hidden="1">Sheet1!$F$299:$F$302</definedName>
  </definedNames>
  <calcPr calcId="191029"/>
</workbook>
</file>

<file path=xl/calcChain.xml><?xml version="1.0" encoding="utf-8"?>
<calcChain xmlns="http://schemas.openxmlformats.org/spreadsheetml/2006/main">
  <c r="B693" i="1" l="1"/>
  <c r="B695" i="1"/>
  <c r="F670" i="1"/>
  <c r="H670" i="1"/>
  <c r="E668" i="1"/>
  <c r="F169" i="1"/>
  <c r="F168" i="1"/>
  <c r="F167" i="1"/>
  <c r="F166" i="1"/>
  <c r="I250" i="1"/>
  <c r="I249" i="1"/>
  <c r="I248" i="1"/>
  <c r="F653" i="1"/>
  <c r="F650" i="1"/>
  <c r="G649" i="1"/>
  <c r="F649" i="1"/>
  <c r="F642" i="1"/>
  <c r="F639" i="1"/>
  <c r="F635" i="1"/>
  <c r="G302" i="1"/>
  <c r="G301" i="1"/>
  <c r="G300" i="1"/>
  <c r="G299" i="1"/>
  <c r="G601" i="1"/>
  <c r="G598" i="1"/>
  <c r="K596" i="1"/>
  <c r="I597" i="1"/>
  <c r="I596" i="1"/>
  <c r="I595" i="1"/>
  <c r="G594" i="1"/>
  <c r="G591" i="1"/>
  <c r="G588" i="1"/>
  <c r="F565" i="1"/>
  <c r="E578" i="1"/>
  <c r="H555" i="1"/>
  <c r="G555" i="1"/>
  <c r="N544" i="1"/>
  <c r="N543" i="1"/>
  <c r="N542" i="1"/>
  <c r="M544" i="1"/>
  <c r="M543" i="1"/>
  <c r="M542" i="1"/>
  <c r="G544" i="1"/>
  <c r="G543" i="1"/>
  <c r="G542" i="1"/>
  <c r="F544" i="1"/>
  <c r="F543" i="1"/>
  <c r="F542" i="1"/>
  <c r="G523" i="1"/>
  <c r="G522" i="1"/>
  <c r="G521" i="1"/>
  <c r="F523" i="1"/>
  <c r="F522" i="1"/>
  <c r="F521" i="1"/>
  <c r="C234" i="1"/>
  <c r="C233" i="1"/>
  <c r="C232" i="1"/>
  <c r="C231" i="1"/>
  <c r="N523" i="1"/>
  <c r="N522" i="1"/>
  <c r="N521" i="1"/>
  <c r="M523" i="1"/>
  <c r="M522" i="1"/>
  <c r="M521" i="1"/>
  <c r="N503" i="1"/>
  <c r="N502" i="1"/>
  <c r="N501" i="1"/>
  <c r="G503" i="1"/>
  <c r="G502" i="1"/>
  <c r="G501" i="1"/>
  <c r="F503" i="1"/>
  <c r="F502" i="1"/>
  <c r="F501" i="1"/>
  <c r="N482" i="1"/>
  <c r="N481" i="1"/>
  <c r="N480" i="1"/>
  <c r="G482" i="1"/>
  <c r="G481" i="1"/>
  <c r="G480" i="1"/>
  <c r="F482" i="1"/>
  <c r="F481" i="1"/>
  <c r="F480" i="1"/>
  <c r="N462" i="1"/>
  <c r="N461" i="1"/>
  <c r="N460" i="1"/>
  <c r="G463" i="1"/>
  <c r="G462" i="1"/>
  <c r="G461" i="1"/>
  <c r="G460" i="1"/>
  <c r="F463" i="1"/>
  <c r="F462" i="1"/>
  <c r="F461" i="1"/>
  <c r="F460" i="1"/>
  <c r="E457" i="1"/>
  <c r="E432" i="1"/>
  <c r="E431" i="1"/>
  <c r="E414" i="1"/>
  <c r="E413" i="1"/>
  <c r="E395" i="1"/>
  <c r="E394" i="1"/>
  <c r="E377" i="1"/>
  <c r="E376" i="1"/>
  <c r="D359" i="1" l="1"/>
  <c r="D358" i="1"/>
  <c r="O325" i="1"/>
  <c r="O324" i="1"/>
  <c r="O323" i="1"/>
  <c r="N325" i="1"/>
  <c r="N324" i="1"/>
  <c r="N323" i="1"/>
  <c r="F304" i="1"/>
  <c r="D250" i="1"/>
  <c r="C228" i="1"/>
  <c r="C200" i="1"/>
  <c r="E175" i="1"/>
  <c r="E174" i="1" l="1"/>
  <c r="E173" i="1"/>
  <c r="E154" i="1" l="1"/>
  <c r="E153" i="1"/>
  <c r="E152" i="1"/>
  <c r="G133" i="1" l="1"/>
  <c r="G132" i="1"/>
  <c r="G131" i="1"/>
  <c r="G130" i="1"/>
  <c r="G129" i="1"/>
  <c r="F133" i="1"/>
  <c r="F132" i="1"/>
  <c r="F131" i="1"/>
  <c r="F130" i="1"/>
  <c r="H51" i="1"/>
  <c r="H50" i="1"/>
  <c r="F129" i="1"/>
  <c r="E133" i="1"/>
  <c r="E132" i="1"/>
  <c r="E131" i="1"/>
  <c r="E130" i="1"/>
  <c r="E129" i="1"/>
  <c r="H119" i="1"/>
  <c r="H118" i="1"/>
  <c r="H117" i="1"/>
  <c r="H84" i="1"/>
  <c r="H83" i="1"/>
  <c r="H101" i="1"/>
  <c r="H100" i="1"/>
  <c r="H76" i="1"/>
  <c r="H75" i="1"/>
  <c r="H74" i="1"/>
  <c r="H61" i="1" l="1"/>
  <c r="H62" i="1"/>
  <c r="H60" i="1"/>
  <c r="H49" i="1" l="1"/>
  <c r="G31" i="1"/>
  <c r="F10" i="1"/>
  <c r="G30" i="1"/>
  <c r="G29" i="1"/>
  <c r="G20" i="1"/>
  <c r="G19" i="1"/>
  <c r="G18" i="1"/>
  <c r="F9" i="1"/>
  <c r="F8" i="1"/>
</calcChain>
</file>

<file path=xl/sharedStrings.xml><?xml version="1.0" encoding="utf-8"?>
<sst xmlns="http://schemas.openxmlformats.org/spreadsheetml/2006/main" count="273" uniqueCount="176">
  <si>
    <t>X</t>
  </si>
  <si>
    <t>MEAN</t>
  </si>
  <si>
    <t>MODE</t>
  </si>
  <si>
    <t>MEDIAN</t>
  </si>
  <si>
    <t>Questions on measure of central tendency</t>
  </si>
  <si>
    <t>Week 1: 50 units</t>
  </si>
  <si>
    <t>Week 2: 60 units</t>
  </si>
  <si>
    <t>Week 3: 55 units</t>
  </si>
  <si>
    <t>Week 4: 70 units</t>
  </si>
  <si>
    <t>Mean</t>
  </si>
  <si>
    <t>Median</t>
  </si>
  <si>
    <t>Mode</t>
  </si>
  <si>
    <t>Questions on measure of dispersion</t>
  </si>
  <si>
    <t>Range</t>
  </si>
  <si>
    <t>Day</t>
  </si>
  <si>
    <t>units</t>
  </si>
  <si>
    <t>Variance</t>
  </si>
  <si>
    <t>SD</t>
  </si>
  <si>
    <t>Model</t>
  </si>
  <si>
    <t>A</t>
  </si>
  <si>
    <t>B</t>
  </si>
  <si>
    <t>C</t>
  </si>
  <si>
    <t>D</t>
  </si>
  <si>
    <t>E</t>
  </si>
  <si>
    <t>Model A</t>
  </si>
  <si>
    <t>Model B</t>
  </si>
  <si>
    <t>Model C</t>
  </si>
  <si>
    <t>Model D</t>
  </si>
  <si>
    <t>Model E</t>
  </si>
  <si>
    <t>20-30</t>
  </si>
  <si>
    <t>30-40</t>
  </si>
  <si>
    <t>40-50</t>
  </si>
  <si>
    <t>Freq.Dist.</t>
  </si>
  <si>
    <t>freq.dist.</t>
  </si>
  <si>
    <t>INQ.Range</t>
  </si>
  <si>
    <t>Defect Type: A, B, C, D, E, F, G</t>
  </si>
  <si>
    <t>F</t>
  </si>
  <si>
    <t>G</t>
  </si>
  <si>
    <t>Freq.</t>
  </si>
  <si>
    <t>Bar Chart</t>
  </si>
  <si>
    <t>High.freq.</t>
  </si>
  <si>
    <t>Histogram</t>
  </si>
  <si>
    <t xml:space="preserve">Scale value </t>
  </si>
  <si>
    <t>Bins</t>
  </si>
  <si>
    <t>R1</t>
  </si>
  <si>
    <t>R2</t>
  </si>
  <si>
    <t>R3</t>
  </si>
  <si>
    <t>Questions on Measure of Skewness and Kurtosis</t>
  </si>
  <si>
    <t>Kurtosis</t>
  </si>
  <si>
    <t>Skewness</t>
  </si>
  <si>
    <t xml:space="preserve">THE GIVEN DATA SET IS NEARLY SYMMERTRIC AND IS FLATTER THAN THE NORMAL DISTRIBUTION </t>
  </si>
  <si>
    <t xml:space="preserve">SKEWNESS = </t>
  </si>
  <si>
    <t xml:space="preserve">KURTOSIS = </t>
  </si>
  <si>
    <t>AS SKEWNESS IS NEAR 0 THAT MEANS THE DATA IS NEAR TO SYMMETRIC AND IS NOT ASYMMETRIC .</t>
  </si>
  <si>
    <t>AS KURTOSIS IS NEGATIVE THAT MEANS THE DATA IN THE DATASET ARE SLIGHTLY FLATTER WHICH MEANS IT IS PLATYKURTIC.</t>
  </si>
  <si>
    <t>AS SKEWNESS IS NEGATIVE THE DATA IS LONGER THE LEFT SIDE MEANS THE MODE OF THE DATA IS ON LEFT SIDE WHILE THE MEAN OF THE DATA IS ON THE RIGHT SIDE OF THAT DATA.</t>
  </si>
  <si>
    <t xml:space="preserve">THE KURTOSIS IS ALSO NEGATIVE SO THE DATA IS FLAT AND BROADER AS COMPARED TO NORMAL DISTRIBUTION </t>
  </si>
  <si>
    <t>THUS THERE ARE MORE NUMBER OF LESS RATINGS IN THIS SURVEY</t>
  </si>
  <si>
    <t>THE DATA IS NEARLY SYMMETRIC BECAUSE THE SKEWNESS IS NOT TOO MUCH POSITIVE THAT MEANS THE RATES OF HOUSES ARE ALMOST SAME ,THERE IS NO MAJOR DIFFERENCE.</t>
  </si>
  <si>
    <t xml:space="preserve">AND THE KURTOSIS </t>
  </si>
  <si>
    <t>DATA'S SKEWNEES AND KURTOSIS IS BOTH IN NEGATIVE SO THE DATA IS MORE TOWARDS LEFT SIDE I.E IT HAS MANY SMALLER VALUES AND DATA IS ALSO FLATTENED.</t>
  </si>
  <si>
    <t>Questions on Percentile and Quartiles</t>
  </si>
  <si>
    <t>110-120</t>
  </si>
  <si>
    <t>120-130</t>
  </si>
  <si>
    <t>130-140</t>
  </si>
  <si>
    <t>140-150</t>
  </si>
  <si>
    <t>n</t>
  </si>
  <si>
    <t>10th percentile</t>
  </si>
  <si>
    <t>25th percentile</t>
  </si>
  <si>
    <t>75th percentile</t>
  </si>
  <si>
    <t>90th percentile</t>
  </si>
  <si>
    <t>QUARTILE 1</t>
  </si>
  <si>
    <t>QUARTILE 2</t>
  </si>
  <si>
    <t>QUARTILE 3</t>
  </si>
  <si>
    <t>15th percentile</t>
  </si>
  <si>
    <t>50th percentile</t>
  </si>
  <si>
    <t>20TH PERCENTILE=</t>
  </si>
  <si>
    <t xml:space="preserve">40TH PERCENTILE = </t>
  </si>
  <si>
    <t xml:space="preserve">80TH PERCENTILE = </t>
  </si>
  <si>
    <t>30TH PERCENTILE =</t>
  </si>
  <si>
    <t>50TH PERCENTILE=</t>
  </si>
  <si>
    <t>70TH PERCENTILE =</t>
  </si>
  <si>
    <t>25TH PERCENTILE=</t>
  </si>
  <si>
    <t>75TH PERCENTILE=</t>
  </si>
  <si>
    <t>Advertising</t>
  </si>
  <si>
    <t>Expenditure:</t>
  </si>
  <si>
    <t>Sales</t>
  </si>
  <si>
    <t>Revenue:</t>
  </si>
  <si>
    <t>Company</t>
  </si>
  <si>
    <t>A:</t>
  </si>
  <si>
    <t>B:</t>
  </si>
  <si>
    <t>Questions on Correlation and Covariance</t>
  </si>
  <si>
    <t>Co.coef.</t>
  </si>
  <si>
    <t>Questions on discrete and continuous random variable</t>
  </si>
  <si>
    <t>AS IN THIS CASE THE CORRELATION COEFFICIENT VAUE IS NEARLY 1 THAT MEANS SALES REVENUE IS INCREASING WITH THE INCREASING VALUE IF ADVERTISING EXPENDITURE</t>
  </si>
  <si>
    <t>COV.</t>
  </si>
  <si>
    <t>COVARIANCE OF COMPANY A AND B SHOWS POSITIVE BEHAVIOUR WHICH MEANS THAT BOTH COMPANY'S VALUE INCREASES SIMULTANEOUSLY.</t>
  </si>
  <si>
    <t xml:space="preserve">A POSITIVE COVARIANCE SHOWS THAT BOTH COMPANY HAVE POSITIVE LINEAR RELATION . </t>
  </si>
  <si>
    <t>IF COMPANY A HAS GIVE RETURNS ABOVE AVERAGE THEN THE OTHER COMPANY'S RETURNS IS ALSO LIKELY TO BE GIVING ABOVE AVERAGE RETURNS.</t>
  </si>
  <si>
    <t>THE CORREALTION OF HOURS SPENT AND EXAM SCORES IS POSITIVE .THIS MEANS IF A STUDENT INCREASES THE TIME OF STUDYING THEN HIS MARKS WILL DEFINITELY INCREASED.</t>
  </si>
  <si>
    <t>probability of rolling exactly five 3's</t>
  </si>
  <si>
    <t>probability of getting two hearts</t>
  </si>
  <si>
    <t>probability of getting exactly 8</t>
  </si>
  <si>
    <t>to calculate the probability of getting  8 questions correct is by summing up the probability of exactly 8 questions correct ,9 correct,10  correct</t>
  </si>
  <si>
    <t>questions correct</t>
  </si>
  <si>
    <t>8=</t>
  </si>
  <si>
    <t>9=</t>
  </si>
  <si>
    <t>10=</t>
  </si>
  <si>
    <t>probability that all three balls are blue</t>
  </si>
  <si>
    <t xml:space="preserve">probability of scoring exactly </t>
  </si>
  <si>
    <t>three goals</t>
  </si>
  <si>
    <t>Sum</t>
  </si>
  <si>
    <t>Continuous Random Variable:</t>
  </si>
  <si>
    <t xml:space="preserve">probability of  a random selected </t>
  </si>
  <si>
    <t>z = (x-μ)/σ</t>
  </si>
  <si>
    <t>value for 1.5 z score from standard normal distribution table which is smaller than 1.5 is :</t>
  </si>
  <si>
    <t>student is taller than 180cm</t>
  </si>
  <si>
    <t xml:space="preserve">therefore for greater than 1.5 is </t>
  </si>
  <si>
    <t>900 hrs</t>
  </si>
  <si>
    <t>1100 hrs</t>
  </si>
  <si>
    <t>calculating the z scores</t>
  </si>
  <si>
    <t>values for z scores from standard distribution table are:</t>
  </si>
  <si>
    <t>probabilty that a random selected</t>
  </si>
  <si>
    <t>z1 = (x1-μ)/σ</t>
  </si>
  <si>
    <t>bulb last between 900 and 1100 hrs</t>
  </si>
  <si>
    <t>probability of random selected apple</t>
  </si>
  <si>
    <t>is between 150 and 170 grams</t>
  </si>
  <si>
    <t xml:space="preserve">probability that a task is completed in </t>
  </si>
  <si>
    <t>less than 15 mins</t>
  </si>
  <si>
    <t>Discrete Random Variable</t>
  </si>
  <si>
    <t>Questions on Discrete Distribution and Continuous Distribution</t>
  </si>
  <si>
    <t>Discrete Distribution:</t>
  </si>
  <si>
    <t>probability of having exactly</t>
  </si>
  <si>
    <t>3 defects in a randomly selected batch</t>
  </si>
  <si>
    <t>probability of winning exactly 3 rounds</t>
  </si>
  <si>
    <t>probability on getting atleast one six</t>
  </si>
  <si>
    <t>Continuous Distribution:</t>
  </si>
  <si>
    <t>140gms</t>
  </si>
  <si>
    <t>160gms</t>
  </si>
  <si>
    <t xml:space="preserve">probability that a random selected apple </t>
  </si>
  <si>
    <t>weighs between 140 and 160 gms</t>
  </si>
  <si>
    <t xml:space="preserve">probability that a selected light bulb </t>
  </si>
  <si>
    <t>lasts more than 900 hrs</t>
  </si>
  <si>
    <t>21-30</t>
  </si>
  <si>
    <t>31-40</t>
  </si>
  <si>
    <t>41-50</t>
  </si>
  <si>
    <t>51-60</t>
  </si>
  <si>
    <t>61-70</t>
  </si>
  <si>
    <t>71-80</t>
  </si>
  <si>
    <t>Questions on Confidence Interval and Hypothesis Testings</t>
  </si>
  <si>
    <t>Confidence Interval Problems:</t>
  </si>
  <si>
    <t>N</t>
  </si>
  <si>
    <t>STD_ERROR</t>
  </si>
  <si>
    <t xml:space="preserve">95% confidence level t-test value </t>
  </si>
  <si>
    <t>Confidence interval</t>
  </si>
  <si>
    <t>H0</t>
  </si>
  <si>
    <t>H1</t>
  </si>
  <si>
    <t>New teaching method improves student performance</t>
  </si>
  <si>
    <t>does not</t>
  </si>
  <si>
    <t>improves student performance</t>
  </si>
  <si>
    <t>Data: Sample size (n) = 25, Sample mean (x̄) = 510 grams, Sample standard deviation (s) = 20 grams, Population mean (μ) = 500 grams</t>
  </si>
  <si>
    <t>The average weight of the products is 500 grams.</t>
  </si>
  <si>
    <t>ucts is not 500 grams.</t>
  </si>
  <si>
    <t>step-1</t>
  </si>
  <si>
    <t>step-2</t>
  </si>
  <si>
    <t>Let's assume a common significance level of α = 0.05 for this test.</t>
  </si>
  <si>
    <t>step-3</t>
  </si>
  <si>
    <t>z=</t>
  </si>
  <si>
    <t>z             =</t>
  </si>
  <si>
    <t>(sample mean-population mean)/S.D./sqrt of n</t>
  </si>
  <si>
    <t>step 4</t>
  </si>
  <si>
    <t>In this case, 2.5 &gt; 1.96, so you reject the null hypothesis.</t>
  </si>
  <si>
    <t>this is a two-tailed test, you need to find the critical z-values for α/2 = 0.025</t>
  </si>
  <si>
    <t>step 5</t>
  </si>
  <si>
    <t>step 6</t>
  </si>
  <si>
    <t>There is enough evidence to conclude that the average weight of the products is different from 500 grams at the 0.05 significance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</si>
</sst>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b/>
      <sz val="20"/>
      <color theme="1"/>
      <name val="Calibri"/>
      <family val="2"/>
      <scheme val="minor"/>
    </font>
    <font>
      <sz val="18"/>
      <color theme="1"/>
      <name val="Calibri"/>
      <family val="2"/>
      <scheme val="minor"/>
    </font>
    <font>
      <b/>
      <sz val="16"/>
      <color theme="1"/>
      <name val="Calibri"/>
      <family val="2"/>
      <scheme val="minor"/>
    </font>
    <font>
      <sz val="8"/>
      <color rgb="FFD1D5DB"/>
      <name val="Segoe UI"/>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5">
    <xf numFmtId="0" fontId="0" fillId="0" borderId="0" xfId="0"/>
    <xf numFmtId="20" fontId="0" fillId="0" borderId="0" xfId="0" applyNumberFormat="1"/>
    <xf numFmtId="0" fontId="0" fillId="0" borderId="0" xfId="0" applyAlignment="1">
      <alignment wrapText="1"/>
    </xf>
    <xf numFmtId="0" fontId="0" fillId="0" borderId="0" xfId="0" applyAlignment="1">
      <alignment horizontal="left"/>
    </xf>
    <xf numFmtId="0" fontId="1" fillId="0" borderId="0" xfId="0" applyFont="1"/>
    <xf numFmtId="0" fontId="0" fillId="2" borderId="0" xfId="0" applyFill="1"/>
    <xf numFmtId="0" fontId="2" fillId="2" borderId="0" xfId="0" applyFont="1" applyFill="1"/>
    <xf numFmtId="0" fontId="3" fillId="0" borderId="0" xfId="0" applyFont="1"/>
    <xf numFmtId="0" fontId="2" fillId="0" borderId="0" xfId="0" applyFont="1"/>
    <xf numFmtId="10" fontId="0" fillId="3" borderId="0" xfId="0" applyNumberFormat="1" applyFill="1"/>
    <xf numFmtId="49" fontId="0" fillId="3" borderId="0" xfId="0" applyNumberFormat="1" applyFill="1"/>
    <xf numFmtId="2" fontId="0" fillId="3" borderId="0" xfId="0" applyNumberFormat="1" applyFill="1"/>
    <xf numFmtId="0" fontId="0" fillId="3" borderId="0" xfId="0" applyFill="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title>
    <c:autoTitleDeleted val="0"/>
    <c:plotArea>
      <c:layout/>
      <c:barChart>
        <c:barDir val="bar"/>
        <c:grouping val="clustered"/>
        <c:varyColors val="0"/>
        <c:ser>
          <c:idx val="0"/>
          <c:order val="0"/>
          <c:tx>
            <c:strRef>
              <c:f>Sheet1!$A$180:$B$180</c:f>
              <c:strCache>
                <c:ptCount val="2"/>
                <c:pt idx="0">
                  <c:v>10</c:v>
                </c:pt>
                <c:pt idx="1">
                  <c:v>Freq.</c:v>
                </c:pt>
              </c:strCache>
            </c:strRef>
          </c:tx>
          <c:invertIfNegative val="0"/>
          <c:cat>
            <c:strRef>
              <c:f>Sheet1!$C$178:$I$179</c:f>
              <c:strCache>
                <c:ptCount val="7"/>
                <c:pt idx="0">
                  <c:v>A</c:v>
                </c:pt>
                <c:pt idx="1">
                  <c:v>B</c:v>
                </c:pt>
                <c:pt idx="2">
                  <c:v>C</c:v>
                </c:pt>
                <c:pt idx="3">
                  <c:v>D</c:v>
                </c:pt>
                <c:pt idx="4">
                  <c:v>E</c:v>
                </c:pt>
                <c:pt idx="5">
                  <c:v>F</c:v>
                </c:pt>
                <c:pt idx="6">
                  <c:v>G</c:v>
                </c:pt>
              </c:strCache>
            </c:strRef>
          </c:cat>
          <c:val>
            <c:numRef>
              <c:f>Sheet1!$C$180:$I$180</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14C6-4100-9A01-D569CE1E6AC1}"/>
            </c:ext>
          </c:extLst>
        </c:ser>
        <c:dLbls>
          <c:showLegendKey val="0"/>
          <c:showVal val="0"/>
          <c:showCatName val="0"/>
          <c:showSerName val="0"/>
          <c:showPercent val="0"/>
          <c:showBubbleSize val="0"/>
        </c:dLbls>
        <c:gapWidth val="150"/>
        <c:axId val="177923584"/>
        <c:axId val="177925120"/>
      </c:barChart>
      <c:catAx>
        <c:axId val="177923584"/>
        <c:scaling>
          <c:orientation val="minMax"/>
        </c:scaling>
        <c:delete val="0"/>
        <c:axPos val="l"/>
        <c:numFmt formatCode="General" sourceLinked="0"/>
        <c:majorTickMark val="out"/>
        <c:minorTickMark val="none"/>
        <c:tickLblPos val="nextTo"/>
        <c:crossAx val="177925120"/>
        <c:crosses val="autoZero"/>
        <c:auto val="1"/>
        <c:lblAlgn val="ctr"/>
        <c:lblOffset val="100"/>
        <c:noMultiLvlLbl val="0"/>
      </c:catAx>
      <c:valAx>
        <c:axId val="177925120"/>
        <c:scaling>
          <c:orientation val="minMax"/>
        </c:scaling>
        <c:delete val="0"/>
        <c:axPos val="b"/>
        <c:majorGridlines/>
        <c:numFmt formatCode="General" sourceLinked="1"/>
        <c:majorTickMark val="out"/>
        <c:minorTickMark val="none"/>
        <c:tickLblPos val="nextTo"/>
        <c:crossAx val="1779235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a:rPr>
              <a:t>Bar Chart</a:t>
            </a:r>
          </a:p>
          <a:p>
            <a:pPr>
              <a:defRPr/>
            </a:pPr>
            <a:endParaRPr lang="en-US" sz="1400" b="0" i="0" u="none" strike="noStrike" baseline="0">
              <a:solidFill>
                <a:sysClr val="windowText" lastClr="000000">
                  <a:lumMod val="65000"/>
                  <a:lumOff val="35000"/>
                </a:sysClr>
              </a:solidFill>
              <a:latin typeface="Calibri"/>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Sheet1!$B$230</c:f>
              <c:strCache>
                <c:ptCount val="1"/>
                <c:pt idx="0">
                  <c:v>Scale value </c:v>
                </c:pt>
              </c:strCache>
            </c:strRef>
          </c:tx>
          <c:spPr>
            <a:solidFill>
              <a:schemeClr val="accent1"/>
            </a:solidFill>
            <a:ln>
              <a:noFill/>
            </a:ln>
            <a:effectLst/>
          </c:spPr>
          <c:invertIfNegative val="0"/>
          <c:val>
            <c:numRef>
              <c:f>Sheet1!$B$231:$B$234</c:f>
              <c:numCache>
                <c:formatCode>General</c:formatCode>
                <c:ptCount val="4"/>
                <c:pt idx="0">
                  <c:v>2</c:v>
                </c:pt>
                <c:pt idx="1">
                  <c:v>3</c:v>
                </c:pt>
                <c:pt idx="2">
                  <c:v>4</c:v>
                </c:pt>
                <c:pt idx="3">
                  <c:v>5</c:v>
                </c:pt>
              </c:numCache>
            </c:numRef>
          </c:val>
          <c:extLst>
            <c:ext xmlns:c16="http://schemas.microsoft.com/office/drawing/2014/chart" uri="{C3380CC4-5D6E-409C-BE32-E72D297353CC}">
              <c16:uniqueId val="{00000000-5A59-4F56-BF55-AC7C21286840}"/>
            </c:ext>
          </c:extLst>
        </c:ser>
        <c:ser>
          <c:idx val="1"/>
          <c:order val="1"/>
          <c:tx>
            <c:strRef>
              <c:f>Sheet1!$C$230</c:f>
              <c:strCache>
                <c:ptCount val="1"/>
                <c:pt idx="0">
                  <c:v>Freq.</c:v>
                </c:pt>
              </c:strCache>
            </c:strRef>
          </c:tx>
          <c:spPr>
            <a:solidFill>
              <a:schemeClr val="accent2"/>
            </a:solidFill>
            <a:ln>
              <a:noFill/>
            </a:ln>
            <a:effectLst/>
          </c:spPr>
          <c:invertIfNegative val="0"/>
          <c:val>
            <c:numRef>
              <c:f>Sheet1!$C$231:$C$234</c:f>
              <c:numCache>
                <c:formatCode>General</c:formatCode>
                <c:ptCount val="4"/>
                <c:pt idx="0">
                  <c:v>8</c:v>
                </c:pt>
                <c:pt idx="1">
                  <c:v>30</c:v>
                </c:pt>
                <c:pt idx="2">
                  <c:v>39</c:v>
                </c:pt>
                <c:pt idx="3">
                  <c:v>23</c:v>
                </c:pt>
              </c:numCache>
            </c:numRef>
          </c:val>
          <c:extLst>
            <c:ext xmlns:c16="http://schemas.microsoft.com/office/drawing/2014/chart" uri="{C3380CC4-5D6E-409C-BE32-E72D297353CC}">
              <c16:uniqueId val="{00000001-5A59-4F56-BF55-AC7C21286840}"/>
            </c:ext>
          </c:extLst>
        </c:ser>
        <c:dLbls>
          <c:showLegendKey val="0"/>
          <c:showVal val="0"/>
          <c:showCatName val="0"/>
          <c:showSerName val="0"/>
          <c:showPercent val="0"/>
          <c:showBubbleSize val="0"/>
        </c:dLbls>
        <c:gapWidth val="0"/>
        <c:axId val="2009181600"/>
        <c:axId val="1783406640"/>
      </c:barChart>
      <c:catAx>
        <c:axId val="200918160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783406640"/>
        <c:crosses val="autoZero"/>
        <c:auto val="1"/>
        <c:lblAlgn val="ctr"/>
        <c:lblOffset val="100"/>
        <c:noMultiLvlLbl val="0"/>
      </c:catAx>
      <c:valAx>
        <c:axId val="178340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0091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a:t>
            </a:r>
            <a:r>
              <a:rPr lang="en-US" baseline="0"/>
              <a:t> Chart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Sheet1!$B$323</c:f>
              <c:strCache>
                <c:ptCount val="1"/>
                <c:pt idx="0">
                  <c:v>R1</c:v>
                </c:pt>
              </c:strCache>
            </c:strRef>
          </c:tx>
          <c:spPr>
            <a:solidFill>
              <a:schemeClr val="accent1"/>
            </a:solidFill>
            <a:ln>
              <a:noFill/>
            </a:ln>
            <a:effectLst/>
          </c:spPr>
          <c:invertIfNegative val="0"/>
          <c:val>
            <c:numRef>
              <c:f>Sheet1!$C$323:$L$323</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BF51-45E0-9A95-619988BD41F6}"/>
            </c:ext>
          </c:extLst>
        </c:ser>
        <c:ser>
          <c:idx val="1"/>
          <c:order val="1"/>
          <c:tx>
            <c:strRef>
              <c:f>Sheet1!$B$324</c:f>
              <c:strCache>
                <c:ptCount val="1"/>
                <c:pt idx="0">
                  <c:v>R2</c:v>
                </c:pt>
              </c:strCache>
            </c:strRef>
          </c:tx>
          <c:spPr>
            <a:solidFill>
              <a:schemeClr val="accent2"/>
            </a:solidFill>
            <a:ln>
              <a:noFill/>
            </a:ln>
            <a:effectLst/>
          </c:spPr>
          <c:invertIfNegative val="0"/>
          <c:val>
            <c:numRef>
              <c:f>Sheet1!$C$324:$L$324</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BF51-45E0-9A95-619988BD41F6}"/>
            </c:ext>
          </c:extLst>
        </c:ser>
        <c:ser>
          <c:idx val="2"/>
          <c:order val="2"/>
          <c:tx>
            <c:strRef>
              <c:f>Sheet1!$B$325</c:f>
              <c:strCache>
                <c:ptCount val="1"/>
                <c:pt idx="0">
                  <c:v>R3</c:v>
                </c:pt>
              </c:strCache>
            </c:strRef>
          </c:tx>
          <c:spPr>
            <a:solidFill>
              <a:schemeClr val="accent3"/>
            </a:solidFill>
            <a:ln>
              <a:noFill/>
            </a:ln>
            <a:effectLst/>
          </c:spPr>
          <c:invertIfNegative val="0"/>
          <c:val>
            <c:numRef>
              <c:f>Sheet1!$C$325:$L$325</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BF51-45E0-9A95-619988BD41F6}"/>
            </c:ext>
          </c:extLst>
        </c:ser>
        <c:dLbls>
          <c:showLegendKey val="0"/>
          <c:showVal val="0"/>
          <c:showCatName val="0"/>
          <c:showSerName val="0"/>
          <c:showPercent val="0"/>
          <c:showBubbleSize val="0"/>
        </c:dLbls>
        <c:gapWidth val="219"/>
        <c:overlap val="-27"/>
        <c:axId val="583816271"/>
        <c:axId val="429669183"/>
      </c:barChart>
      <c:catAx>
        <c:axId val="5838162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669183"/>
        <c:crosses val="autoZero"/>
        <c:auto val="1"/>
        <c:lblAlgn val="ctr"/>
        <c:lblOffset val="100"/>
        <c:noMultiLvlLbl val="0"/>
      </c:catAx>
      <c:valAx>
        <c:axId val="42966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816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Sheet1!$H$248:$H$250</c:f>
              <c:strCache>
                <c:ptCount val="3"/>
                <c:pt idx="0">
                  <c:v>20-30</c:v>
                </c:pt>
                <c:pt idx="1">
                  <c:v>30-40</c:v>
                </c:pt>
                <c:pt idx="2">
                  <c:v>40-50</c:v>
                </c:pt>
              </c:strCache>
            </c:strRef>
          </c:cat>
          <c:val>
            <c:numRef>
              <c:f>Sheet1!$I$248:$I$250</c:f>
              <c:numCache>
                <c:formatCode>General</c:formatCode>
                <c:ptCount val="3"/>
                <c:pt idx="0">
                  <c:v>10</c:v>
                </c:pt>
                <c:pt idx="1">
                  <c:v>26</c:v>
                </c:pt>
                <c:pt idx="2">
                  <c:v>12</c:v>
                </c:pt>
              </c:numCache>
            </c:numRef>
          </c:val>
          <c:extLst>
            <c:ext xmlns:c16="http://schemas.microsoft.com/office/drawing/2014/chart" uri="{C3380CC4-5D6E-409C-BE32-E72D297353CC}">
              <c16:uniqueId val="{00000000-228C-4CCB-B281-2EEF9B870E9A}"/>
            </c:ext>
          </c:extLst>
        </c:ser>
        <c:dLbls>
          <c:showLegendKey val="0"/>
          <c:showVal val="0"/>
          <c:showCatName val="0"/>
          <c:showSerName val="0"/>
          <c:showPercent val="0"/>
          <c:showBubbleSize val="0"/>
        </c:dLbls>
        <c:gapWidth val="219"/>
        <c:overlap val="-27"/>
        <c:axId val="785264368"/>
        <c:axId val="781980384"/>
      </c:barChart>
      <c:catAx>
        <c:axId val="78526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80384"/>
        <c:crosses val="autoZero"/>
        <c:auto val="1"/>
        <c:lblAlgn val="ctr"/>
        <c:lblOffset val="100"/>
        <c:noMultiLvlLbl val="0"/>
      </c:catAx>
      <c:valAx>
        <c:axId val="78198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26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Sheet1!$B$243:$AY$243</c:f>
              <c:numCache>
                <c:formatCode>General</c:formatCode>
                <c:ptCount val="50"/>
                <c:pt idx="0">
                  <c:v>35</c:v>
                </c:pt>
                <c:pt idx="1">
                  <c:v>28</c:v>
                </c:pt>
                <c:pt idx="2">
                  <c:v>32</c:v>
                </c:pt>
                <c:pt idx="3">
                  <c:v>45</c:v>
                </c:pt>
                <c:pt idx="4">
                  <c:v>38</c:v>
                </c:pt>
                <c:pt idx="5">
                  <c:v>29</c:v>
                </c:pt>
                <c:pt idx="6">
                  <c:v>42</c:v>
                </c:pt>
                <c:pt idx="7">
                  <c:v>30</c:v>
                </c:pt>
                <c:pt idx="8">
                  <c:v>36</c:v>
                </c:pt>
                <c:pt idx="9">
                  <c:v>41</c:v>
                </c:pt>
                <c:pt idx="10">
                  <c:v>47</c:v>
                </c:pt>
                <c:pt idx="11">
                  <c:v>31</c:v>
                </c:pt>
                <c:pt idx="12">
                  <c:v>39</c:v>
                </c:pt>
                <c:pt idx="13">
                  <c:v>43</c:v>
                </c:pt>
                <c:pt idx="14">
                  <c:v>37</c:v>
                </c:pt>
                <c:pt idx="15">
                  <c:v>30</c:v>
                </c:pt>
                <c:pt idx="16">
                  <c:v>34</c:v>
                </c:pt>
                <c:pt idx="17">
                  <c:v>39</c:v>
                </c:pt>
                <c:pt idx="18">
                  <c:v>28</c:v>
                </c:pt>
                <c:pt idx="19">
                  <c:v>33</c:v>
                </c:pt>
                <c:pt idx="20">
                  <c:v>36</c:v>
                </c:pt>
                <c:pt idx="21">
                  <c:v>40</c:v>
                </c:pt>
                <c:pt idx="22">
                  <c:v>42</c:v>
                </c:pt>
                <c:pt idx="23">
                  <c:v>29</c:v>
                </c:pt>
                <c:pt idx="24">
                  <c:v>31</c:v>
                </c:pt>
                <c:pt idx="25">
                  <c:v>45</c:v>
                </c:pt>
                <c:pt idx="26">
                  <c:v>38</c:v>
                </c:pt>
                <c:pt idx="27">
                  <c:v>33</c:v>
                </c:pt>
                <c:pt idx="28">
                  <c:v>41</c:v>
                </c:pt>
                <c:pt idx="29">
                  <c:v>35</c:v>
                </c:pt>
                <c:pt idx="30">
                  <c:v>37</c:v>
                </c:pt>
                <c:pt idx="31">
                  <c:v>34</c:v>
                </c:pt>
                <c:pt idx="32">
                  <c:v>46</c:v>
                </c:pt>
                <c:pt idx="33">
                  <c:v>30</c:v>
                </c:pt>
                <c:pt idx="34">
                  <c:v>39</c:v>
                </c:pt>
                <c:pt idx="35">
                  <c:v>43</c:v>
                </c:pt>
                <c:pt idx="36">
                  <c:v>28</c:v>
                </c:pt>
                <c:pt idx="37">
                  <c:v>32</c:v>
                </c:pt>
                <c:pt idx="38">
                  <c:v>36</c:v>
                </c:pt>
                <c:pt idx="39">
                  <c:v>29</c:v>
                </c:pt>
                <c:pt idx="40">
                  <c:v>31</c:v>
                </c:pt>
                <c:pt idx="41">
                  <c:v>37</c:v>
                </c:pt>
                <c:pt idx="42">
                  <c:v>40</c:v>
                </c:pt>
                <c:pt idx="43">
                  <c:v>42</c:v>
                </c:pt>
                <c:pt idx="44">
                  <c:v>33</c:v>
                </c:pt>
                <c:pt idx="45">
                  <c:v>39</c:v>
                </c:pt>
                <c:pt idx="46">
                  <c:v>28</c:v>
                </c:pt>
                <c:pt idx="47">
                  <c:v>35</c:v>
                </c:pt>
                <c:pt idx="48">
                  <c:v>38</c:v>
                </c:pt>
                <c:pt idx="49">
                  <c:v>43</c:v>
                </c:pt>
              </c:numCache>
            </c:numRef>
          </c:val>
          <c:extLst>
            <c:ext xmlns:c16="http://schemas.microsoft.com/office/drawing/2014/chart" uri="{C3380CC4-5D6E-409C-BE32-E72D297353CC}">
              <c16:uniqueId val="{00000000-F7C0-4429-B0FC-8EBDFC333D07}"/>
            </c:ext>
          </c:extLst>
        </c:ser>
        <c:dLbls>
          <c:dLblPos val="inEnd"/>
          <c:showLegendKey val="0"/>
          <c:showVal val="1"/>
          <c:showCatName val="0"/>
          <c:showSerName val="0"/>
          <c:showPercent val="0"/>
          <c:showBubbleSize val="0"/>
        </c:dLbls>
        <c:gapWidth val="100"/>
        <c:overlap val="-24"/>
        <c:axId val="651429648"/>
        <c:axId val="781999584"/>
      </c:barChart>
      <c:catAx>
        <c:axId val="651429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1999584"/>
        <c:crosses val="autoZero"/>
        <c:auto val="1"/>
        <c:lblAlgn val="ctr"/>
        <c:lblOffset val="100"/>
        <c:noMultiLvlLbl val="0"/>
      </c:catAx>
      <c:valAx>
        <c:axId val="78199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5142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Histogram</a:t>
          </a:r>
        </a:p>
      </cx:txPr>
    </cx:title>
    <cx:plotArea>
      <cx:plotAreaRegion>
        <cx:series layoutId="clusteredColumn" uniqueId="{EE796B02-B0C9-4B41-B3CD-EA641221ECDE}" formatIdx="0">
          <cx:tx>
            <cx:txData>
              <cx:f>_xlchart.v1.0</cx:f>
              <cx:v>Scale value </cx:v>
            </cx:txData>
          </cx:tx>
          <cx:dataId val="0"/>
          <cx:layoutPr>
            <cx:binning intervalClosed="r">
              <cx:binSize val="1"/>
            </cx:binning>
          </cx:layoutPr>
        </cx:series>
        <cx:series layoutId="clusteredColumn" hidden="1" uniqueId="{6BD2B4A8-0B7F-4CF7-BAAE-1A06A7DB00DD}" formatIdx="1">
          <cx:tx>
            <cx:txData>
              <cx:f>_xlchart.v1.2</cx:f>
              <cx:v>Freq.</cx:v>
            </cx:txData>
          </cx:tx>
          <cx:dataId val="1"/>
          <cx:layoutPr>
            <cx:binning intervalClosed="r"/>
          </cx:layoutPr>
        </cx:series>
      </cx:plotAreaRegion>
      <cx:axis id="0">
        <cx:catScaling gapWidth="0"/>
        <cx:tickLabels/>
      </cx:axis>
      <cx:axis id="1">
        <cx:valScaling/>
        <cx:majorGridlines>
          <cx:spPr>
            <a:ln w="0">
              <a:solidFill>
                <a:schemeClr val="accent1"/>
              </a:solidFill>
            </a:ln>
          </cx:spPr>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Histogram</a:t>
            </a:r>
          </a:p>
          <a:p>
            <a:pPr algn="ctr" rtl="0">
              <a:defRPr/>
            </a:pPr>
            <a:endParaRPr lang="en-US" sz="1400" b="0" i="0" u="none" strike="noStrike" baseline="0">
              <a:solidFill>
                <a:sysClr val="windowText" lastClr="000000">
                  <a:lumMod val="65000"/>
                  <a:lumOff val="35000"/>
                </a:sysClr>
              </a:solidFill>
              <a:latin typeface="Calibri"/>
            </a:endParaRPr>
          </a:p>
        </cx:rich>
      </cx:tx>
    </cx:title>
    <cx:plotArea>
      <cx:plotAreaRegion>
        <cx:series layoutId="clusteredColumn" uniqueId="{BB62D3CB-EB72-42B0-BEC0-654421BDD866}">
          <cx:dataId val="0"/>
          <cx:layoutPr>
            <cx:aggregation/>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_xlchart.v1.7</cx:f>
      </cx:strDim>
      <cx:numDim type="val">
        <cx:f dir="row">_xlchart.v1.8</cx:f>
      </cx:numDim>
    </cx:data>
  </cx:chartData>
  <cx:chart>
    <cx:plotArea>
      <cx:plotAreaRegion>
        <cx:series layoutId="clusteredColumn" uniqueId="{799FCD76-022D-44BC-A573-133302788F9C}">
          <cx:dataId val="0"/>
          <cx:layoutPr>
            <cx:aggregation/>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Histogram</a:t>
          </a:r>
        </a:p>
      </cx:txPr>
    </cx:title>
    <cx:plotArea>
      <cx:plotAreaRegion>
        <cx:series layoutId="clusteredColumn" uniqueId="{F45C2502-C601-4378-A7D3-F543CE32F729}">
          <cx:tx>
            <cx:txData>
              <cx:f>_xlchart.v1.5</cx:f>
              <cx:v>Freq.</cx:v>
            </cx:txData>
          </cx:tx>
          <cx:dataId val="0"/>
          <cx:layoutPr>
            <cx:aggregation/>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chart" Target="../charts/chart4.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3.xml"/><Relationship Id="rId5" Type="http://schemas.microsoft.com/office/2014/relationships/chartEx" Target="../charts/chartEx2.xml"/><Relationship Id="rId4" Type="http://schemas.microsoft.com/office/2014/relationships/chartEx" Target="../charts/chartEx1.xml"/><Relationship Id="rId9"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3175</xdr:colOff>
      <xdr:row>181</xdr:row>
      <xdr:rowOff>9525</xdr:rowOff>
    </xdr:from>
    <xdr:to>
      <xdr:col>12</xdr:col>
      <xdr:colOff>307975</xdr:colOff>
      <xdr:row>195</xdr:row>
      <xdr:rowOff>174625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227</xdr:row>
      <xdr:rowOff>25400</xdr:rowOff>
    </xdr:from>
    <xdr:to>
      <xdr:col>12</xdr:col>
      <xdr:colOff>466724</xdr:colOff>
      <xdr:row>238</xdr:row>
      <xdr:rowOff>22224</xdr:rowOff>
    </xdr:to>
    <xdr:graphicFrame macro="">
      <xdr:nvGraphicFramePr>
        <xdr:cNvPr id="5" name="Chart 4">
          <a:extLst>
            <a:ext uri="{FF2B5EF4-FFF2-40B4-BE49-F238E27FC236}">
              <a16:creationId xmlns:a16="http://schemas.microsoft.com/office/drawing/2014/main" id="{410C5E49-9108-E157-0C81-8C09B090F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603249</xdr:colOff>
      <xdr:row>327</xdr:row>
      <xdr:rowOff>19050</xdr:rowOff>
    </xdr:from>
    <xdr:to>
      <xdr:col>12</xdr:col>
      <xdr:colOff>600074</xdr:colOff>
      <xdr:row>340</xdr:row>
      <xdr:rowOff>31750</xdr:rowOff>
    </xdr:to>
    <xdr:graphicFrame macro="">
      <xdr:nvGraphicFramePr>
        <xdr:cNvPr id="8" name="Chart 7">
          <a:extLst>
            <a:ext uri="{FF2B5EF4-FFF2-40B4-BE49-F238E27FC236}">
              <a16:creationId xmlns:a16="http://schemas.microsoft.com/office/drawing/2014/main" id="{C4BE349E-C3AA-D2C1-82D1-90F8C6ABB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6350</xdr:colOff>
      <xdr:row>227</xdr:row>
      <xdr:rowOff>12700</xdr:rowOff>
    </xdr:from>
    <xdr:to>
      <xdr:col>19</xdr:col>
      <xdr:colOff>301624</xdr:colOff>
      <xdr:row>238</xdr:row>
      <xdr:rowOff>47624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478C06A-52D0-CD3B-A571-1EDE0959E1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188450" y="42043350"/>
              <a:ext cx="3343274" cy="206057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19049</xdr:colOff>
      <xdr:row>306</xdr:row>
      <xdr:rowOff>139699</xdr:rowOff>
    </xdr:from>
    <xdr:to>
      <xdr:col>11</xdr:col>
      <xdr:colOff>485774</xdr:colOff>
      <xdr:row>317</xdr:row>
      <xdr:rowOff>3174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C7DCF64-BE0E-5253-E004-4A9C596AAB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892549" y="56718199"/>
              <a:ext cx="3946525" cy="18891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171450</xdr:colOff>
      <xdr:row>202</xdr:row>
      <xdr:rowOff>107950</xdr:rowOff>
    </xdr:from>
    <xdr:to>
      <xdr:col>11</xdr:col>
      <xdr:colOff>28574</xdr:colOff>
      <xdr:row>213</xdr:row>
      <xdr:rowOff>180974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4715EBA3-99E4-5FCC-A7B1-32077AFE75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219450" y="37534850"/>
              <a:ext cx="4162424" cy="209867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209549</xdr:colOff>
      <xdr:row>268</xdr:row>
      <xdr:rowOff>133351</xdr:rowOff>
    </xdr:from>
    <xdr:to>
      <xdr:col>12</xdr:col>
      <xdr:colOff>244474</xdr:colOff>
      <xdr:row>282</xdr:row>
      <xdr:rowOff>136525</xdr:rowOff>
    </xdr:to>
    <xdr:graphicFrame macro="">
      <xdr:nvGraphicFramePr>
        <xdr:cNvPr id="13" name="Chart 12">
          <a:extLst>
            <a:ext uri="{FF2B5EF4-FFF2-40B4-BE49-F238E27FC236}">
              <a16:creationId xmlns:a16="http://schemas.microsoft.com/office/drawing/2014/main" id="{592BE849-893D-6B77-7FD5-10DC4398B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36</xdr:col>
      <xdr:colOff>384175</xdr:colOff>
      <xdr:row>244</xdr:row>
      <xdr:rowOff>79375</xdr:rowOff>
    </xdr:from>
    <xdr:to>
      <xdr:col>44</xdr:col>
      <xdr:colOff>79375</xdr:colOff>
      <xdr:row>259</xdr:row>
      <xdr:rowOff>60325</xdr:rowOff>
    </xdr:to>
    <xdr:graphicFrame macro="">
      <xdr:nvGraphicFramePr>
        <xdr:cNvPr id="14" name="Chart 13">
          <a:extLst>
            <a:ext uri="{FF2B5EF4-FFF2-40B4-BE49-F238E27FC236}">
              <a16:creationId xmlns:a16="http://schemas.microsoft.com/office/drawing/2014/main" id="{5D4F7D7C-E208-D207-5666-7A224F89D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114300</xdr:colOff>
      <xdr:row>253</xdr:row>
      <xdr:rowOff>44451</xdr:rowOff>
    </xdr:from>
    <xdr:to>
      <xdr:col>12</xdr:col>
      <xdr:colOff>187325</xdr:colOff>
      <xdr:row>266</xdr:row>
      <xdr:rowOff>60325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D0B9970-91DC-E66A-A288-1B98E742EC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987800" y="46863001"/>
              <a:ext cx="4162425" cy="240982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07"/>
  <sheetViews>
    <sheetView tabSelected="1" topLeftCell="A677" workbookViewId="0">
      <selection activeCell="D3" sqref="D3"/>
    </sheetView>
  </sheetViews>
  <sheetFormatPr defaultRowHeight="14.5" x14ac:dyDescent="0.35"/>
  <cols>
    <col min="6" max="7" width="11.81640625" bestFit="1" customWidth="1"/>
    <col min="9" max="9" width="11.81640625" bestFit="1" customWidth="1"/>
  </cols>
  <sheetData>
    <row r="1" spans="1:12" ht="23.5" x14ac:dyDescent="0.55000000000000004">
      <c r="H1" s="4" t="s">
        <v>4</v>
      </c>
      <c r="I1" s="4"/>
      <c r="J1" s="4"/>
      <c r="K1" s="4"/>
      <c r="L1" s="4"/>
    </row>
    <row r="3" spans="1:12" x14ac:dyDescent="0.35">
      <c r="A3">
        <v>1</v>
      </c>
      <c r="D3" t="s">
        <v>0</v>
      </c>
    </row>
    <row r="4" spans="1:12" x14ac:dyDescent="0.35">
      <c r="B4" t="s">
        <v>5</v>
      </c>
      <c r="D4">
        <v>50</v>
      </c>
    </row>
    <row r="5" spans="1:12" x14ac:dyDescent="0.35">
      <c r="B5" t="s">
        <v>6</v>
      </c>
      <c r="D5">
        <v>60</v>
      </c>
    </row>
    <row r="6" spans="1:12" x14ac:dyDescent="0.35">
      <c r="B6" t="s">
        <v>7</v>
      </c>
      <c r="D6">
        <v>55</v>
      </c>
    </row>
    <row r="7" spans="1:12" x14ac:dyDescent="0.35">
      <c r="B7" t="s">
        <v>8</v>
      </c>
      <c r="D7">
        <v>70</v>
      </c>
    </row>
    <row r="8" spans="1:12" x14ac:dyDescent="0.35">
      <c r="E8" t="s">
        <v>1</v>
      </c>
      <c r="F8">
        <f>AVERAGE(D4:D7)</f>
        <v>58.75</v>
      </c>
    </row>
    <row r="9" spans="1:12" x14ac:dyDescent="0.35">
      <c r="E9" t="s">
        <v>3</v>
      </c>
      <c r="F9">
        <f>MEDIAN(D4:D7)</f>
        <v>57.5</v>
      </c>
    </row>
    <row r="10" spans="1:12" x14ac:dyDescent="0.35">
      <c r="E10" t="s">
        <v>2</v>
      </c>
      <c r="F10" t="e">
        <f>_xlfn.MODE.SNGL(D4:D7)</f>
        <v>#N/A</v>
      </c>
    </row>
    <row r="12" spans="1:12" x14ac:dyDescent="0.35">
      <c r="A12">
        <v>2</v>
      </c>
    </row>
    <row r="14" spans="1:12" x14ac:dyDescent="0.35">
      <c r="B14">
        <v>15</v>
      </c>
      <c r="C14">
        <v>10</v>
      </c>
      <c r="D14">
        <v>20</v>
      </c>
      <c r="E14">
        <v>25</v>
      </c>
      <c r="F14">
        <v>15</v>
      </c>
      <c r="G14">
        <v>10</v>
      </c>
      <c r="H14">
        <v>30</v>
      </c>
      <c r="I14">
        <v>20</v>
      </c>
      <c r="J14">
        <v>15</v>
      </c>
      <c r="K14">
        <v>10</v>
      </c>
    </row>
    <row r="15" spans="1:12" x14ac:dyDescent="0.35">
      <c r="B15">
        <v>10</v>
      </c>
      <c r="C15">
        <v>25</v>
      </c>
      <c r="D15">
        <v>15</v>
      </c>
      <c r="E15">
        <v>20</v>
      </c>
      <c r="F15">
        <v>20</v>
      </c>
      <c r="G15">
        <v>15</v>
      </c>
      <c r="H15">
        <v>10</v>
      </c>
      <c r="I15">
        <v>10</v>
      </c>
      <c r="J15">
        <v>20</v>
      </c>
      <c r="K15">
        <v>25</v>
      </c>
    </row>
    <row r="18" spans="1:11" x14ac:dyDescent="0.35">
      <c r="F18" t="s">
        <v>9</v>
      </c>
      <c r="G18">
        <f>AVERAGE(B14:K15)</f>
        <v>17</v>
      </c>
    </row>
    <row r="19" spans="1:11" x14ac:dyDescent="0.35">
      <c r="F19" t="s">
        <v>10</v>
      </c>
      <c r="G19">
        <f>MEDIAN(B14:K15)</f>
        <v>15</v>
      </c>
    </row>
    <row r="20" spans="1:11" x14ac:dyDescent="0.35">
      <c r="F20" t="s">
        <v>11</v>
      </c>
      <c r="G20">
        <f>_xlfn.MODE.MULT(B14:K15)</f>
        <v>10</v>
      </c>
    </row>
    <row r="22" spans="1:11" x14ac:dyDescent="0.35">
      <c r="A22">
        <v>3</v>
      </c>
    </row>
    <row r="23" spans="1:11" x14ac:dyDescent="0.35">
      <c r="B23">
        <v>3</v>
      </c>
      <c r="C23">
        <v>2</v>
      </c>
      <c r="D23">
        <v>5</v>
      </c>
      <c r="E23">
        <v>4</v>
      </c>
      <c r="F23">
        <v>7</v>
      </c>
      <c r="G23">
        <v>2</v>
      </c>
      <c r="H23">
        <v>3</v>
      </c>
      <c r="I23">
        <v>3</v>
      </c>
      <c r="J23">
        <v>1</v>
      </c>
      <c r="K23">
        <v>6</v>
      </c>
    </row>
    <row r="24" spans="1:11" x14ac:dyDescent="0.35">
      <c r="B24">
        <v>4</v>
      </c>
      <c r="C24">
        <v>2</v>
      </c>
      <c r="D24">
        <v>3</v>
      </c>
      <c r="E24">
        <v>5</v>
      </c>
      <c r="F24">
        <v>2</v>
      </c>
      <c r="G24">
        <v>4</v>
      </c>
      <c r="H24">
        <v>2</v>
      </c>
      <c r="I24">
        <v>1</v>
      </c>
      <c r="J24">
        <v>3</v>
      </c>
      <c r="K24">
        <v>5</v>
      </c>
    </row>
    <row r="25" spans="1:11" x14ac:dyDescent="0.35">
      <c r="B25">
        <v>6</v>
      </c>
      <c r="C25">
        <v>3</v>
      </c>
      <c r="D25">
        <v>2</v>
      </c>
      <c r="E25">
        <v>1</v>
      </c>
      <c r="F25">
        <v>4</v>
      </c>
      <c r="G25">
        <v>2</v>
      </c>
      <c r="H25">
        <v>4</v>
      </c>
      <c r="I25">
        <v>5</v>
      </c>
      <c r="J25">
        <v>3</v>
      </c>
      <c r="K25">
        <v>2</v>
      </c>
    </row>
    <row r="26" spans="1:11" x14ac:dyDescent="0.35">
      <c r="B26">
        <v>7</v>
      </c>
      <c r="C26">
        <v>2</v>
      </c>
      <c r="D26">
        <v>3</v>
      </c>
      <c r="E26">
        <v>4</v>
      </c>
      <c r="F26">
        <v>5</v>
      </c>
      <c r="G26">
        <v>1</v>
      </c>
      <c r="H26">
        <v>6</v>
      </c>
      <c r="I26">
        <v>2</v>
      </c>
      <c r="J26">
        <v>4</v>
      </c>
      <c r="K26">
        <v>3</v>
      </c>
    </row>
    <row r="27" spans="1:11" x14ac:dyDescent="0.35">
      <c r="B27">
        <v>5</v>
      </c>
      <c r="C27">
        <v>3</v>
      </c>
      <c r="D27">
        <v>2</v>
      </c>
      <c r="E27">
        <v>4</v>
      </c>
      <c r="F27">
        <v>2</v>
      </c>
      <c r="G27">
        <v>6</v>
      </c>
      <c r="H27">
        <v>3</v>
      </c>
      <c r="I27">
        <v>2</v>
      </c>
      <c r="J27">
        <v>4</v>
      </c>
      <c r="K27">
        <v>5</v>
      </c>
    </row>
    <row r="29" spans="1:11" x14ac:dyDescent="0.35">
      <c r="F29" t="s">
        <v>9</v>
      </c>
      <c r="G29">
        <f>AVERAGE(B23:K27)</f>
        <v>3.44</v>
      </c>
    </row>
    <row r="30" spans="1:11" x14ac:dyDescent="0.35">
      <c r="F30" t="s">
        <v>10</v>
      </c>
      <c r="G30">
        <f>MEDIAN(B23:K27)</f>
        <v>3</v>
      </c>
    </row>
    <row r="31" spans="1:11" x14ac:dyDescent="0.35">
      <c r="F31" t="s">
        <v>11</v>
      </c>
      <c r="G31">
        <f>_xlfn.MODE.MULT(B23:K27)</f>
        <v>2</v>
      </c>
    </row>
    <row r="35" spans="1:11" ht="23.5" x14ac:dyDescent="0.55000000000000004">
      <c r="H35" s="4" t="s">
        <v>12</v>
      </c>
      <c r="I35" s="4"/>
      <c r="J35" s="4"/>
      <c r="K35" s="4"/>
    </row>
    <row r="37" spans="1:11" x14ac:dyDescent="0.35">
      <c r="A37">
        <v>1</v>
      </c>
    </row>
    <row r="38" spans="1:11" x14ac:dyDescent="0.35">
      <c r="B38" t="s">
        <v>14</v>
      </c>
      <c r="C38" s="1">
        <v>4.1666666666666664E-2</v>
      </c>
      <c r="D38">
        <v>120</v>
      </c>
      <c r="E38" t="s">
        <v>15</v>
      </c>
    </row>
    <row r="39" spans="1:11" x14ac:dyDescent="0.35">
      <c r="B39" t="s">
        <v>14</v>
      </c>
      <c r="C39" s="1">
        <v>8.3333333333333329E-2</v>
      </c>
      <c r="D39">
        <v>110</v>
      </c>
      <c r="E39" t="s">
        <v>15</v>
      </c>
    </row>
    <row r="40" spans="1:11" x14ac:dyDescent="0.35">
      <c r="B40" t="s">
        <v>14</v>
      </c>
      <c r="C40" s="1">
        <v>0.125</v>
      </c>
      <c r="D40">
        <v>130</v>
      </c>
      <c r="E40" t="s">
        <v>15</v>
      </c>
    </row>
    <row r="41" spans="1:11" x14ac:dyDescent="0.35">
      <c r="B41" t="s">
        <v>14</v>
      </c>
      <c r="C41" s="1">
        <v>0.16666666666666666</v>
      </c>
      <c r="D41">
        <v>115</v>
      </c>
      <c r="E41" t="s">
        <v>15</v>
      </c>
    </row>
    <row r="42" spans="1:11" x14ac:dyDescent="0.35">
      <c r="B42" t="s">
        <v>14</v>
      </c>
      <c r="C42" s="1">
        <v>0.20833333333333334</v>
      </c>
      <c r="D42">
        <v>125</v>
      </c>
      <c r="E42" t="s">
        <v>15</v>
      </c>
    </row>
    <row r="43" spans="1:11" x14ac:dyDescent="0.35">
      <c r="B43" t="s">
        <v>14</v>
      </c>
      <c r="C43" s="1">
        <v>0.25</v>
      </c>
      <c r="D43">
        <v>105</v>
      </c>
      <c r="E43" t="s">
        <v>15</v>
      </c>
    </row>
    <row r="44" spans="1:11" x14ac:dyDescent="0.35">
      <c r="B44" t="s">
        <v>14</v>
      </c>
      <c r="C44" s="1">
        <v>0.29166666666666669</v>
      </c>
      <c r="D44">
        <v>135</v>
      </c>
      <c r="E44" t="s">
        <v>15</v>
      </c>
    </row>
    <row r="45" spans="1:11" x14ac:dyDescent="0.35">
      <c r="B45" t="s">
        <v>14</v>
      </c>
      <c r="C45" s="1">
        <v>0.33333333333333331</v>
      </c>
      <c r="D45">
        <v>115</v>
      </c>
      <c r="E45" t="s">
        <v>15</v>
      </c>
    </row>
    <row r="46" spans="1:11" x14ac:dyDescent="0.35">
      <c r="B46" t="s">
        <v>14</v>
      </c>
      <c r="C46" s="1">
        <v>0.375</v>
      </c>
      <c r="D46">
        <v>125</v>
      </c>
      <c r="E46" t="s">
        <v>15</v>
      </c>
    </row>
    <row r="47" spans="1:11" x14ac:dyDescent="0.35">
      <c r="B47" t="s">
        <v>14</v>
      </c>
      <c r="C47" s="1">
        <v>0.41666666666666669</v>
      </c>
      <c r="D47">
        <v>140</v>
      </c>
      <c r="E47" t="s">
        <v>15</v>
      </c>
    </row>
    <row r="49" spans="1:11" x14ac:dyDescent="0.35">
      <c r="G49" t="s">
        <v>13</v>
      </c>
      <c r="H49">
        <f>MAX(D38:D47)-MIN(D38:D47)</f>
        <v>35</v>
      </c>
    </row>
    <row r="50" spans="1:11" x14ac:dyDescent="0.35">
      <c r="G50" t="s">
        <v>16</v>
      </c>
      <c r="H50">
        <f>_xlfn.VAR.P(D38:D47)</f>
        <v>111</v>
      </c>
    </row>
    <row r="51" spans="1:11" x14ac:dyDescent="0.35">
      <c r="G51" t="s">
        <v>17</v>
      </c>
      <c r="H51">
        <f>_xlfn.STDEV.P(D38:D47)</f>
        <v>10.535653752852738</v>
      </c>
    </row>
    <row r="54" spans="1:11" x14ac:dyDescent="0.35">
      <c r="A54">
        <v>2</v>
      </c>
    </row>
    <row r="56" spans="1:11" x14ac:dyDescent="0.35">
      <c r="B56">
        <v>500</v>
      </c>
      <c r="C56">
        <v>700</v>
      </c>
      <c r="D56">
        <v>400</v>
      </c>
      <c r="E56">
        <v>600</v>
      </c>
      <c r="F56">
        <v>550</v>
      </c>
      <c r="G56">
        <v>750</v>
      </c>
      <c r="H56">
        <v>650</v>
      </c>
      <c r="I56">
        <v>500</v>
      </c>
      <c r="J56">
        <v>600</v>
      </c>
      <c r="K56">
        <v>550</v>
      </c>
    </row>
    <row r="57" spans="1:11" x14ac:dyDescent="0.35">
      <c r="B57">
        <v>800</v>
      </c>
      <c r="C57">
        <v>450</v>
      </c>
      <c r="D57">
        <v>700</v>
      </c>
      <c r="E57">
        <v>550</v>
      </c>
      <c r="F57">
        <v>600</v>
      </c>
      <c r="G57">
        <v>400</v>
      </c>
      <c r="H57">
        <v>650</v>
      </c>
      <c r="I57">
        <v>500</v>
      </c>
      <c r="J57">
        <v>750</v>
      </c>
      <c r="K57">
        <v>550</v>
      </c>
    </row>
    <row r="58" spans="1:11" x14ac:dyDescent="0.35">
      <c r="B58">
        <v>700</v>
      </c>
      <c r="C58">
        <v>600</v>
      </c>
      <c r="D58">
        <v>500</v>
      </c>
      <c r="E58">
        <v>800</v>
      </c>
      <c r="F58">
        <v>550</v>
      </c>
      <c r="G58">
        <v>650</v>
      </c>
      <c r="H58">
        <v>400</v>
      </c>
      <c r="I58">
        <v>600</v>
      </c>
      <c r="J58">
        <v>750</v>
      </c>
      <c r="K58">
        <v>550</v>
      </c>
    </row>
    <row r="60" spans="1:11" x14ac:dyDescent="0.35">
      <c r="G60" t="s">
        <v>13</v>
      </c>
      <c r="H60">
        <f>MAX(B56:K58)-MIN(B56:K58)</f>
        <v>400</v>
      </c>
    </row>
    <row r="61" spans="1:11" x14ac:dyDescent="0.35">
      <c r="G61" t="s">
        <v>16</v>
      </c>
      <c r="H61">
        <f>_xlfn.VAR.S(B56:K58)</f>
        <v>13163.793103448275</v>
      </c>
    </row>
    <row r="62" spans="1:11" x14ac:dyDescent="0.35">
      <c r="G62" t="s">
        <v>17</v>
      </c>
      <c r="H62">
        <f>_xlfn.STDEV.S(B56:K58)</f>
        <v>114.73357443855863</v>
      </c>
    </row>
    <row r="65" spans="1:13" x14ac:dyDescent="0.35">
      <c r="A65">
        <v>3</v>
      </c>
    </row>
    <row r="67" spans="1:13" x14ac:dyDescent="0.35">
      <c r="B67" s="2">
        <v>3</v>
      </c>
      <c r="C67">
        <v>5</v>
      </c>
      <c r="D67">
        <v>2</v>
      </c>
      <c r="E67">
        <v>4</v>
      </c>
      <c r="F67">
        <v>6</v>
      </c>
      <c r="G67">
        <v>2</v>
      </c>
      <c r="H67">
        <v>3</v>
      </c>
      <c r="I67">
        <v>4</v>
      </c>
      <c r="J67">
        <v>2</v>
      </c>
      <c r="K67">
        <v>5</v>
      </c>
    </row>
    <row r="68" spans="1:13" x14ac:dyDescent="0.35">
      <c r="B68">
        <v>7</v>
      </c>
      <c r="C68">
        <v>2</v>
      </c>
      <c r="D68">
        <v>3</v>
      </c>
      <c r="E68">
        <v>4</v>
      </c>
      <c r="F68">
        <v>2</v>
      </c>
      <c r="G68">
        <v>4</v>
      </c>
      <c r="H68">
        <v>2</v>
      </c>
      <c r="I68">
        <v>3</v>
      </c>
      <c r="J68">
        <v>5</v>
      </c>
      <c r="K68">
        <v>6</v>
      </c>
    </row>
    <row r="69" spans="1:13" x14ac:dyDescent="0.35">
      <c r="B69">
        <v>3</v>
      </c>
      <c r="C69">
        <v>2</v>
      </c>
      <c r="D69">
        <v>1</v>
      </c>
      <c r="E69">
        <v>4</v>
      </c>
      <c r="F69">
        <v>2</v>
      </c>
      <c r="G69">
        <v>4</v>
      </c>
      <c r="H69">
        <v>5</v>
      </c>
      <c r="I69">
        <v>3</v>
      </c>
      <c r="J69">
        <v>2</v>
      </c>
      <c r="K69">
        <v>7</v>
      </c>
    </row>
    <row r="70" spans="1:13" x14ac:dyDescent="0.35">
      <c r="B70">
        <v>2</v>
      </c>
      <c r="C70">
        <v>3</v>
      </c>
      <c r="D70">
        <v>4</v>
      </c>
      <c r="E70">
        <v>5</v>
      </c>
      <c r="F70">
        <v>1</v>
      </c>
      <c r="G70">
        <v>6</v>
      </c>
      <c r="H70">
        <v>2</v>
      </c>
      <c r="I70">
        <v>4</v>
      </c>
      <c r="J70">
        <v>3</v>
      </c>
      <c r="K70">
        <v>5</v>
      </c>
    </row>
    <row r="71" spans="1:13" x14ac:dyDescent="0.35">
      <c r="B71">
        <v>3</v>
      </c>
      <c r="C71">
        <v>2</v>
      </c>
      <c r="D71">
        <v>4</v>
      </c>
      <c r="E71">
        <v>2</v>
      </c>
      <c r="F71">
        <v>6</v>
      </c>
      <c r="G71">
        <v>3</v>
      </c>
      <c r="H71">
        <v>2</v>
      </c>
      <c r="I71">
        <v>4</v>
      </c>
      <c r="J71">
        <v>5</v>
      </c>
      <c r="K71">
        <v>3</v>
      </c>
    </row>
    <row r="74" spans="1:13" x14ac:dyDescent="0.35">
      <c r="G74" t="s">
        <v>13</v>
      </c>
      <c r="H74">
        <f>MAX(B67:K71)-MIN(B67:K71)</f>
        <v>6</v>
      </c>
    </row>
    <row r="75" spans="1:13" x14ac:dyDescent="0.35">
      <c r="G75" t="s">
        <v>16</v>
      </c>
      <c r="H75">
        <f>_xlfn.VAR.P(B67:K71)</f>
        <v>2.2896000000000001</v>
      </c>
    </row>
    <row r="76" spans="1:13" x14ac:dyDescent="0.35">
      <c r="G76" t="s">
        <v>17</v>
      </c>
      <c r="H76">
        <f>_xlfn.STDEV.P(B67:K71)</f>
        <v>1.5131424255502191</v>
      </c>
    </row>
    <row r="78" spans="1:13" x14ac:dyDescent="0.35">
      <c r="A78">
        <v>4</v>
      </c>
    </row>
    <row r="80" spans="1:13" x14ac:dyDescent="0.35">
      <c r="B80">
        <v>120</v>
      </c>
      <c r="C80">
        <v>150</v>
      </c>
      <c r="D80">
        <v>110</v>
      </c>
      <c r="E80">
        <v>135</v>
      </c>
      <c r="F80">
        <v>125</v>
      </c>
      <c r="G80">
        <v>140</v>
      </c>
      <c r="H80">
        <v>130</v>
      </c>
      <c r="I80">
        <v>155</v>
      </c>
      <c r="J80">
        <v>115</v>
      </c>
      <c r="K80">
        <v>145</v>
      </c>
      <c r="L80">
        <v>135</v>
      </c>
      <c r="M80">
        <v>130</v>
      </c>
    </row>
    <row r="83" spans="1:11" x14ac:dyDescent="0.35">
      <c r="G83" t="s">
        <v>9</v>
      </c>
      <c r="H83">
        <f>AVERAGE(B80:M80)</f>
        <v>132.5</v>
      </c>
    </row>
    <row r="84" spans="1:11" x14ac:dyDescent="0.35">
      <c r="G84" t="s">
        <v>13</v>
      </c>
      <c r="H84">
        <f>MAX(B80:M80)-MIN(B80:M80)</f>
        <v>45</v>
      </c>
    </row>
    <row r="91" spans="1:11" x14ac:dyDescent="0.35">
      <c r="A91">
        <v>5</v>
      </c>
    </row>
    <row r="93" spans="1:11" x14ac:dyDescent="0.35">
      <c r="B93">
        <v>8</v>
      </c>
      <c r="C93">
        <v>7</v>
      </c>
      <c r="D93">
        <v>9</v>
      </c>
      <c r="E93">
        <v>6</v>
      </c>
      <c r="F93">
        <v>7</v>
      </c>
      <c r="G93">
        <v>8</v>
      </c>
      <c r="H93">
        <v>9</v>
      </c>
      <c r="I93">
        <v>8</v>
      </c>
      <c r="J93">
        <v>7</v>
      </c>
      <c r="K93">
        <v>6</v>
      </c>
    </row>
    <row r="94" spans="1:11" x14ac:dyDescent="0.35">
      <c r="B94">
        <v>8</v>
      </c>
      <c r="C94">
        <v>9</v>
      </c>
      <c r="D94">
        <v>7</v>
      </c>
      <c r="E94">
        <v>8</v>
      </c>
      <c r="F94">
        <v>7</v>
      </c>
      <c r="G94">
        <v>6</v>
      </c>
      <c r="H94">
        <v>8</v>
      </c>
      <c r="I94">
        <v>9</v>
      </c>
      <c r="J94">
        <v>6</v>
      </c>
      <c r="K94">
        <v>7</v>
      </c>
    </row>
    <row r="95" spans="1:11" x14ac:dyDescent="0.35">
      <c r="B95">
        <v>8</v>
      </c>
      <c r="C95">
        <v>9</v>
      </c>
      <c r="D95">
        <v>7</v>
      </c>
      <c r="E95">
        <v>6</v>
      </c>
      <c r="F95">
        <v>7</v>
      </c>
      <c r="G95">
        <v>8</v>
      </c>
      <c r="H95">
        <v>9</v>
      </c>
      <c r="I95">
        <v>8</v>
      </c>
      <c r="J95">
        <v>7</v>
      </c>
      <c r="K95">
        <v>6</v>
      </c>
    </row>
    <row r="96" spans="1:11" x14ac:dyDescent="0.35">
      <c r="B96">
        <v>9</v>
      </c>
      <c r="C96">
        <v>8</v>
      </c>
      <c r="D96">
        <v>7</v>
      </c>
      <c r="E96">
        <v>6</v>
      </c>
      <c r="F96">
        <v>8</v>
      </c>
      <c r="G96">
        <v>9</v>
      </c>
      <c r="H96">
        <v>7</v>
      </c>
      <c r="I96">
        <v>8</v>
      </c>
      <c r="J96">
        <v>7</v>
      </c>
      <c r="K96">
        <v>6</v>
      </c>
    </row>
    <row r="97" spans="1:11" x14ac:dyDescent="0.35">
      <c r="B97">
        <v>9</v>
      </c>
      <c r="C97">
        <v>8</v>
      </c>
      <c r="D97">
        <v>7</v>
      </c>
      <c r="E97">
        <v>6</v>
      </c>
      <c r="F97">
        <v>7</v>
      </c>
      <c r="G97">
        <v>8</v>
      </c>
      <c r="H97">
        <v>9</v>
      </c>
      <c r="I97">
        <v>8</v>
      </c>
      <c r="J97">
        <v>7</v>
      </c>
      <c r="K97">
        <v>6</v>
      </c>
    </row>
    <row r="100" spans="1:11" x14ac:dyDescent="0.35">
      <c r="G100" t="s">
        <v>9</v>
      </c>
      <c r="H100">
        <f>AVERAGE(B93:K97)</f>
        <v>7.5</v>
      </c>
    </row>
    <row r="101" spans="1:11" x14ac:dyDescent="0.35">
      <c r="G101" t="s">
        <v>17</v>
      </c>
      <c r="H101">
        <f>_xlfn.STDEV.P(B93:K97)</f>
        <v>1.0246950765959599</v>
      </c>
    </row>
    <row r="103" spans="1:11" x14ac:dyDescent="0.35">
      <c r="A103">
        <v>6</v>
      </c>
    </row>
    <row r="105" spans="1:11" x14ac:dyDescent="0.35">
      <c r="B105">
        <v>10</v>
      </c>
      <c r="C105">
        <v>15</v>
      </c>
      <c r="D105">
        <v>12</v>
      </c>
      <c r="E105">
        <v>18</v>
      </c>
      <c r="F105">
        <v>20</v>
      </c>
      <c r="G105">
        <v>25</v>
      </c>
      <c r="H105">
        <v>8</v>
      </c>
      <c r="I105">
        <v>14</v>
      </c>
      <c r="J105">
        <v>16</v>
      </c>
      <c r="K105">
        <v>22</v>
      </c>
    </row>
    <row r="106" spans="1:11" x14ac:dyDescent="0.35">
      <c r="B106">
        <v>9</v>
      </c>
      <c r="C106">
        <v>17</v>
      </c>
      <c r="D106">
        <v>11</v>
      </c>
      <c r="E106">
        <v>13</v>
      </c>
      <c r="F106">
        <v>19</v>
      </c>
      <c r="G106">
        <v>23</v>
      </c>
      <c r="H106">
        <v>21</v>
      </c>
      <c r="I106">
        <v>16</v>
      </c>
      <c r="J106">
        <v>24</v>
      </c>
      <c r="K106">
        <v>27</v>
      </c>
    </row>
    <row r="107" spans="1:11" x14ac:dyDescent="0.35">
      <c r="B107">
        <v>13</v>
      </c>
      <c r="C107">
        <v>10</v>
      </c>
      <c r="D107">
        <v>18</v>
      </c>
      <c r="E107">
        <v>16</v>
      </c>
      <c r="F107">
        <v>12</v>
      </c>
      <c r="G107">
        <v>14</v>
      </c>
      <c r="H107">
        <v>19</v>
      </c>
      <c r="I107">
        <v>21</v>
      </c>
      <c r="J107">
        <v>11</v>
      </c>
      <c r="K107">
        <v>17</v>
      </c>
    </row>
    <row r="108" spans="1:11" x14ac:dyDescent="0.35">
      <c r="B108">
        <v>15</v>
      </c>
      <c r="C108">
        <v>20</v>
      </c>
      <c r="D108">
        <v>26</v>
      </c>
      <c r="E108">
        <v>13</v>
      </c>
      <c r="F108">
        <v>12</v>
      </c>
      <c r="G108">
        <v>14</v>
      </c>
      <c r="H108">
        <v>22</v>
      </c>
      <c r="I108">
        <v>19</v>
      </c>
      <c r="J108">
        <v>16</v>
      </c>
      <c r="K108">
        <v>11</v>
      </c>
    </row>
    <row r="109" spans="1:11" x14ac:dyDescent="0.35">
      <c r="B109">
        <v>25</v>
      </c>
      <c r="C109">
        <v>18</v>
      </c>
      <c r="D109">
        <v>16</v>
      </c>
      <c r="E109">
        <v>13</v>
      </c>
      <c r="F109">
        <v>21</v>
      </c>
      <c r="G109">
        <v>20</v>
      </c>
      <c r="H109">
        <v>15</v>
      </c>
      <c r="I109">
        <v>12</v>
      </c>
      <c r="J109">
        <v>19</v>
      </c>
      <c r="K109">
        <v>17</v>
      </c>
    </row>
    <row r="110" spans="1:11" x14ac:dyDescent="0.35">
      <c r="B110">
        <v>14</v>
      </c>
      <c r="C110">
        <v>16</v>
      </c>
      <c r="D110">
        <v>23</v>
      </c>
      <c r="E110">
        <v>18</v>
      </c>
      <c r="F110">
        <v>15</v>
      </c>
      <c r="G110">
        <v>11</v>
      </c>
      <c r="H110">
        <v>19</v>
      </c>
      <c r="I110">
        <v>22</v>
      </c>
      <c r="J110">
        <v>17</v>
      </c>
      <c r="K110">
        <v>12</v>
      </c>
    </row>
    <row r="111" spans="1:11" x14ac:dyDescent="0.35">
      <c r="B111">
        <v>16</v>
      </c>
      <c r="C111">
        <v>14</v>
      </c>
      <c r="D111">
        <v>18</v>
      </c>
      <c r="E111">
        <v>20</v>
      </c>
      <c r="F111">
        <v>25</v>
      </c>
      <c r="G111">
        <v>13</v>
      </c>
      <c r="H111">
        <v>11</v>
      </c>
      <c r="I111">
        <v>22</v>
      </c>
      <c r="J111">
        <v>19</v>
      </c>
      <c r="K111">
        <v>17</v>
      </c>
    </row>
    <row r="112" spans="1:11" x14ac:dyDescent="0.35">
      <c r="B112">
        <v>15</v>
      </c>
      <c r="C112">
        <v>16</v>
      </c>
      <c r="D112">
        <v>13</v>
      </c>
      <c r="E112">
        <v>14</v>
      </c>
      <c r="F112">
        <v>18</v>
      </c>
      <c r="G112">
        <v>20</v>
      </c>
      <c r="H112">
        <v>19</v>
      </c>
      <c r="I112">
        <v>21</v>
      </c>
      <c r="J112">
        <v>17</v>
      </c>
      <c r="K112">
        <v>12</v>
      </c>
    </row>
    <row r="113" spans="1:13" x14ac:dyDescent="0.35">
      <c r="B113">
        <v>15</v>
      </c>
      <c r="C113">
        <v>13</v>
      </c>
      <c r="D113">
        <v>16</v>
      </c>
      <c r="E113">
        <v>14</v>
      </c>
      <c r="F113">
        <v>22</v>
      </c>
      <c r="G113">
        <v>21</v>
      </c>
      <c r="H113">
        <v>19</v>
      </c>
      <c r="I113">
        <v>18</v>
      </c>
      <c r="J113">
        <v>16</v>
      </c>
      <c r="K113">
        <v>11</v>
      </c>
    </row>
    <row r="114" spans="1:13" x14ac:dyDescent="0.35">
      <c r="B114">
        <v>17</v>
      </c>
      <c r="C114">
        <v>14</v>
      </c>
      <c r="D114">
        <v>12</v>
      </c>
      <c r="E114">
        <v>20</v>
      </c>
      <c r="F114">
        <v>23</v>
      </c>
      <c r="G114">
        <v>19</v>
      </c>
      <c r="H114">
        <v>15</v>
      </c>
      <c r="I114">
        <v>16</v>
      </c>
      <c r="J114">
        <v>13</v>
      </c>
      <c r="K114">
        <v>18</v>
      </c>
    </row>
    <row r="117" spans="1:13" x14ac:dyDescent="0.35">
      <c r="G117" t="s">
        <v>9</v>
      </c>
      <c r="H117">
        <f>AVERAGE(B105:K114)</f>
        <v>16.739999999999998</v>
      </c>
    </row>
    <row r="118" spans="1:13" x14ac:dyDescent="0.35">
      <c r="G118" t="s">
        <v>13</v>
      </c>
      <c r="H118">
        <f>MAX(B105:K115)-MIN(B105:K114)</f>
        <v>19</v>
      </c>
    </row>
    <row r="119" spans="1:13" x14ac:dyDescent="0.35">
      <c r="G119" t="s">
        <v>17</v>
      </c>
      <c r="H119">
        <f>_xlfn.STDEV.P(B105:K114)</f>
        <v>4.1221838872131844</v>
      </c>
    </row>
    <row r="121" spans="1:13" x14ac:dyDescent="0.35">
      <c r="A121">
        <v>7</v>
      </c>
    </row>
    <row r="122" spans="1:13" x14ac:dyDescent="0.35">
      <c r="B122" t="s">
        <v>18</v>
      </c>
      <c r="C122" t="s">
        <v>19</v>
      </c>
      <c r="D122">
        <v>30</v>
      </c>
      <c r="E122">
        <v>32</v>
      </c>
      <c r="F122">
        <v>33</v>
      </c>
      <c r="G122">
        <v>28</v>
      </c>
      <c r="H122">
        <v>31</v>
      </c>
      <c r="I122">
        <v>30</v>
      </c>
      <c r="J122">
        <v>29</v>
      </c>
      <c r="K122">
        <v>30</v>
      </c>
      <c r="L122">
        <v>32</v>
      </c>
      <c r="M122">
        <v>31</v>
      </c>
    </row>
    <row r="123" spans="1:13" x14ac:dyDescent="0.35">
      <c r="B123" t="s">
        <v>18</v>
      </c>
      <c r="C123" t="s">
        <v>20</v>
      </c>
      <c r="D123">
        <v>25</v>
      </c>
      <c r="E123">
        <v>27</v>
      </c>
      <c r="F123">
        <v>26</v>
      </c>
      <c r="G123">
        <v>23</v>
      </c>
      <c r="H123">
        <v>28</v>
      </c>
      <c r="I123">
        <v>24</v>
      </c>
      <c r="J123">
        <v>26</v>
      </c>
      <c r="K123">
        <v>25</v>
      </c>
      <c r="L123">
        <v>27</v>
      </c>
      <c r="M123">
        <v>28</v>
      </c>
    </row>
    <row r="124" spans="1:13" x14ac:dyDescent="0.35">
      <c r="B124" t="s">
        <v>18</v>
      </c>
      <c r="C124" t="s">
        <v>21</v>
      </c>
      <c r="D124">
        <v>22</v>
      </c>
      <c r="E124">
        <v>23</v>
      </c>
      <c r="F124">
        <v>20</v>
      </c>
      <c r="G124">
        <v>25</v>
      </c>
      <c r="H124">
        <v>21</v>
      </c>
      <c r="I124">
        <v>24</v>
      </c>
      <c r="J124">
        <v>23</v>
      </c>
      <c r="K124">
        <v>22</v>
      </c>
      <c r="L124">
        <v>25</v>
      </c>
      <c r="M124">
        <v>24</v>
      </c>
    </row>
    <row r="125" spans="1:13" x14ac:dyDescent="0.35">
      <c r="B125" t="s">
        <v>18</v>
      </c>
      <c r="C125" t="s">
        <v>22</v>
      </c>
      <c r="D125">
        <v>18</v>
      </c>
      <c r="E125">
        <v>17</v>
      </c>
      <c r="F125">
        <v>19</v>
      </c>
      <c r="G125">
        <v>20</v>
      </c>
      <c r="H125">
        <v>21</v>
      </c>
      <c r="I125">
        <v>18</v>
      </c>
      <c r="J125">
        <v>19</v>
      </c>
      <c r="K125">
        <v>17</v>
      </c>
      <c r="L125">
        <v>20</v>
      </c>
      <c r="M125">
        <v>19</v>
      </c>
    </row>
    <row r="126" spans="1:13" x14ac:dyDescent="0.35">
      <c r="B126" t="s">
        <v>18</v>
      </c>
      <c r="C126" t="s">
        <v>23</v>
      </c>
      <c r="D126">
        <v>35</v>
      </c>
      <c r="E126">
        <v>36</v>
      </c>
      <c r="F126">
        <v>34</v>
      </c>
      <c r="G126">
        <v>35</v>
      </c>
      <c r="H126">
        <v>33</v>
      </c>
      <c r="I126">
        <v>34</v>
      </c>
      <c r="J126">
        <v>32</v>
      </c>
      <c r="K126">
        <v>33</v>
      </c>
      <c r="L126">
        <v>36</v>
      </c>
      <c r="M126">
        <v>34</v>
      </c>
    </row>
    <row r="128" spans="1:13" x14ac:dyDescent="0.35">
      <c r="E128" t="s">
        <v>9</v>
      </c>
      <c r="F128" t="s">
        <v>13</v>
      </c>
      <c r="G128" t="s">
        <v>16</v>
      </c>
    </row>
    <row r="129" spans="1:11" x14ac:dyDescent="0.35">
      <c r="D129" t="s">
        <v>24</v>
      </c>
      <c r="E129">
        <f>AVERAGE(D122:M122)</f>
        <v>30.6</v>
      </c>
      <c r="F129">
        <f>MAX(D122:M122)-MIN(D122:M122)</f>
        <v>5</v>
      </c>
      <c r="G129">
        <f>_xlfn.VAR.P(D122:M122)</f>
        <v>2.0400000000000005</v>
      </c>
    </row>
    <row r="130" spans="1:11" x14ac:dyDescent="0.35">
      <c r="D130" t="s">
        <v>25</v>
      </c>
      <c r="E130">
        <f>AVERAGE(D123:M123)</f>
        <v>25.9</v>
      </c>
      <c r="F130">
        <f>MAX(D123:M123)-MIN(D123:M123)</f>
        <v>5</v>
      </c>
      <c r="G130">
        <f>_xlfn.VAR.P(D123:M123)</f>
        <v>2.4900000000000007</v>
      </c>
    </row>
    <row r="131" spans="1:11" x14ac:dyDescent="0.35">
      <c r="D131" t="s">
        <v>26</v>
      </c>
      <c r="E131">
        <f>AVERAGE(D124:M124)</f>
        <v>22.9</v>
      </c>
      <c r="F131">
        <f>MAX(D124:M124)-MIN(D124:M124)</f>
        <v>5</v>
      </c>
      <c r="G131">
        <f>_xlfn.VAR.P(D124:M124)</f>
        <v>2.4900000000000011</v>
      </c>
    </row>
    <row r="132" spans="1:11" x14ac:dyDescent="0.35">
      <c r="D132" t="s">
        <v>27</v>
      </c>
      <c r="E132">
        <f>AVERAGE(D125:M125)</f>
        <v>18.8</v>
      </c>
      <c r="F132">
        <f>MAX(D125:M125)-MIN(D125:M125)</f>
        <v>4</v>
      </c>
      <c r="G132">
        <f>_xlfn.VAR.P(D125:M125)</f>
        <v>1.5599999999999998</v>
      </c>
    </row>
    <row r="133" spans="1:11" x14ac:dyDescent="0.35">
      <c r="D133" t="s">
        <v>28</v>
      </c>
      <c r="E133">
        <f>AVERAGE(D126:M126)</f>
        <v>34.200000000000003</v>
      </c>
      <c r="F133">
        <f>MAX(D126:M126)-MIN(D126:M126)</f>
        <v>4</v>
      </c>
      <c r="G133">
        <f>_xlfn.VAR.P(D126:M126)</f>
        <v>1.5599999999999998</v>
      </c>
    </row>
    <row r="135" spans="1:11" x14ac:dyDescent="0.35">
      <c r="A135">
        <v>8</v>
      </c>
    </row>
    <row r="136" spans="1:11" x14ac:dyDescent="0.35">
      <c r="B136">
        <v>28</v>
      </c>
      <c r="C136">
        <v>32</v>
      </c>
      <c r="D136">
        <v>35</v>
      </c>
      <c r="E136">
        <v>40</v>
      </c>
      <c r="F136">
        <v>42</v>
      </c>
      <c r="G136">
        <v>28</v>
      </c>
      <c r="H136">
        <v>33</v>
      </c>
      <c r="I136">
        <v>38</v>
      </c>
      <c r="J136">
        <v>30</v>
      </c>
      <c r="K136">
        <v>41</v>
      </c>
    </row>
    <row r="137" spans="1:11" x14ac:dyDescent="0.35">
      <c r="B137">
        <v>31</v>
      </c>
      <c r="C137">
        <v>37</v>
      </c>
      <c r="D137">
        <v>42</v>
      </c>
      <c r="E137">
        <v>29</v>
      </c>
      <c r="F137">
        <v>34</v>
      </c>
      <c r="G137">
        <v>40</v>
      </c>
      <c r="H137">
        <v>31</v>
      </c>
      <c r="I137">
        <v>33</v>
      </c>
      <c r="J137">
        <v>38</v>
      </c>
      <c r="K137">
        <v>36</v>
      </c>
    </row>
    <row r="138" spans="1:11" x14ac:dyDescent="0.35">
      <c r="B138">
        <v>35</v>
      </c>
      <c r="C138">
        <v>44</v>
      </c>
      <c r="D138">
        <v>32</v>
      </c>
      <c r="E138">
        <v>39</v>
      </c>
      <c r="F138">
        <v>36</v>
      </c>
      <c r="G138">
        <v>30</v>
      </c>
      <c r="H138">
        <v>33</v>
      </c>
      <c r="I138">
        <v>28</v>
      </c>
      <c r="J138">
        <v>41</v>
      </c>
      <c r="K138">
        <v>35</v>
      </c>
    </row>
    <row r="139" spans="1:11" x14ac:dyDescent="0.35">
      <c r="B139">
        <v>37</v>
      </c>
      <c r="C139">
        <v>31</v>
      </c>
      <c r="D139">
        <v>34</v>
      </c>
      <c r="E139">
        <v>29</v>
      </c>
      <c r="F139">
        <v>36</v>
      </c>
      <c r="G139">
        <v>43</v>
      </c>
      <c r="H139">
        <v>39</v>
      </c>
      <c r="I139">
        <v>27</v>
      </c>
      <c r="J139">
        <v>35</v>
      </c>
      <c r="K139">
        <v>31</v>
      </c>
    </row>
    <row r="140" spans="1:11" x14ac:dyDescent="0.35">
      <c r="B140">
        <v>38</v>
      </c>
      <c r="C140">
        <v>44</v>
      </c>
      <c r="D140">
        <v>37</v>
      </c>
      <c r="E140">
        <v>33</v>
      </c>
      <c r="F140">
        <v>35</v>
      </c>
      <c r="G140">
        <v>41</v>
      </c>
      <c r="H140">
        <v>30</v>
      </c>
      <c r="I140">
        <v>31</v>
      </c>
      <c r="J140">
        <v>39</v>
      </c>
      <c r="K140">
        <v>28</v>
      </c>
    </row>
    <row r="141" spans="1:11" x14ac:dyDescent="0.35">
      <c r="B141">
        <v>38</v>
      </c>
      <c r="C141">
        <v>44</v>
      </c>
      <c r="D141">
        <v>37</v>
      </c>
      <c r="E141">
        <v>33</v>
      </c>
      <c r="F141">
        <v>35</v>
      </c>
      <c r="G141">
        <v>41</v>
      </c>
      <c r="H141">
        <v>30</v>
      </c>
      <c r="I141">
        <v>31</v>
      </c>
      <c r="J141">
        <v>39</v>
      </c>
      <c r="K141">
        <v>28</v>
      </c>
    </row>
    <row r="142" spans="1:11" x14ac:dyDescent="0.35">
      <c r="B142">
        <v>39</v>
      </c>
      <c r="C142">
        <v>45</v>
      </c>
      <c r="D142">
        <v>29</v>
      </c>
      <c r="E142">
        <v>33</v>
      </c>
      <c r="F142">
        <v>37</v>
      </c>
      <c r="G142">
        <v>40</v>
      </c>
      <c r="H142">
        <v>36</v>
      </c>
      <c r="I142">
        <v>29</v>
      </c>
      <c r="J142">
        <v>31</v>
      </c>
      <c r="K142">
        <v>38</v>
      </c>
    </row>
    <row r="143" spans="1:11" x14ac:dyDescent="0.35">
      <c r="B143">
        <v>39</v>
      </c>
      <c r="C143">
        <v>27</v>
      </c>
      <c r="D143">
        <v>35</v>
      </c>
      <c r="E143">
        <v>30</v>
      </c>
      <c r="F143">
        <v>43</v>
      </c>
      <c r="G143">
        <v>29</v>
      </c>
      <c r="H143">
        <v>32</v>
      </c>
      <c r="I143">
        <v>36</v>
      </c>
      <c r="J143">
        <v>31</v>
      </c>
      <c r="K143">
        <v>40</v>
      </c>
    </row>
    <row r="144" spans="1:11" x14ac:dyDescent="0.35">
      <c r="B144">
        <v>39</v>
      </c>
      <c r="C144">
        <v>27</v>
      </c>
      <c r="D144">
        <v>35</v>
      </c>
      <c r="E144">
        <v>30</v>
      </c>
      <c r="F144">
        <v>43</v>
      </c>
      <c r="G144">
        <v>29</v>
      </c>
      <c r="H144">
        <v>32</v>
      </c>
      <c r="I144">
        <v>36</v>
      </c>
      <c r="J144">
        <v>31</v>
      </c>
      <c r="K144">
        <v>40</v>
      </c>
    </row>
    <row r="145" spans="1:11" x14ac:dyDescent="0.35">
      <c r="B145">
        <v>45</v>
      </c>
      <c r="C145">
        <v>29</v>
      </c>
      <c r="D145">
        <v>33</v>
      </c>
      <c r="E145">
        <v>38</v>
      </c>
      <c r="F145">
        <v>34</v>
      </c>
      <c r="G145">
        <v>32</v>
      </c>
      <c r="H145">
        <v>35</v>
      </c>
      <c r="I145">
        <v>31</v>
      </c>
      <c r="J145">
        <v>40</v>
      </c>
      <c r="K145">
        <v>36</v>
      </c>
    </row>
    <row r="147" spans="1:11" x14ac:dyDescent="0.35">
      <c r="C147" t="s">
        <v>32</v>
      </c>
      <c r="E147" t="s">
        <v>43</v>
      </c>
      <c r="G147" t="s">
        <v>38</v>
      </c>
    </row>
    <row r="148" spans="1:11" x14ac:dyDescent="0.35">
      <c r="E148">
        <v>20</v>
      </c>
      <c r="F148">
        <v>30</v>
      </c>
      <c r="G148">
        <v>21</v>
      </c>
    </row>
    <row r="149" spans="1:11" x14ac:dyDescent="0.35">
      <c r="E149">
        <v>30</v>
      </c>
      <c r="F149">
        <v>40</v>
      </c>
      <c r="G149">
        <v>65</v>
      </c>
    </row>
    <row r="150" spans="1:11" x14ac:dyDescent="0.35">
      <c r="E150">
        <v>40</v>
      </c>
      <c r="F150">
        <v>50</v>
      </c>
      <c r="G150">
        <v>14</v>
      </c>
    </row>
    <row r="151" spans="1:11" x14ac:dyDescent="0.35">
      <c r="E151">
        <v>50</v>
      </c>
      <c r="F151">
        <v>60</v>
      </c>
      <c r="G151">
        <v>0</v>
      </c>
    </row>
    <row r="152" spans="1:11" x14ac:dyDescent="0.35">
      <c r="D152" t="s">
        <v>11</v>
      </c>
      <c r="E152">
        <f>_xlfn.MODE.SNGL(B136:K145)</f>
        <v>31</v>
      </c>
    </row>
    <row r="153" spans="1:11" x14ac:dyDescent="0.35">
      <c r="D153" t="s">
        <v>10</v>
      </c>
      <c r="E153">
        <f>AVERAGE(B136:K145)</f>
        <v>34.99</v>
      </c>
    </row>
    <row r="154" spans="1:11" x14ac:dyDescent="0.35">
      <c r="D154" t="s">
        <v>13</v>
      </c>
      <c r="E154">
        <f>MAX(B136:K145)-MIN(B136:K145)</f>
        <v>18</v>
      </c>
    </row>
    <row r="157" spans="1:11" x14ac:dyDescent="0.35">
      <c r="A157">
        <v>9</v>
      </c>
    </row>
    <row r="158" spans="1:11" x14ac:dyDescent="0.35">
      <c r="B158">
        <v>56</v>
      </c>
      <c r="C158">
        <v>40</v>
      </c>
      <c r="D158">
        <v>28</v>
      </c>
      <c r="E158">
        <v>73</v>
      </c>
      <c r="F158">
        <v>52</v>
      </c>
      <c r="G158">
        <v>61</v>
      </c>
      <c r="H158">
        <v>35</v>
      </c>
      <c r="I158">
        <v>40</v>
      </c>
      <c r="J158">
        <v>47</v>
      </c>
      <c r="K158">
        <v>65</v>
      </c>
    </row>
    <row r="159" spans="1:11" x14ac:dyDescent="0.35">
      <c r="B159">
        <v>52</v>
      </c>
      <c r="C159">
        <v>44</v>
      </c>
      <c r="D159" s="3">
        <v>38</v>
      </c>
      <c r="E159">
        <v>60</v>
      </c>
      <c r="F159">
        <v>56</v>
      </c>
      <c r="G159">
        <v>40</v>
      </c>
      <c r="H159">
        <v>36</v>
      </c>
      <c r="I159">
        <v>49</v>
      </c>
      <c r="J159">
        <v>68</v>
      </c>
      <c r="K159">
        <v>57</v>
      </c>
    </row>
    <row r="160" spans="1:11" x14ac:dyDescent="0.35">
      <c r="B160">
        <v>52</v>
      </c>
      <c r="C160">
        <v>63</v>
      </c>
      <c r="D160">
        <v>41</v>
      </c>
      <c r="E160">
        <v>48</v>
      </c>
      <c r="F160">
        <v>55</v>
      </c>
      <c r="G160">
        <v>42</v>
      </c>
      <c r="H160">
        <v>39</v>
      </c>
      <c r="I160">
        <v>58</v>
      </c>
      <c r="J160">
        <v>62</v>
      </c>
      <c r="K160">
        <v>49</v>
      </c>
    </row>
    <row r="161" spans="2:11" x14ac:dyDescent="0.35">
      <c r="B161">
        <v>59</v>
      </c>
      <c r="C161">
        <v>45</v>
      </c>
      <c r="D161">
        <v>47</v>
      </c>
      <c r="E161">
        <v>51</v>
      </c>
      <c r="F161">
        <v>65</v>
      </c>
      <c r="G161">
        <v>41</v>
      </c>
      <c r="H161">
        <v>48</v>
      </c>
      <c r="I161">
        <v>55</v>
      </c>
      <c r="J161">
        <v>42</v>
      </c>
      <c r="K161">
        <v>39</v>
      </c>
    </row>
    <row r="162" spans="2:11" x14ac:dyDescent="0.35">
      <c r="B162">
        <v>58</v>
      </c>
      <c r="C162">
        <v>62</v>
      </c>
      <c r="D162">
        <v>49</v>
      </c>
      <c r="E162">
        <v>59</v>
      </c>
      <c r="F162">
        <v>45</v>
      </c>
      <c r="G162">
        <v>47</v>
      </c>
      <c r="H162">
        <v>51</v>
      </c>
      <c r="I162">
        <v>65</v>
      </c>
      <c r="J162">
        <v>43</v>
      </c>
      <c r="K162">
        <v>58</v>
      </c>
    </row>
    <row r="165" spans="2:11" x14ac:dyDescent="0.35">
      <c r="C165" t="s">
        <v>33</v>
      </c>
      <c r="D165" t="s">
        <v>43</v>
      </c>
      <c r="F165" t="s">
        <v>38</v>
      </c>
    </row>
    <row r="166" spans="2:11" x14ac:dyDescent="0.35">
      <c r="D166" t="s">
        <v>143</v>
      </c>
      <c r="F166">
        <f>COUNTIFS(B158:K162,"&gt;=21",B158:K162,"&lt;=30")</f>
        <v>1</v>
      </c>
    </row>
    <row r="167" spans="2:11" x14ac:dyDescent="0.35">
      <c r="D167" t="s">
        <v>144</v>
      </c>
      <c r="F167">
        <f>COUNTIFS(B158:K162,"&gt;=31",B158:K162,"&lt;=40")</f>
        <v>8</v>
      </c>
    </row>
    <row r="168" spans="2:11" x14ac:dyDescent="0.35">
      <c r="D168" t="s">
        <v>145</v>
      </c>
      <c r="F168">
        <f>COUNTIFS(B158:K162,"&gt;41",B158:K162,"&lt;=50")</f>
        <v>14</v>
      </c>
    </row>
    <row r="169" spans="2:11" x14ac:dyDescent="0.35">
      <c r="D169" t="s">
        <v>146</v>
      </c>
      <c r="F169">
        <f>COUNTIFS(B158:K162,"&gt;=51",B158:K162,"&lt;=60")</f>
        <v>16</v>
      </c>
    </row>
    <row r="170" spans="2:11" x14ac:dyDescent="0.35">
      <c r="D170" t="s">
        <v>147</v>
      </c>
      <c r="F170">
        <v>8</v>
      </c>
    </row>
    <row r="171" spans="2:11" x14ac:dyDescent="0.35">
      <c r="D171" t="s">
        <v>148</v>
      </c>
      <c r="F171">
        <v>1</v>
      </c>
    </row>
    <row r="173" spans="2:11" x14ac:dyDescent="0.35">
      <c r="D173" t="s">
        <v>11</v>
      </c>
      <c r="E173">
        <f>_xlfn.MODE.SNGL(B158:K162)</f>
        <v>40</v>
      </c>
    </row>
    <row r="174" spans="2:11" x14ac:dyDescent="0.35">
      <c r="D174" t="s">
        <v>10</v>
      </c>
      <c r="E174">
        <f>AVERAGE(B158:K162)</f>
        <v>50.7</v>
      </c>
    </row>
    <row r="175" spans="2:11" x14ac:dyDescent="0.35">
      <c r="D175" t="s">
        <v>34</v>
      </c>
      <c r="E175">
        <f>A17810</f>
        <v>0</v>
      </c>
    </row>
    <row r="178" spans="1:9" x14ac:dyDescent="0.35">
      <c r="A178">
        <v>10</v>
      </c>
    </row>
    <row r="179" spans="1:9" x14ac:dyDescent="0.35">
      <c r="B179" t="s">
        <v>35</v>
      </c>
      <c r="C179" t="s">
        <v>19</v>
      </c>
      <c r="D179" t="s">
        <v>20</v>
      </c>
      <c r="E179" t="s">
        <v>21</v>
      </c>
      <c r="F179" t="s">
        <v>22</v>
      </c>
      <c r="G179" t="s">
        <v>23</v>
      </c>
      <c r="H179" t="s">
        <v>36</v>
      </c>
      <c r="I179" t="s">
        <v>37</v>
      </c>
    </row>
    <row r="180" spans="1:9" x14ac:dyDescent="0.35">
      <c r="B180" t="s">
        <v>38</v>
      </c>
      <c r="C180">
        <v>30</v>
      </c>
      <c r="D180">
        <v>40</v>
      </c>
      <c r="E180">
        <v>20</v>
      </c>
      <c r="F180">
        <v>10</v>
      </c>
      <c r="G180">
        <v>45</v>
      </c>
      <c r="H180">
        <v>25</v>
      </c>
      <c r="I180">
        <v>30</v>
      </c>
    </row>
    <row r="182" spans="1:9" x14ac:dyDescent="0.35">
      <c r="B182" t="s">
        <v>39</v>
      </c>
    </row>
    <row r="199" spans="2:3" x14ac:dyDescent="0.35">
      <c r="B199" t="s">
        <v>40</v>
      </c>
    </row>
    <row r="200" spans="2:3" x14ac:dyDescent="0.35">
      <c r="B200" t="s">
        <v>23</v>
      </c>
      <c r="C200">
        <f>MAX(C179:I180)</f>
        <v>45</v>
      </c>
    </row>
    <row r="203" spans="2:3" x14ac:dyDescent="0.35">
      <c r="B203" t="s">
        <v>41</v>
      </c>
    </row>
    <row r="215" spans="1:11" x14ac:dyDescent="0.35">
      <c r="A215">
        <v>11</v>
      </c>
      <c r="B215" t="s">
        <v>13</v>
      </c>
    </row>
    <row r="216" spans="1:11" x14ac:dyDescent="0.35">
      <c r="B216">
        <v>3</v>
      </c>
      <c r="C216">
        <v>4</v>
      </c>
      <c r="D216">
        <v>5</v>
      </c>
      <c r="E216">
        <v>2</v>
      </c>
      <c r="F216">
        <v>3</v>
      </c>
      <c r="G216">
        <v>4</v>
      </c>
      <c r="H216">
        <v>4</v>
      </c>
      <c r="I216">
        <v>3</v>
      </c>
      <c r="J216">
        <v>5</v>
      </c>
      <c r="K216">
        <v>4</v>
      </c>
    </row>
    <row r="217" spans="1:11" x14ac:dyDescent="0.35">
      <c r="B217">
        <v>3</v>
      </c>
      <c r="C217">
        <v>4</v>
      </c>
      <c r="D217">
        <v>5</v>
      </c>
      <c r="E217">
        <v>4</v>
      </c>
      <c r="F217">
        <v>2</v>
      </c>
      <c r="G217">
        <v>3</v>
      </c>
      <c r="H217">
        <v>4</v>
      </c>
      <c r="I217">
        <v>5</v>
      </c>
      <c r="J217">
        <v>3</v>
      </c>
      <c r="K217">
        <v>4</v>
      </c>
    </row>
    <row r="218" spans="1:11" x14ac:dyDescent="0.35">
      <c r="B218">
        <v>3</v>
      </c>
      <c r="C218">
        <v>4</v>
      </c>
      <c r="D218">
        <v>5</v>
      </c>
      <c r="E218">
        <v>2</v>
      </c>
      <c r="F218">
        <v>3</v>
      </c>
      <c r="G218">
        <v>4</v>
      </c>
      <c r="H218">
        <v>4</v>
      </c>
      <c r="I218">
        <v>3</v>
      </c>
      <c r="J218">
        <v>5</v>
      </c>
      <c r="K218">
        <v>4</v>
      </c>
    </row>
    <row r="219" spans="1:11" x14ac:dyDescent="0.35">
      <c r="B219">
        <v>3</v>
      </c>
      <c r="C219">
        <v>4</v>
      </c>
      <c r="D219">
        <v>5</v>
      </c>
      <c r="E219">
        <v>4</v>
      </c>
      <c r="F219">
        <v>2</v>
      </c>
      <c r="G219">
        <v>3</v>
      </c>
      <c r="H219">
        <v>4</v>
      </c>
      <c r="I219">
        <v>5</v>
      </c>
      <c r="J219">
        <v>3</v>
      </c>
      <c r="K219">
        <v>4</v>
      </c>
    </row>
    <row r="220" spans="1:11" x14ac:dyDescent="0.35">
      <c r="B220">
        <v>3</v>
      </c>
      <c r="C220">
        <v>4</v>
      </c>
      <c r="D220">
        <v>5</v>
      </c>
      <c r="E220">
        <v>2</v>
      </c>
      <c r="F220">
        <v>3</v>
      </c>
      <c r="G220">
        <v>4</v>
      </c>
      <c r="H220">
        <v>4</v>
      </c>
      <c r="I220">
        <v>3</v>
      </c>
      <c r="J220">
        <v>5</v>
      </c>
      <c r="K220">
        <v>4</v>
      </c>
    </row>
    <row r="221" spans="1:11" x14ac:dyDescent="0.35">
      <c r="B221">
        <v>4</v>
      </c>
      <c r="C221">
        <v>5</v>
      </c>
      <c r="D221">
        <v>3</v>
      </c>
      <c r="E221">
        <v>4</v>
      </c>
      <c r="F221">
        <v>4</v>
      </c>
      <c r="G221">
        <v>3</v>
      </c>
      <c r="H221">
        <v>2</v>
      </c>
      <c r="I221">
        <v>5</v>
      </c>
      <c r="J221">
        <v>4</v>
      </c>
      <c r="K221">
        <v>3</v>
      </c>
    </row>
    <row r="222" spans="1:11" x14ac:dyDescent="0.35">
      <c r="B222">
        <v>4</v>
      </c>
      <c r="C222">
        <v>3</v>
      </c>
      <c r="D222">
        <v>2</v>
      </c>
      <c r="E222">
        <v>4</v>
      </c>
      <c r="F222">
        <v>5</v>
      </c>
      <c r="G222">
        <v>3</v>
      </c>
      <c r="H222">
        <v>4</v>
      </c>
      <c r="I222">
        <v>5</v>
      </c>
      <c r="J222">
        <v>4</v>
      </c>
      <c r="K222">
        <v>3</v>
      </c>
    </row>
    <row r="223" spans="1:11" x14ac:dyDescent="0.35">
      <c r="B223">
        <v>5</v>
      </c>
      <c r="C223">
        <v>4</v>
      </c>
      <c r="D223">
        <v>2</v>
      </c>
      <c r="E223">
        <v>3</v>
      </c>
      <c r="F223">
        <v>4</v>
      </c>
      <c r="G223">
        <v>5</v>
      </c>
      <c r="H223">
        <v>3</v>
      </c>
      <c r="I223">
        <v>4</v>
      </c>
      <c r="J223">
        <v>5</v>
      </c>
      <c r="K223">
        <v>3</v>
      </c>
    </row>
    <row r="224" spans="1:11" x14ac:dyDescent="0.35">
      <c r="B224">
        <v>5</v>
      </c>
      <c r="C224">
        <v>4</v>
      </c>
      <c r="D224">
        <v>3</v>
      </c>
      <c r="E224">
        <v>4</v>
      </c>
      <c r="F224">
        <v>5</v>
      </c>
      <c r="G224">
        <v>3</v>
      </c>
      <c r="H224">
        <v>4</v>
      </c>
      <c r="I224">
        <v>5</v>
      </c>
      <c r="J224">
        <v>4</v>
      </c>
      <c r="K224">
        <v>3</v>
      </c>
    </row>
    <row r="225" spans="2:11" x14ac:dyDescent="0.35">
      <c r="B225">
        <v>5</v>
      </c>
      <c r="C225">
        <v>4</v>
      </c>
      <c r="D225">
        <v>3</v>
      </c>
      <c r="E225">
        <v>4</v>
      </c>
      <c r="F225">
        <v>5</v>
      </c>
      <c r="G225">
        <v>3</v>
      </c>
      <c r="H225">
        <v>4</v>
      </c>
      <c r="I225">
        <v>5</v>
      </c>
      <c r="J225">
        <v>4</v>
      </c>
      <c r="K225">
        <v>3</v>
      </c>
    </row>
    <row r="228" spans="2:11" x14ac:dyDescent="0.35">
      <c r="B228" t="s">
        <v>11</v>
      </c>
      <c r="C228">
        <f>_xlfn.MODE.MULT(B216:K225)</f>
        <v>4</v>
      </c>
    </row>
    <row r="230" spans="2:11" x14ac:dyDescent="0.35">
      <c r="B230" t="s">
        <v>42</v>
      </c>
      <c r="C230" t="s">
        <v>38</v>
      </c>
    </row>
    <row r="231" spans="2:11" x14ac:dyDescent="0.35">
      <c r="B231">
        <v>2</v>
      </c>
      <c r="C231">
        <f>COUNTIF(B216:K225,B231)</f>
        <v>8</v>
      </c>
    </row>
    <row r="232" spans="2:11" x14ac:dyDescent="0.35">
      <c r="B232">
        <v>3</v>
      </c>
      <c r="C232">
        <f>COUNTIF(B216:K225,B232)</f>
        <v>30</v>
      </c>
    </row>
    <row r="233" spans="2:11" x14ac:dyDescent="0.35">
      <c r="B233">
        <v>4</v>
      </c>
      <c r="C233">
        <f>COUNTIF(B216:K225,B233)</f>
        <v>39</v>
      </c>
      <c r="E233" t="s">
        <v>41</v>
      </c>
    </row>
    <row r="234" spans="2:11" x14ac:dyDescent="0.35">
      <c r="B234">
        <v>5</v>
      </c>
      <c r="C234">
        <f>COUNTIF(B216:K225,B234)</f>
        <v>23</v>
      </c>
    </row>
    <row r="242" spans="1:51" x14ac:dyDescent="0.35">
      <c r="A242">
        <v>12</v>
      </c>
    </row>
    <row r="243" spans="1:51" x14ac:dyDescent="0.35">
      <c r="B243">
        <v>35</v>
      </c>
      <c r="C243">
        <v>28</v>
      </c>
      <c r="D243">
        <v>32</v>
      </c>
      <c r="E243">
        <v>45</v>
      </c>
      <c r="F243">
        <v>38</v>
      </c>
      <c r="G243">
        <v>29</v>
      </c>
      <c r="H243">
        <v>42</v>
      </c>
      <c r="I243">
        <v>30</v>
      </c>
      <c r="J243">
        <v>36</v>
      </c>
      <c r="K243">
        <v>41</v>
      </c>
      <c r="L243">
        <v>47</v>
      </c>
      <c r="M243">
        <v>31</v>
      </c>
      <c r="N243">
        <v>39</v>
      </c>
      <c r="O243">
        <v>43</v>
      </c>
      <c r="P243">
        <v>37</v>
      </c>
      <c r="Q243">
        <v>30</v>
      </c>
      <c r="R243">
        <v>34</v>
      </c>
      <c r="S243">
        <v>39</v>
      </c>
      <c r="T243">
        <v>28</v>
      </c>
      <c r="U243">
        <v>33</v>
      </c>
      <c r="V243">
        <v>36</v>
      </c>
      <c r="W243">
        <v>40</v>
      </c>
      <c r="X243">
        <v>42</v>
      </c>
      <c r="Y243">
        <v>29</v>
      </c>
      <c r="Z243">
        <v>31</v>
      </c>
      <c r="AA243">
        <v>45</v>
      </c>
      <c r="AB243">
        <v>38</v>
      </c>
      <c r="AC243">
        <v>33</v>
      </c>
      <c r="AD243">
        <v>41</v>
      </c>
      <c r="AE243">
        <v>35</v>
      </c>
      <c r="AF243">
        <v>37</v>
      </c>
      <c r="AG243">
        <v>34</v>
      </c>
      <c r="AH243">
        <v>46</v>
      </c>
      <c r="AI243">
        <v>30</v>
      </c>
      <c r="AJ243">
        <v>39</v>
      </c>
      <c r="AK243">
        <v>43</v>
      </c>
      <c r="AL243">
        <v>28</v>
      </c>
      <c r="AM243">
        <v>32</v>
      </c>
      <c r="AN243">
        <v>36</v>
      </c>
      <c r="AO243">
        <v>29</v>
      </c>
      <c r="AP243">
        <v>31</v>
      </c>
      <c r="AQ243">
        <v>37</v>
      </c>
      <c r="AR243">
        <v>40</v>
      </c>
      <c r="AS243">
        <v>42</v>
      </c>
      <c r="AT243">
        <v>33</v>
      </c>
      <c r="AU243">
        <v>39</v>
      </c>
      <c r="AV243">
        <v>28</v>
      </c>
      <c r="AW243">
        <v>35</v>
      </c>
      <c r="AX243">
        <v>38</v>
      </c>
      <c r="AY243">
        <v>43</v>
      </c>
    </row>
    <row r="247" spans="1:51" x14ac:dyDescent="0.35">
      <c r="H247" t="s">
        <v>13</v>
      </c>
      <c r="I247" t="s">
        <v>38</v>
      </c>
    </row>
    <row r="248" spans="1:51" x14ac:dyDescent="0.35">
      <c r="H248" t="s">
        <v>29</v>
      </c>
      <c r="I248">
        <f>COUNTIFS(B243:AY243,"&gt;=20",B243:AY243,"&lt;=30")</f>
        <v>10</v>
      </c>
    </row>
    <row r="249" spans="1:51" x14ac:dyDescent="0.35">
      <c r="H249" t="s">
        <v>30</v>
      </c>
      <c r="I249">
        <f>COUNTIFS(B243:AY243,"&gt;30",B243:AY243,"&lt;40")</f>
        <v>26</v>
      </c>
    </row>
    <row r="250" spans="1:51" x14ac:dyDescent="0.35">
      <c r="C250" t="s">
        <v>9</v>
      </c>
      <c r="D250">
        <f>AVERAGE(B243:AY243)</f>
        <v>36.14</v>
      </c>
      <c r="H250" t="s">
        <v>31</v>
      </c>
      <c r="I250">
        <f>COUNTIFS(B243:AY243,"&gt;40",B243:AY243,"&lt;50")</f>
        <v>12</v>
      </c>
    </row>
    <row r="288" spans="1:1" x14ac:dyDescent="0.35">
      <c r="A288">
        <v>13</v>
      </c>
    </row>
    <row r="289" spans="2:11" x14ac:dyDescent="0.35">
      <c r="B289">
        <v>125</v>
      </c>
      <c r="C289">
        <v>148</v>
      </c>
      <c r="D289">
        <v>137</v>
      </c>
      <c r="E289">
        <v>120</v>
      </c>
      <c r="F289">
        <v>135</v>
      </c>
      <c r="G289">
        <v>132</v>
      </c>
      <c r="H289">
        <v>145</v>
      </c>
      <c r="I289">
        <v>122</v>
      </c>
      <c r="J289">
        <v>130</v>
      </c>
      <c r="K289">
        <v>141</v>
      </c>
    </row>
    <row r="290" spans="2:11" x14ac:dyDescent="0.35">
      <c r="B290">
        <v>118</v>
      </c>
      <c r="C290">
        <v>125</v>
      </c>
      <c r="D290">
        <v>132</v>
      </c>
      <c r="E290">
        <v>136</v>
      </c>
      <c r="F290">
        <v>128</v>
      </c>
      <c r="G290">
        <v>123</v>
      </c>
      <c r="H290">
        <v>132</v>
      </c>
      <c r="I290">
        <v>138</v>
      </c>
      <c r="J290">
        <v>126</v>
      </c>
      <c r="K290">
        <v>129</v>
      </c>
    </row>
    <row r="291" spans="2:11" x14ac:dyDescent="0.35">
      <c r="B291">
        <v>136</v>
      </c>
      <c r="C291">
        <v>127</v>
      </c>
      <c r="D291">
        <v>130</v>
      </c>
      <c r="E291">
        <v>122</v>
      </c>
      <c r="F291">
        <v>125</v>
      </c>
      <c r="G291">
        <v>133</v>
      </c>
      <c r="H291">
        <v>140</v>
      </c>
      <c r="I291">
        <v>126</v>
      </c>
      <c r="J291">
        <v>133</v>
      </c>
      <c r="K291">
        <v>135</v>
      </c>
    </row>
    <row r="292" spans="2:11" x14ac:dyDescent="0.35">
      <c r="B292">
        <v>130</v>
      </c>
      <c r="C292">
        <v>134</v>
      </c>
      <c r="D292">
        <v>141</v>
      </c>
      <c r="E292">
        <v>119</v>
      </c>
      <c r="F292">
        <v>125</v>
      </c>
      <c r="G292">
        <v>131</v>
      </c>
      <c r="H292">
        <v>136</v>
      </c>
      <c r="I292">
        <v>128</v>
      </c>
      <c r="J292">
        <v>124</v>
      </c>
      <c r="K292">
        <v>132</v>
      </c>
    </row>
    <row r="293" spans="2:11" x14ac:dyDescent="0.35">
      <c r="B293">
        <v>136</v>
      </c>
      <c r="C293">
        <v>127</v>
      </c>
      <c r="D293">
        <v>130</v>
      </c>
      <c r="E293">
        <v>122</v>
      </c>
      <c r="F293">
        <v>125</v>
      </c>
      <c r="G293">
        <v>133</v>
      </c>
      <c r="H293">
        <v>140</v>
      </c>
      <c r="I293">
        <v>126</v>
      </c>
      <c r="J293">
        <v>133</v>
      </c>
      <c r="K293">
        <v>135</v>
      </c>
    </row>
    <row r="294" spans="2:11" x14ac:dyDescent="0.35">
      <c r="B294">
        <v>130</v>
      </c>
      <c r="C294">
        <v>134</v>
      </c>
      <c r="D294">
        <v>141</v>
      </c>
      <c r="E294">
        <v>119</v>
      </c>
      <c r="F294">
        <v>125</v>
      </c>
      <c r="G294">
        <v>131</v>
      </c>
      <c r="H294">
        <v>136</v>
      </c>
      <c r="I294">
        <v>128</v>
      </c>
      <c r="J294">
        <v>124</v>
      </c>
      <c r="K294">
        <v>132</v>
      </c>
    </row>
    <row r="295" spans="2:11" x14ac:dyDescent="0.35">
      <c r="B295">
        <v>136</v>
      </c>
      <c r="C295">
        <v>127</v>
      </c>
      <c r="D295">
        <v>130</v>
      </c>
      <c r="E295">
        <v>122</v>
      </c>
      <c r="F295">
        <v>125</v>
      </c>
      <c r="G295">
        <v>133</v>
      </c>
      <c r="H295">
        <v>140</v>
      </c>
      <c r="I295">
        <v>126</v>
      </c>
      <c r="J295">
        <v>133</v>
      </c>
      <c r="K295">
        <v>135</v>
      </c>
    </row>
    <row r="296" spans="2:11" x14ac:dyDescent="0.35">
      <c r="B296">
        <v>130</v>
      </c>
      <c r="C296">
        <v>134</v>
      </c>
      <c r="D296">
        <v>141</v>
      </c>
      <c r="E296">
        <v>119</v>
      </c>
      <c r="F296">
        <v>125</v>
      </c>
      <c r="G296">
        <v>131</v>
      </c>
      <c r="H296">
        <v>136</v>
      </c>
      <c r="I296">
        <v>128</v>
      </c>
      <c r="J296">
        <v>124</v>
      </c>
      <c r="K296">
        <v>132</v>
      </c>
    </row>
    <row r="299" spans="2:11" x14ac:dyDescent="0.35">
      <c r="F299" t="s">
        <v>62</v>
      </c>
      <c r="G299">
        <f>COUNTIF(B289:K296,"&lt;120")</f>
        <v>4</v>
      </c>
    </row>
    <row r="300" spans="2:11" x14ac:dyDescent="0.35">
      <c r="F300" t="s">
        <v>63</v>
      </c>
      <c r="G300">
        <f>COUNTIF(B289:K296,"&lt;130")</f>
        <v>33</v>
      </c>
    </row>
    <row r="301" spans="2:11" x14ac:dyDescent="0.35">
      <c r="F301" t="s">
        <v>64</v>
      </c>
      <c r="G301">
        <f>COUNTIF(B289:K296,"&lt;140")</f>
        <v>71</v>
      </c>
    </row>
    <row r="302" spans="2:11" x14ac:dyDescent="0.35">
      <c r="F302" t="s">
        <v>65</v>
      </c>
      <c r="G302">
        <f>COUNTIF(B289:K296,"&lt;150")</f>
        <v>80</v>
      </c>
    </row>
    <row r="304" spans="2:11" x14ac:dyDescent="0.35">
      <c r="E304" t="s">
        <v>10</v>
      </c>
      <c r="F304">
        <f>MEDIAN(B289:K296)</f>
        <v>130.5</v>
      </c>
    </row>
    <row r="322" spans="1:15" x14ac:dyDescent="0.35">
      <c r="A322">
        <v>14</v>
      </c>
      <c r="N322" t="s">
        <v>9</v>
      </c>
      <c r="O322" t="s">
        <v>13</v>
      </c>
    </row>
    <row r="323" spans="1:15" x14ac:dyDescent="0.35">
      <c r="B323" t="s">
        <v>44</v>
      </c>
      <c r="C323">
        <v>45</v>
      </c>
      <c r="D323">
        <v>35</v>
      </c>
      <c r="E323">
        <v>40</v>
      </c>
      <c r="F323">
        <v>38</v>
      </c>
      <c r="G323">
        <v>42</v>
      </c>
      <c r="H323">
        <v>37</v>
      </c>
      <c r="I323">
        <v>39</v>
      </c>
      <c r="J323">
        <v>43</v>
      </c>
      <c r="K323">
        <v>44</v>
      </c>
      <c r="L323">
        <v>41</v>
      </c>
      <c r="N323">
        <f>AVERAGE(C323:L323)</f>
        <v>40.4</v>
      </c>
      <c r="O323">
        <f>MAX(C323:L323)-MIN(C323:L323)</f>
        <v>10</v>
      </c>
    </row>
    <row r="324" spans="1:15" x14ac:dyDescent="0.35">
      <c r="B324" t="s">
        <v>45</v>
      </c>
      <c r="C324">
        <v>32</v>
      </c>
      <c r="D324">
        <v>28</v>
      </c>
      <c r="E324">
        <v>30</v>
      </c>
      <c r="F324">
        <v>34</v>
      </c>
      <c r="G324">
        <v>33</v>
      </c>
      <c r="H324">
        <v>35</v>
      </c>
      <c r="I324">
        <v>31</v>
      </c>
      <c r="J324">
        <v>29</v>
      </c>
      <c r="K324">
        <v>36</v>
      </c>
      <c r="L324">
        <v>37</v>
      </c>
      <c r="N324">
        <f>AVERAGE(C324:L324)</f>
        <v>32.5</v>
      </c>
      <c r="O324">
        <f>MAX(C324:L324)-MIN(C324:L324)</f>
        <v>9</v>
      </c>
    </row>
    <row r="325" spans="1:15" x14ac:dyDescent="0.35">
      <c r="B325" t="s">
        <v>46</v>
      </c>
      <c r="C325">
        <v>40</v>
      </c>
      <c r="D325">
        <v>39</v>
      </c>
      <c r="E325">
        <v>42</v>
      </c>
      <c r="F325">
        <v>41</v>
      </c>
      <c r="G325">
        <v>38</v>
      </c>
      <c r="H325">
        <v>43</v>
      </c>
      <c r="I325">
        <v>45</v>
      </c>
      <c r="J325">
        <v>44</v>
      </c>
      <c r="K325">
        <v>41</v>
      </c>
      <c r="L325">
        <v>37</v>
      </c>
      <c r="N325">
        <f>AVERAGE(C325:L325)</f>
        <v>41</v>
      </c>
      <c r="O325">
        <f>MAX(C325:L325)-MIN(C325:L325)</f>
        <v>8</v>
      </c>
    </row>
    <row r="346" spans="1:12" ht="23.5" x14ac:dyDescent="0.55000000000000004">
      <c r="F346" s="4"/>
      <c r="G346" s="4"/>
      <c r="H346" s="4" t="s">
        <v>47</v>
      </c>
      <c r="I346" s="4"/>
      <c r="J346" s="4"/>
      <c r="K346" s="4"/>
      <c r="L346" s="4"/>
    </row>
    <row r="350" spans="1:12" x14ac:dyDescent="0.35">
      <c r="A350">
        <v>1</v>
      </c>
    </row>
    <row r="351" spans="1:12" x14ac:dyDescent="0.35">
      <c r="B351">
        <v>-2.5</v>
      </c>
      <c r="C351">
        <v>1.3</v>
      </c>
      <c r="D351">
        <v>-0.8</v>
      </c>
      <c r="E351">
        <v>-1.9</v>
      </c>
      <c r="F351">
        <v>2.1</v>
      </c>
      <c r="G351">
        <v>0.5</v>
      </c>
      <c r="H351">
        <v>-1.2</v>
      </c>
      <c r="I351">
        <v>1.8</v>
      </c>
      <c r="J351">
        <v>-0.5</v>
      </c>
      <c r="K351">
        <v>2.2999999999999998</v>
      </c>
    </row>
    <row r="352" spans="1:12" x14ac:dyDescent="0.35">
      <c r="B352">
        <v>-0.7</v>
      </c>
      <c r="C352">
        <v>1.2</v>
      </c>
      <c r="D352">
        <v>-1.5</v>
      </c>
      <c r="E352">
        <v>-0.3</v>
      </c>
      <c r="F352">
        <v>2.6</v>
      </c>
      <c r="G352">
        <v>1.1000000000000001</v>
      </c>
      <c r="H352">
        <v>-1.7</v>
      </c>
      <c r="I352">
        <v>0.9</v>
      </c>
      <c r="J352">
        <v>-1.4</v>
      </c>
      <c r="K352">
        <v>0.3</v>
      </c>
    </row>
    <row r="353" spans="1:11" x14ac:dyDescent="0.35">
      <c r="B353">
        <v>1.9</v>
      </c>
      <c r="C353">
        <v>-1.1000000000000001</v>
      </c>
      <c r="D353">
        <v>-0.4</v>
      </c>
      <c r="E353">
        <v>2.2000000000000002</v>
      </c>
      <c r="F353">
        <v>-0.9</v>
      </c>
      <c r="G353">
        <v>1.6</v>
      </c>
      <c r="H353">
        <v>-0.6</v>
      </c>
      <c r="I353">
        <v>-1.3</v>
      </c>
      <c r="J353">
        <v>2.4</v>
      </c>
      <c r="K353">
        <v>0.7</v>
      </c>
    </row>
    <row r="354" spans="1:11" x14ac:dyDescent="0.35">
      <c r="B354">
        <v>-1.8</v>
      </c>
      <c r="C354">
        <v>1.5</v>
      </c>
      <c r="D354">
        <v>-0.2</v>
      </c>
      <c r="E354">
        <v>-2.1</v>
      </c>
      <c r="F354">
        <v>2.8</v>
      </c>
      <c r="G354">
        <v>0.8</v>
      </c>
      <c r="H354">
        <v>-1.6</v>
      </c>
      <c r="I354">
        <v>1.4</v>
      </c>
      <c r="J354">
        <v>-0.1</v>
      </c>
      <c r="K354">
        <v>2.5</v>
      </c>
    </row>
    <row r="355" spans="1:11" x14ac:dyDescent="0.35">
      <c r="B355">
        <v>-1</v>
      </c>
      <c r="C355">
        <v>1.7</v>
      </c>
      <c r="D355">
        <v>-0.9</v>
      </c>
      <c r="E355">
        <v>-2</v>
      </c>
      <c r="F355">
        <v>2.7</v>
      </c>
      <c r="G355">
        <v>0.6</v>
      </c>
      <c r="H355">
        <v>-1.4</v>
      </c>
      <c r="I355">
        <v>1.1000000000000001</v>
      </c>
      <c r="J355">
        <v>-0.3</v>
      </c>
      <c r="K355">
        <v>2</v>
      </c>
    </row>
    <row r="358" spans="1:11" x14ac:dyDescent="0.35">
      <c r="C358" t="s">
        <v>49</v>
      </c>
      <c r="D358">
        <f>SKEW(B351:K355)</f>
        <v>5.4546017084340551E-2</v>
      </c>
    </row>
    <row r="359" spans="1:11" x14ac:dyDescent="0.35">
      <c r="C359" t="s">
        <v>48</v>
      </c>
      <c r="D359">
        <f>KURT(B351:K355)</f>
        <v>-1.3042496425917365</v>
      </c>
    </row>
    <row r="361" spans="1:11" x14ac:dyDescent="0.35">
      <c r="C361" t="s">
        <v>50</v>
      </c>
    </row>
    <row r="364" spans="1:11" x14ac:dyDescent="0.35">
      <c r="A364">
        <v>2</v>
      </c>
    </row>
    <row r="365" spans="1:11" x14ac:dyDescent="0.35">
      <c r="B365">
        <v>3.9</v>
      </c>
      <c r="C365">
        <v>2.5</v>
      </c>
      <c r="D365">
        <v>4.8</v>
      </c>
      <c r="E365">
        <v>3.2</v>
      </c>
      <c r="F365">
        <v>2.1</v>
      </c>
      <c r="G365">
        <v>4.5</v>
      </c>
      <c r="H365">
        <v>2.9</v>
      </c>
      <c r="I365">
        <v>2.2999999999999998</v>
      </c>
      <c r="J365">
        <v>3.1</v>
      </c>
      <c r="K365">
        <v>4.2</v>
      </c>
    </row>
    <row r="366" spans="1:11" x14ac:dyDescent="0.35">
      <c r="B366">
        <v>2.8</v>
      </c>
      <c r="C366">
        <v>4.0999999999999996</v>
      </c>
      <c r="D366">
        <v>2.6</v>
      </c>
      <c r="E366">
        <v>2.4</v>
      </c>
      <c r="F366">
        <v>4.7</v>
      </c>
      <c r="G366">
        <v>3.3</v>
      </c>
      <c r="H366">
        <v>2.7</v>
      </c>
      <c r="I366">
        <v>3</v>
      </c>
      <c r="J366">
        <v>4.3</v>
      </c>
      <c r="K366">
        <v>3.7</v>
      </c>
    </row>
    <row r="367" spans="1:11" x14ac:dyDescent="0.35">
      <c r="B367">
        <v>2.2000000000000002</v>
      </c>
      <c r="C367">
        <v>3.6</v>
      </c>
      <c r="D367">
        <v>4</v>
      </c>
      <c r="E367">
        <v>2.7</v>
      </c>
      <c r="F367">
        <v>3.8</v>
      </c>
      <c r="G367">
        <v>3.5</v>
      </c>
      <c r="H367">
        <v>3.2</v>
      </c>
      <c r="I367">
        <v>4.4000000000000004</v>
      </c>
      <c r="J367">
        <v>2</v>
      </c>
      <c r="K367">
        <v>3.4</v>
      </c>
    </row>
    <row r="368" spans="1:11" x14ac:dyDescent="0.35">
      <c r="B368">
        <v>3.1</v>
      </c>
      <c r="C368">
        <v>2.9</v>
      </c>
      <c r="D368">
        <v>4.5999999999999996</v>
      </c>
      <c r="E368">
        <v>3.3</v>
      </c>
      <c r="F368">
        <v>2.5</v>
      </c>
      <c r="G368">
        <v>4.9000000000000004</v>
      </c>
      <c r="H368">
        <v>2.8</v>
      </c>
      <c r="I368">
        <v>3</v>
      </c>
      <c r="J368">
        <v>4.2</v>
      </c>
      <c r="K368">
        <v>3.9</v>
      </c>
    </row>
    <row r="369" spans="1:11" x14ac:dyDescent="0.35">
      <c r="B369">
        <v>2.8</v>
      </c>
      <c r="C369">
        <v>4.0999999999999996</v>
      </c>
      <c r="D369">
        <v>2.6</v>
      </c>
      <c r="E369">
        <v>2.4</v>
      </c>
      <c r="F369">
        <v>4.7</v>
      </c>
      <c r="G369">
        <v>3.3</v>
      </c>
      <c r="H369">
        <v>2.7</v>
      </c>
      <c r="I369">
        <v>3</v>
      </c>
      <c r="J369">
        <v>4.3</v>
      </c>
      <c r="K369">
        <v>3.7</v>
      </c>
    </row>
    <row r="370" spans="1:11" x14ac:dyDescent="0.35">
      <c r="B370">
        <v>2.2000000000000002</v>
      </c>
      <c r="C370">
        <v>3.6</v>
      </c>
      <c r="D370">
        <v>4</v>
      </c>
      <c r="E370">
        <v>2.7</v>
      </c>
      <c r="F370">
        <v>3.8</v>
      </c>
      <c r="G370">
        <v>3.5</v>
      </c>
      <c r="H370">
        <v>3.2</v>
      </c>
      <c r="I370">
        <v>4.4000000000000004</v>
      </c>
      <c r="J370">
        <v>3.2</v>
      </c>
      <c r="K370">
        <v>4.4000000000000004</v>
      </c>
    </row>
    <row r="371" spans="1:11" x14ac:dyDescent="0.35">
      <c r="B371">
        <v>2</v>
      </c>
      <c r="C371">
        <v>3.4</v>
      </c>
      <c r="D371">
        <v>3.1</v>
      </c>
      <c r="E371">
        <v>2.9</v>
      </c>
      <c r="F371">
        <v>4.5999999999999996</v>
      </c>
      <c r="G371">
        <v>3.3</v>
      </c>
      <c r="H371">
        <v>2.5</v>
      </c>
      <c r="I371">
        <v>4.9000000000000004</v>
      </c>
      <c r="J371">
        <v>2</v>
      </c>
      <c r="K371">
        <v>3.4</v>
      </c>
    </row>
    <row r="372" spans="1:11" x14ac:dyDescent="0.35">
      <c r="B372">
        <v>3.1</v>
      </c>
      <c r="C372">
        <v>2.9</v>
      </c>
      <c r="D372">
        <v>4.5999999999999996</v>
      </c>
      <c r="E372">
        <v>3.3</v>
      </c>
      <c r="F372">
        <v>2.5</v>
      </c>
      <c r="G372">
        <v>4.9000000000000004</v>
      </c>
      <c r="H372">
        <v>2.8</v>
      </c>
      <c r="I372">
        <v>3</v>
      </c>
      <c r="J372">
        <v>4.2</v>
      </c>
      <c r="K372">
        <v>3.9</v>
      </c>
    </row>
    <row r="373" spans="1:11" x14ac:dyDescent="0.35">
      <c r="B373">
        <v>2.8</v>
      </c>
      <c r="C373">
        <v>4.0999999999999996</v>
      </c>
      <c r="D373">
        <v>2.6</v>
      </c>
      <c r="E373">
        <v>2.4</v>
      </c>
      <c r="F373">
        <v>4.7</v>
      </c>
      <c r="G373">
        <v>3.3</v>
      </c>
      <c r="H373">
        <v>2.7</v>
      </c>
      <c r="I373">
        <v>3</v>
      </c>
      <c r="J373">
        <v>4.3</v>
      </c>
      <c r="K373">
        <v>3.7</v>
      </c>
    </row>
    <row r="374" spans="1:11" x14ac:dyDescent="0.35">
      <c r="B374">
        <v>2.2000000000000002</v>
      </c>
      <c r="C374">
        <v>3.6</v>
      </c>
      <c r="D374">
        <v>4</v>
      </c>
      <c r="E374">
        <v>2.7</v>
      </c>
      <c r="F374">
        <v>3.8</v>
      </c>
      <c r="G374">
        <v>3.5</v>
      </c>
    </row>
    <row r="376" spans="1:11" x14ac:dyDescent="0.35">
      <c r="C376" t="s">
        <v>51</v>
      </c>
      <c r="E376">
        <f>SKEW(B364:K374)</f>
        <v>0.22402536454542157</v>
      </c>
    </row>
    <row r="377" spans="1:11" x14ac:dyDescent="0.35">
      <c r="C377" t="s">
        <v>52</v>
      </c>
      <c r="E377">
        <f>KURT(B365:K374)</f>
        <v>-0.9312091245252927</v>
      </c>
    </row>
    <row r="379" spans="1:11" x14ac:dyDescent="0.35">
      <c r="B379" t="s">
        <v>53</v>
      </c>
    </row>
    <row r="380" spans="1:11" x14ac:dyDescent="0.35">
      <c r="B380" t="s">
        <v>54</v>
      </c>
    </row>
    <row r="382" spans="1:11" x14ac:dyDescent="0.35">
      <c r="A382">
        <v>3</v>
      </c>
    </row>
    <row r="383" spans="1:11" x14ac:dyDescent="0.35">
      <c r="B383">
        <v>4</v>
      </c>
      <c r="C383">
        <v>5</v>
      </c>
      <c r="D383">
        <v>3</v>
      </c>
      <c r="E383">
        <v>4</v>
      </c>
      <c r="F383">
        <v>4</v>
      </c>
      <c r="G383">
        <v>3</v>
      </c>
      <c r="H383">
        <v>2</v>
      </c>
      <c r="I383">
        <v>5</v>
      </c>
      <c r="J383">
        <v>4</v>
      </c>
      <c r="K383">
        <v>3</v>
      </c>
    </row>
    <row r="384" spans="1:11" x14ac:dyDescent="0.35">
      <c r="B384">
        <v>5</v>
      </c>
      <c r="C384">
        <v>4</v>
      </c>
      <c r="D384">
        <v>2</v>
      </c>
      <c r="E384">
        <v>3</v>
      </c>
      <c r="F384">
        <v>4</v>
      </c>
      <c r="G384">
        <v>5</v>
      </c>
      <c r="H384">
        <v>3</v>
      </c>
      <c r="I384">
        <v>4</v>
      </c>
      <c r="J384">
        <v>5</v>
      </c>
      <c r="K384">
        <v>3</v>
      </c>
    </row>
    <row r="385" spans="2:11" x14ac:dyDescent="0.35">
      <c r="B385">
        <v>4</v>
      </c>
      <c r="C385">
        <v>3</v>
      </c>
      <c r="D385">
        <v>2</v>
      </c>
      <c r="E385">
        <v>4</v>
      </c>
      <c r="F385">
        <v>5</v>
      </c>
      <c r="G385">
        <v>3</v>
      </c>
      <c r="H385">
        <v>4</v>
      </c>
      <c r="I385">
        <v>5</v>
      </c>
      <c r="J385">
        <v>4</v>
      </c>
      <c r="K385">
        <v>3</v>
      </c>
    </row>
    <row r="386" spans="2:11" x14ac:dyDescent="0.35">
      <c r="B386">
        <v>3</v>
      </c>
      <c r="C386">
        <v>4</v>
      </c>
      <c r="D386">
        <v>5</v>
      </c>
      <c r="E386">
        <v>2</v>
      </c>
      <c r="F386">
        <v>3</v>
      </c>
      <c r="G386">
        <v>4</v>
      </c>
      <c r="H386">
        <v>4</v>
      </c>
      <c r="I386">
        <v>3</v>
      </c>
      <c r="J386">
        <v>5</v>
      </c>
      <c r="K386">
        <v>4</v>
      </c>
    </row>
    <row r="387" spans="2:11" x14ac:dyDescent="0.35">
      <c r="B387">
        <v>3</v>
      </c>
      <c r="C387">
        <v>4</v>
      </c>
      <c r="D387">
        <v>5</v>
      </c>
      <c r="E387">
        <v>4</v>
      </c>
      <c r="F387">
        <v>2</v>
      </c>
      <c r="G387">
        <v>3</v>
      </c>
      <c r="H387">
        <v>4</v>
      </c>
      <c r="I387">
        <v>5</v>
      </c>
      <c r="J387">
        <v>3</v>
      </c>
      <c r="K387">
        <v>4</v>
      </c>
    </row>
    <row r="388" spans="2:11" x14ac:dyDescent="0.35">
      <c r="B388">
        <v>5</v>
      </c>
      <c r="C388">
        <v>4</v>
      </c>
      <c r="D388">
        <v>3</v>
      </c>
      <c r="E388">
        <v>4</v>
      </c>
      <c r="F388">
        <v>5</v>
      </c>
      <c r="G388">
        <v>3</v>
      </c>
      <c r="H388">
        <v>4</v>
      </c>
      <c r="I388">
        <v>5</v>
      </c>
      <c r="J388">
        <v>4</v>
      </c>
      <c r="K388">
        <v>3</v>
      </c>
    </row>
    <row r="389" spans="2:11" x14ac:dyDescent="0.35">
      <c r="B389">
        <v>3</v>
      </c>
      <c r="C389">
        <v>4</v>
      </c>
      <c r="D389">
        <v>5</v>
      </c>
      <c r="E389">
        <v>2</v>
      </c>
      <c r="F389">
        <v>3</v>
      </c>
      <c r="G389">
        <v>4</v>
      </c>
      <c r="H389">
        <v>4</v>
      </c>
      <c r="I389">
        <v>3</v>
      </c>
      <c r="J389">
        <v>5</v>
      </c>
      <c r="K389">
        <v>4</v>
      </c>
    </row>
    <row r="390" spans="2:11" x14ac:dyDescent="0.35">
      <c r="B390">
        <v>3</v>
      </c>
      <c r="C390">
        <v>4</v>
      </c>
      <c r="D390">
        <v>5</v>
      </c>
      <c r="E390">
        <v>4</v>
      </c>
      <c r="F390">
        <v>2</v>
      </c>
      <c r="G390">
        <v>3</v>
      </c>
      <c r="H390">
        <v>4</v>
      </c>
      <c r="I390">
        <v>5</v>
      </c>
      <c r="J390">
        <v>3</v>
      </c>
      <c r="K390">
        <v>4</v>
      </c>
    </row>
    <row r="391" spans="2:11" x14ac:dyDescent="0.35">
      <c r="B391">
        <v>5</v>
      </c>
      <c r="C391">
        <v>4</v>
      </c>
      <c r="D391">
        <v>3</v>
      </c>
      <c r="E391">
        <v>4</v>
      </c>
      <c r="F391">
        <v>5</v>
      </c>
      <c r="G391">
        <v>3</v>
      </c>
      <c r="H391">
        <v>4</v>
      </c>
      <c r="I391">
        <v>5</v>
      </c>
      <c r="J391">
        <v>4</v>
      </c>
      <c r="K391">
        <v>3</v>
      </c>
    </row>
    <row r="392" spans="2:11" x14ac:dyDescent="0.35">
      <c r="B392">
        <v>3</v>
      </c>
      <c r="C392">
        <v>4</v>
      </c>
      <c r="D392">
        <v>5</v>
      </c>
      <c r="E392">
        <v>2</v>
      </c>
      <c r="F392">
        <v>3</v>
      </c>
      <c r="G392">
        <v>4</v>
      </c>
      <c r="H392">
        <v>4</v>
      </c>
      <c r="I392">
        <v>3</v>
      </c>
      <c r="J392">
        <v>5</v>
      </c>
      <c r="K392">
        <v>4</v>
      </c>
    </row>
    <row r="394" spans="2:11" x14ac:dyDescent="0.35">
      <c r="C394" t="s">
        <v>51</v>
      </c>
      <c r="E394">
        <f>SKEW(B383:K392)</f>
        <v>-0.21090973977304461</v>
      </c>
    </row>
    <row r="395" spans="2:11" x14ac:dyDescent="0.35">
      <c r="C395" t="s">
        <v>52</v>
      </c>
      <c r="E395">
        <f>KURT(B383:K392)</f>
        <v>-0.74525627211662515</v>
      </c>
    </row>
    <row r="397" spans="2:11" x14ac:dyDescent="0.35">
      <c r="B397" t="s">
        <v>55</v>
      </c>
    </row>
    <row r="398" spans="2:11" x14ac:dyDescent="0.35">
      <c r="B398" t="s">
        <v>56</v>
      </c>
    </row>
    <row r="399" spans="2:11" x14ac:dyDescent="0.35">
      <c r="B399" t="s">
        <v>57</v>
      </c>
    </row>
    <row r="401" spans="1:11" x14ac:dyDescent="0.35">
      <c r="A401">
        <v>4</v>
      </c>
    </row>
    <row r="402" spans="1:11" x14ac:dyDescent="0.35">
      <c r="B402">
        <v>280</v>
      </c>
      <c r="C402">
        <v>350</v>
      </c>
      <c r="D402">
        <v>310</v>
      </c>
      <c r="E402">
        <v>270</v>
      </c>
      <c r="F402">
        <v>390</v>
      </c>
      <c r="G402">
        <v>320</v>
      </c>
      <c r="H402">
        <v>290</v>
      </c>
      <c r="I402">
        <v>340</v>
      </c>
      <c r="J402">
        <v>310</v>
      </c>
      <c r="K402">
        <v>380</v>
      </c>
    </row>
    <row r="403" spans="1:11" x14ac:dyDescent="0.35">
      <c r="B403">
        <v>270</v>
      </c>
      <c r="C403">
        <v>350</v>
      </c>
      <c r="D403">
        <v>300</v>
      </c>
      <c r="E403">
        <v>330</v>
      </c>
      <c r="F403">
        <v>370</v>
      </c>
      <c r="G403">
        <v>310</v>
      </c>
      <c r="H403">
        <v>280</v>
      </c>
      <c r="I403">
        <v>320</v>
      </c>
      <c r="J403">
        <v>350</v>
      </c>
      <c r="K403">
        <v>290</v>
      </c>
    </row>
    <row r="404" spans="1:11" x14ac:dyDescent="0.35">
      <c r="B404">
        <v>270</v>
      </c>
      <c r="C404">
        <v>350</v>
      </c>
      <c r="D404">
        <v>300</v>
      </c>
      <c r="E404">
        <v>330</v>
      </c>
      <c r="F404">
        <v>370</v>
      </c>
      <c r="G404">
        <v>310</v>
      </c>
      <c r="H404">
        <v>280</v>
      </c>
      <c r="I404">
        <v>320</v>
      </c>
      <c r="J404">
        <v>350</v>
      </c>
      <c r="K404">
        <v>290</v>
      </c>
    </row>
    <row r="405" spans="1:11" x14ac:dyDescent="0.35">
      <c r="B405">
        <v>270</v>
      </c>
      <c r="C405">
        <v>350</v>
      </c>
      <c r="D405">
        <v>300</v>
      </c>
      <c r="E405">
        <v>330</v>
      </c>
      <c r="F405">
        <v>370</v>
      </c>
      <c r="G405">
        <v>310</v>
      </c>
      <c r="H405">
        <v>280</v>
      </c>
      <c r="I405">
        <v>320</v>
      </c>
      <c r="J405">
        <v>350</v>
      </c>
      <c r="K405">
        <v>290</v>
      </c>
    </row>
    <row r="406" spans="1:11" x14ac:dyDescent="0.35">
      <c r="B406">
        <v>270</v>
      </c>
      <c r="C406">
        <v>350</v>
      </c>
      <c r="D406">
        <v>300</v>
      </c>
      <c r="E406">
        <v>330</v>
      </c>
      <c r="F406">
        <v>370</v>
      </c>
      <c r="G406">
        <v>310</v>
      </c>
      <c r="H406">
        <v>280</v>
      </c>
      <c r="I406">
        <v>320</v>
      </c>
      <c r="J406">
        <v>350</v>
      </c>
      <c r="K406">
        <v>290</v>
      </c>
    </row>
    <row r="407" spans="1:11" x14ac:dyDescent="0.35">
      <c r="B407">
        <v>270</v>
      </c>
      <c r="C407">
        <v>350</v>
      </c>
      <c r="D407">
        <v>300</v>
      </c>
      <c r="E407">
        <v>330</v>
      </c>
      <c r="F407">
        <v>370</v>
      </c>
      <c r="G407">
        <v>310</v>
      </c>
      <c r="H407">
        <v>280</v>
      </c>
      <c r="I407">
        <v>320</v>
      </c>
      <c r="J407">
        <v>350</v>
      </c>
      <c r="K407">
        <v>290</v>
      </c>
    </row>
    <row r="408" spans="1:11" x14ac:dyDescent="0.35">
      <c r="B408">
        <v>270</v>
      </c>
      <c r="C408">
        <v>350</v>
      </c>
      <c r="D408">
        <v>300</v>
      </c>
      <c r="E408">
        <v>330</v>
      </c>
      <c r="F408">
        <v>370</v>
      </c>
      <c r="G408">
        <v>310</v>
      </c>
      <c r="H408">
        <v>280</v>
      </c>
      <c r="I408">
        <v>320</v>
      </c>
      <c r="J408">
        <v>350</v>
      </c>
      <c r="K408">
        <v>290</v>
      </c>
    </row>
    <row r="409" spans="1:11" x14ac:dyDescent="0.35">
      <c r="B409">
        <v>270</v>
      </c>
      <c r="C409">
        <v>350</v>
      </c>
      <c r="D409">
        <v>300</v>
      </c>
      <c r="E409">
        <v>330</v>
      </c>
      <c r="F409">
        <v>370</v>
      </c>
      <c r="G409">
        <v>310</v>
      </c>
      <c r="H409">
        <v>280</v>
      </c>
      <c r="I409">
        <v>320</v>
      </c>
      <c r="J409">
        <v>350</v>
      </c>
      <c r="K409">
        <v>290</v>
      </c>
    </row>
    <row r="410" spans="1:11" x14ac:dyDescent="0.35">
      <c r="B410">
        <v>270</v>
      </c>
      <c r="C410">
        <v>350</v>
      </c>
      <c r="D410">
        <v>300</v>
      </c>
      <c r="E410">
        <v>330</v>
      </c>
      <c r="F410">
        <v>370</v>
      </c>
      <c r="G410">
        <v>310</v>
      </c>
      <c r="H410">
        <v>280</v>
      </c>
      <c r="I410">
        <v>320</v>
      </c>
      <c r="J410">
        <v>350</v>
      </c>
      <c r="K410">
        <v>290</v>
      </c>
    </row>
    <row r="411" spans="1:11" x14ac:dyDescent="0.35">
      <c r="B411">
        <v>270</v>
      </c>
      <c r="C411">
        <v>350</v>
      </c>
      <c r="D411">
        <v>300</v>
      </c>
      <c r="E411">
        <v>330</v>
      </c>
      <c r="F411">
        <v>370</v>
      </c>
      <c r="G411">
        <v>310</v>
      </c>
      <c r="H411">
        <v>280</v>
      </c>
      <c r="I411">
        <v>320</v>
      </c>
      <c r="J411">
        <v>350</v>
      </c>
      <c r="K411">
        <v>290</v>
      </c>
    </row>
    <row r="413" spans="1:11" x14ac:dyDescent="0.35">
      <c r="C413" t="s">
        <v>51</v>
      </c>
      <c r="E413">
        <f>SKEW(B402:K411)</f>
        <v>0.2092186247974063</v>
      </c>
    </row>
    <row r="414" spans="1:11" x14ac:dyDescent="0.35">
      <c r="C414" t="s">
        <v>52</v>
      </c>
      <c r="E414">
        <f>KURT(B402:K411)</f>
        <v>-1.0374244845101974</v>
      </c>
    </row>
    <row r="416" spans="1:11" x14ac:dyDescent="0.35">
      <c r="B416" t="s">
        <v>58</v>
      </c>
    </row>
    <row r="417" spans="1:11" x14ac:dyDescent="0.35">
      <c r="B417" t="s">
        <v>59</v>
      </c>
    </row>
    <row r="419" spans="1:11" x14ac:dyDescent="0.35">
      <c r="A419">
        <v>5</v>
      </c>
    </row>
    <row r="420" spans="1:11" x14ac:dyDescent="0.35">
      <c r="B420">
        <v>12</v>
      </c>
      <c r="C420">
        <v>18</v>
      </c>
      <c r="D420">
        <v>15</v>
      </c>
      <c r="E420">
        <v>22</v>
      </c>
      <c r="F420">
        <v>20</v>
      </c>
      <c r="G420">
        <v>14</v>
      </c>
      <c r="H420">
        <v>16</v>
      </c>
      <c r="I420">
        <v>21</v>
      </c>
      <c r="J420">
        <v>19</v>
      </c>
      <c r="K420">
        <v>17</v>
      </c>
    </row>
    <row r="421" spans="1:11" x14ac:dyDescent="0.35">
      <c r="B421">
        <v>22</v>
      </c>
      <c r="C421">
        <v>19</v>
      </c>
      <c r="D421">
        <v>13</v>
      </c>
      <c r="E421">
        <v>16</v>
      </c>
      <c r="F421">
        <v>21</v>
      </c>
      <c r="G421">
        <v>22</v>
      </c>
      <c r="H421">
        <v>17</v>
      </c>
      <c r="I421">
        <v>19</v>
      </c>
      <c r="J421">
        <v>22</v>
      </c>
      <c r="K421">
        <v>18</v>
      </c>
    </row>
    <row r="422" spans="1:11" x14ac:dyDescent="0.35">
      <c r="B422">
        <v>14</v>
      </c>
      <c r="C422">
        <v>20</v>
      </c>
      <c r="D422">
        <v>19</v>
      </c>
      <c r="E422">
        <v>17</v>
      </c>
      <c r="F422">
        <v>22</v>
      </c>
      <c r="G422">
        <v>18</v>
      </c>
      <c r="H422">
        <v>15</v>
      </c>
      <c r="I422">
        <v>21</v>
      </c>
      <c r="J422">
        <v>20</v>
      </c>
      <c r="K422">
        <v>16</v>
      </c>
    </row>
    <row r="423" spans="1:11" x14ac:dyDescent="0.35">
      <c r="B423">
        <v>12</v>
      </c>
      <c r="C423">
        <v>18</v>
      </c>
      <c r="D423">
        <v>15</v>
      </c>
      <c r="E423">
        <v>22</v>
      </c>
      <c r="F423">
        <v>20</v>
      </c>
      <c r="G423">
        <v>14</v>
      </c>
      <c r="H423">
        <v>16</v>
      </c>
      <c r="I423">
        <v>21</v>
      </c>
      <c r="J423">
        <v>19</v>
      </c>
      <c r="K423">
        <v>17</v>
      </c>
    </row>
    <row r="424" spans="1:11" x14ac:dyDescent="0.35">
      <c r="B424">
        <v>22</v>
      </c>
      <c r="C424">
        <v>19</v>
      </c>
      <c r="D424">
        <v>13</v>
      </c>
      <c r="E424">
        <v>16</v>
      </c>
      <c r="F424">
        <v>21</v>
      </c>
      <c r="G424">
        <v>22</v>
      </c>
      <c r="H424">
        <v>17</v>
      </c>
      <c r="I424">
        <v>19</v>
      </c>
      <c r="J424">
        <v>22</v>
      </c>
      <c r="K424">
        <v>18</v>
      </c>
    </row>
    <row r="425" spans="1:11" x14ac:dyDescent="0.35">
      <c r="B425">
        <v>14</v>
      </c>
      <c r="C425">
        <v>20</v>
      </c>
      <c r="D425">
        <v>19</v>
      </c>
      <c r="E425">
        <v>17</v>
      </c>
      <c r="F425">
        <v>22</v>
      </c>
      <c r="G425">
        <v>18</v>
      </c>
      <c r="H425">
        <v>15</v>
      </c>
      <c r="I425">
        <v>21</v>
      </c>
      <c r="J425">
        <v>20</v>
      </c>
      <c r="K425">
        <v>16</v>
      </c>
    </row>
    <row r="426" spans="1:11" x14ac:dyDescent="0.35">
      <c r="B426">
        <v>12</v>
      </c>
      <c r="C426">
        <v>18</v>
      </c>
      <c r="D426">
        <v>15</v>
      </c>
      <c r="E426">
        <v>22</v>
      </c>
      <c r="F426">
        <v>20</v>
      </c>
      <c r="G426">
        <v>14</v>
      </c>
      <c r="H426">
        <v>16</v>
      </c>
      <c r="I426">
        <v>21</v>
      </c>
      <c r="J426">
        <v>19</v>
      </c>
      <c r="K426">
        <v>17</v>
      </c>
    </row>
    <row r="427" spans="1:11" x14ac:dyDescent="0.35">
      <c r="B427">
        <v>22</v>
      </c>
      <c r="C427">
        <v>19</v>
      </c>
      <c r="D427">
        <v>13</v>
      </c>
      <c r="E427">
        <v>16</v>
      </c>
      <c r="F427">
        <v>21</v>
      </c>
      <c r="G427">
        <v>22</v>
      </c>
      <c r="H427">
        <v>17</v>
      </c>
      <c r="I427">
        <v>19</v>
      </c>
      <c r="J427">
        <v>22</v>
      </c>
      <c r="K427">
        <v>18</v>
      </c>
    </row>
    <row r="428" spans="1:11" x14ac:dyDescent="0.35">
      <c r="B428">
        <v>14</v>
      </c>
      <c r="C428">
        <v>20</v>
      </c>
      <c r="D428">
        <v>19</v>
      </c>
      <c r="E428">
        <v>17</v>
      </c>
      <c r="F428">
        <v>22</v>
      </c>
      <c r="G428">
        <v>18</v>
      </c>
      <c r="H428">
        <v>15</v>
      </c>
      <c r="I428">
        <v>21</v>
      </c>
      <c r="J428">
        <v>20</v>
      </c>
      <c r="K428">
        <v>16</v>
      </c>
    </row>
    <row r="429" spans="1:11" x14ac:dyDescent="0.35">
      <c r="B429">
        <v>12</v>
      </c>
      <c r="C429">
        <v>18</v>
      </c>
      <c r="D429">
        <v>15</v>
      </c>
      <c r="E429">
        <v>22</v>
      </c>
      <c r="F429">
        <v>20</v>
      </c>
      <c r="G429">
        <v>14</v>
      </c>
      <c r="H429">
        <v>16</v>
      </c>
      <c r="I429">
        <v>21</v>
      </c>
      <c r="J429">
        <v>19</v>
      </c>
      <c r="K429">
        <v>17</v>
      </c>
    </row>
    <row r="431" spans="1:11" x14ac:dyDescent="0.35">
      <c r="C431" t="s">
        <v>51</v>
      </c>
      <c r="E431">
        <f>SKEW(B420:K429)</f>
        <v>-0.3350128722188207</v>
      </c>
    </row>
    <row r="432" spans="1:11" x14ac:dyDescent="0.35">
      <c r="C432" t="s">
        <v>52</v>
      </c>
      <c r="E432">
        <f>KURT(B420:K429)</f>
        <v>-0.88101144669010489</v>
      </c>
    </row>
    <row r="434" spans="1:12" x14ac:dyDescent="0.35">
      <c r="B434" t="s">
        <v>60</v>
      </c>
    </row>
    <row r="440" spans="1:12" ht="26" x14ac:dyDescent="0.6">
      <c r="E440" s="6" t="s">
        <v>61</v>
      </c>
      <c r="F440" s="5"/>
      <c r="G440" s="5"/>
      <c r="H440" s="5"/>
      <c r="I440" s="5"/>
    </row>
    <row r="445" spans="1:12" x14ac:dyDescent="0.35">
      <c r="A445">
        <v>1</v>
      </c>
    </row>
    <row r="446" spans="1:12" x14ac:dyDescent="0.35">
      <c r="C446">
        <v>40</v>
      </c>
      <c r="D446">
        <v>45</v>
      </c>
      <c r="E446">
        <v>50</v>
      </c>
      <c r="F446">
        <v>55</v>
      </c>
      <c r="G446">
        <v>60</v>
      </c>
      <c r="H446">
        <v>62</v>
      </c>
      <c r="I446">
        <v>65</v>
      </c>
      <c r="J446">
        <v>68</v>
      </c>
      <c r="K446">
        <v>70</v>
      </c>
      <c r="L446">
        <v>72</v>
      </c>
    </row>
    <row r="447" spans="1:12" x14ac:dyDescent="0.35">
      <c r="C447">
        <v>75</v>
      </c>
      <c r="D447">
        <v>78</v>
      </c>
      <c r="E447">
        <v>80</v>
      </c>
      <c r="F447">
        <v>82</v>
      </c>
      <c r="G447">
        <v>85</v>
      </c>
      <c r="H447">
        <v>88</v>
      </c>
      <c r="I447">
        <v>90</v>
      </c>
      <c r="J447">
        <v>92</v>
      </c>
      <c r="K447">
        <v>95</v>
      </c>
      <c r="L447">
        <v>100</v>
      </c>
    </row>
    <row r="448" spans="1:12" x14ac:dyDescent="0.35">
      <c r="C448">
        <v>105</v>
      </c>
      <c r="D448">
        <v>110</v>
      </c>
      <c r="E448">
        <v>115</v>
      </c>
      <c r="F448">
        <v>120</v>
      </c>
      <c r="G448">
        <v>125</v>
      </c>
      <c r="H448">
        <v>130</v>
      </c>
      <c r="I448">
        <v>135</v>
      </c>
      <c r="J448">
        <v>140</v>
      </c>
      <c r="K448">
        <v>145</v>
      </c>
      <c r="L448">
        <v>150</v>
      </c>
    </row>
    <row r="449" spans="3:14" x14ac:dyDescent="0.35">
      <c r="C449">
        <v>155</v>
      </c>
      <c r="D449">
        <v>160</v>
      </c>
      <c r="E449">
        <v>165</v>
      </c>
      <c r="F449">
        <v>170</v>
      </c>
      <c r="G449">
        <v>175</v>
      </c>
      <c r="H449">
        <v>180</v>
      </c>
      <c r="I449">
        <v>185</v>
      </c>
      <c r="J449">
        <v>190</v>
      </c>
      <c r="K449">
        <v>195</v>
      </c>
      <c r="L449">
        <v>200</v>
      </c>
    </row>
    <row r="450" spans="3:14" x14ac:dyDescent="0.35">
      <c r="C450">
        <v>205</v>
      </c>
      <c r="D450">
        <v>210</v>
      </c>
      <c r="E450">
        <v>215</v>
      </c>
      <c r="F450">
        <v>220</v>
      </c>
      <c r="G450">
        <v>225</v>
      </c>
      <c r="H450">
        <v>230</v>
      </c>
      <c r="I450">
        <v>235</v>
      </c>
      <c r="J450">
        <v>240</v>
      </c>
      <c r="K450">
        <v>245</v>
      </c>
      <c r="L450">
        <v>250</v>
      </c>
    </row>
    <row r="451" spans="3:14" x14ac:dyDescent="0.35">
      <c r="C451">
        <v>255</v>
      </c>
      <c r="D451">
        <v>260</v>
      </c>
      <c r="E451">
        <v>265</v>
      </c>
      <c r="F451">
        <v>270</v>
      </c>
      <c r="G451">
        <v>275</v>
      </c>
      <c r="H451">
        <v>280</v>
      </c>
      <c r="I451">
        <v>285</v>
      </c>
      <c r="J451">
        <v>290</v>
      </c>
      <c r="K451">
        <v>295</v>
      </c>
      <c r="L451">
        <v>300</v>
      </c>
    </row>
    <row r="452" spans="3:14" x14ac:dyDescent="0.35">
      <c r="C452">
        <v>305</v>
      </c>
      <c r="D452">
        <v>310</v>
      </c>
      <c r="E452">
        <v>315</v>
      </c>
      <c r="F452">
        <v>320</v>
      </c>
      <c r="G452">
        <v>325</v>
      </c>
      <c r="H452">
        <v>330</v>
      </c>
      <c r="I452">
        <v>335</v>
      </c>
      <c r="J452">
        <v>340</v>
      </c>
      <c r="K452">
        <v>345</v>
      </c>
      <c r="L452">
        <v>350</v>
      </c>
    </row>
    <row r="453" spans="3:14" x14ac:dyDescent="0.35">
      <c r="C453">
        <v>355</v>
      </c>
      <c r="D453">
        <v>360</v>
      </c>
      <c r="E453">
        <v>365</v>
      </c>
      <c r="F453">
        <v>370</v>
      </c>
      <c r="G453">
        <v>375</v>
      </c>
      <c r="H453">
        <v>380</v>
      </c>
      <c r="I453">
        <v>385</v>
      </c>
      <c r="J453">
        <v>390</v>
      </c>
      <c r="K453">
        <v>395</v>
      </c>
      <c r="L453">
        <v>400</v>
      </c>
    </row>
    <row r="454" spans="3:14" x14ac:dyDescent="0.35">
      <c r="C454">
        <v>405</v>
      </c>
      <c r="D454">
        <v>410</v>
      </c>
      <c r="E454">
        <v>415</v>
      </c>
      <c r="F454">
        <v>420</v>
      </c>
      <c r="G454">
        <v>425</v>
      </c>
      <c r="H454">
        <v>430</v>
      </c>
      <c r="I454">
        <v>435</v>
      </c>
      <c r="J454">
        <v>440</v>
      </c>
      <c r="K454">
        <v>445</v>
      </c>
      <c r="L454">
        <v>450</v>
      </c>
    </row>
    <row r="455" spans="3:14" x14ac:dyDescent="0.35">
      <c r="C455">
        <v>455</v>
      </c>
      <c r="D455">
        <v>460</v>
      </c>
      <c r="E455">
        <v>465</v>
      </c>
      <c r="F455">
        <v>470</v>
      </c>
      <c r="G455">
        <v>475</v>
      </c>
      <c r="H455">
        <v>480</v>
      </c>
      <c r="I455">
        <v>485</v>
      </c>
      <c r="J455">
        <v>490</v>
      </c>
      <c r="K455">
        <v>495</v>
      </c>
      <c r="L455">
        <v>500</v>
      </c>
    </row>
    <row r="457" spans="3:14" x14ac:dyDescent="0.35">
      <c r="D457" t="s">
        <v>66</v>
      </c>
      <c r="E457">
        <f>COUNT(C446:L455)</f>
        <v>100</v>
      </c>
    </row>
    <row r="460" spans="3:14" x14ac:dyDescent="0.35">
      <c r="D460" t="s">
        <v>67</v>
      </c>
      <c r="F460">
        <f>(10/100)*(101)</f>
        <v>10.100000000000001</v>
      </c>
      <c r="G460">
        <f>72+(10.1-10)*(75-72)</f>
        <v>72.3</v>
      </c>
      <c r="K460" t="s">
        <v>71</v>
      </c>
      <c r="M460">
        <v>25.25</v>
      </c>
      <c r="N460">
        <f>(125+130)/2</f>
        <v>127.5</v>
      </c>
    </row>
    <row r="461" spans="3:14" x14ac:dyDescent="0.35">
      <c r="D461" t="s">
        <v>68</v>
      </c>
      <c r="F461">
        <f>(25/100)*(101)</f>
        <v>25.25</v>
      </c>
      <c r="G461">
        <f>125+(25.25-25)*(130-125)</f>
        <v>126.25</v>
      </c>
      <c r="K461" t="s">
        <v>72</v>
      </c>
      <c r="M461">
        <v>50.5</v>
      </c>
      <c r="N461">
        <f>(250+255)/2</f>
        <v>252.5</v>
      </c>
    </row>
    <row r="462" spans="3:14" x14ac:dyDescent="0.35">
      <c r="D462" t="s">
        <v>69</v>
      </c>
      <c r="F462">
        <f>(75/100)*(101)</f>
        <v>75.75</v>
      </c>
      <c r="G462">
        <f>375+(75.75-75)*(380-375)</f>
        <v>378.75</v>
      </c>
      <c r="K462" t="s">
        <v>73</v>
      </c>
      <c r="M462">
        <v>75.75</v>
      </c>
      <c r="N462">
        <f>(375+380)/2</f>
        <v>377.5</v>
      </c>
    </row>
    <row r="463" spans="3:14" x14ac:dyDescent="0.35">
      <c r="D463" t="s">
        <v>70</v>
      </c>
      <c r="F463">
        <f>(90/100)*(101)</f>
        <v>90.9</v>
      </c>
      <c r="G463">
        <f>450+(90.9-90)*(455-450)</f>
        <v>454.5</v>
      </c>
    </row>
    <row r="467" spans="1:14" x14ac:dyDescent="0.35">
      <c r="A467">
        <v>2</v>
      </c>
    </row>
    <row r="468" spans="1:14" x14ac:dyDescent="0.35">
      <c r="B468">
        <v>55</v>
      </c>
      <c r="C468">
        <v>60</v>
      </c>
      <c r="D468">
        <v>62</v>
      </c>
      <c r="E468">
        <v>65</v>
      </c>
      <c r="F468">
        <v>68</v>
      </c>
      <c r="G468">
        <v>70</v>
      </c>
      <c r="H468">
        <v>72</v>
      </c>
      <c r="I468">
        <v>75</v>
      </c>
      <c r="J468">
        <v>78</v>
      </c>
      <c r="K468">
        <v>80</v>
      </c>
    </row>
    <row r="469" spans="1:14" x14ac:dyDescent="0.35">
      <c r="B469">
        <v>82</v>
      </c>
      <c r="C469">
        <v>85</v>
      </c>
      <c r="D469">
        <v>88</v>
      </c>
      <c r="E469">
        <v>90</v>
      </c>
      <c r="F469">
        <v>92</v>
      </c>
      <c r="G469">
        <v>95</v>
      </c>
      <c r="H469">
        <v>100</v>
      </c>
      <c r="I469">
        <v>105</v>
      </c>
      <c r="J469">
        <v>110</v>
      </c>
      <c r="K469">
        <v>115</v>
      </c>
    </row>
    <row r="470" spans="1:14" x14ac:dyDescent="0.35">
      <c r="B470">
        <v>120</v>
      </c>
      <c r="C470">
        <v>125</v>
      </c>
      <c r="D470">
        <v>130</v>
      </c>
      <c r="E470">
        <v>135</v>
      </c>
      <c r="F470">
        <v>140</v>
      </c>
      <c r="G470">
        <v>145</v>
      </c>
      <c r="H470">
        <v>150</v>
      </c>
      <c r="I470">
        <v>155</v>
      </c>
      <c r="J470">
        <v>160</v>
      </c>
      <c r="K470">
        <v>165</v>
      </c>
    </row>
    <row r="471" spans="1:14" x14ac:dyDescent="0.35">
      <c r="B471">
        <v>170</v>
      </c>
      <c r="C471">
        <v>175</v>
      </c>
      <c r="D471">
        <v>180</v>
      </c>
      <c r="E471">
        <v>185</v>
      </c>
      <c r="F471">
        <v>190</v>
      </c>
      <c r="G471">
        <v>195</v>
      </c>
      <c r="H471">
        <v>200</v>
      </c>
      <c r="I471">
        <v>205</v>
      </c>
      <c r="J471">
        <v>210</v>
      </c>
      <c r="K471">
        <v>215</v>
      </c>
    </row>
    <row r="472" spans="1:14" x14ac:dyDescent="0.35">
      <c r="B472">
        <v>220</v>
      </c>
      <c r="C472">
        <v>225</v>
      </c>
      <c r="D472">
        <v>230</v>
      </c>
      <c r="E472">
        <v>235</v>
      </c>
      <c r="F472">
        <v>240</v>
      </c>
      <c r="G472">
        <v>245</v>
      </c>
      <c r="H472">
        <v>250</v>
      </c>
      <c r="I472">
        <v>255</v>
      </c>
      <c r="J472">
        <v>260</v>
      </c>
      <c r="K472">
        <v>265</v>
      </c>
    </row>
    <row r="473" spans="1:14" x14ac:dyDescent="0.35">
      <c r="B473">
        <v>270</v>
      </c>
      <c r="C473">
        <v>275</v>
      </c>
      <c r="D473">
        <v>280</v>
      </c>
      <c r="E473">
        <v>285</v>
      </c>
      <c r="F473">
        <v>290</v>
      </c>
      <c r="G473">
        <v>295</v>
      </c>
      <c r="H473">
        <v>300</v>
      </c>
      <c r="I473">
        <v>305</v>
      </c>
      <c r="J473">
        <v>310</v>
      </c>
      <c r="K473">
        <v>315</v>
      </c>
    </row>
    <row r="474" spans="1:14" x14ac:dyDescent="0.35">
      <c r="B474">
        <v>320</v>
      </c>
      <c r="C474">
        <v>325</v>
      </c>
      <c r="D474">
        <v>330</v>
      </c>
      <c r="E474">
        <v>335</v>
      </c>
      <c r="F474">
        <v>340</v>
      </c>
      <c r="G474">
        <v>345</v>
      </c>
      <c r="H474">
        <v>350</v>
      </c>
      <c r="I474">
        <v>355</v>
      </c>
      <c r="J474">
        <v>360</v>
      </c>
      <c r="K474">
        <v>365</v>
      </c>
    </row>
    <row r="475" spans="1:14" x14ac:dyDescent="0.35">
      <c r="B475">
        <v>370</v>
      </c>
      <c r="C475">
        <v>375</v>
      </c>
      <c r="D475">
        <v>380</v>
      </c>
      <c r="E475">
        <v>385</v>
      </c>
      <c r="F475">
        <v>390</v>
      </c>
      <c r="G475">
        <v>395</v>
      </c>
      <c r="H475">
        <v>400</v>
      </c>
      <c r="I475">
        <v>405</v>
      </c>
      <c r="J475">
        <v>410</v>
      </c>
      <c r="K475">
        <v>415</v>
      </c>
    </row>
    <row r="476" spans="1:14" x14ac:dyDescent="0.35">
      <c r="B476">
        <v>420</v>
      </c>
      <c r="C476">
        <v>425</v>
      </c>
      <c r="D476">
        <v>430</v>
      </c>
      <c r="E476">
        <v>435</v>
      </c>
      <c r="F476">
        <v>440</v>
      </c>
      <c r="G476">
        <v>445</v>
      </c>
      <c r="H476">
        <v>450</v>
      </c>
      <c r="I476">
        <v>455</v>
      </c>
      <c r="J476">
        <v>460</v>
      </c>
      <c r="K476">
        <v>465</v>
      </c>
    </row>
    <row r="477" spans="1:14" x14ac:dyDescent="0.35">
      <c r="B477">
        <v>470</v>
      </c>
      <c r="C477">
        <v>475</v>
      </c>
      <c r="D477">
        <v>480</v>
      </c>
      <c r="E477">
        <v>485</v>
      </c>
      <c r="F477">
        <v>490</v>
      </c>
      <c r="G477">
        <v>495</v>
      </c>
      <c r="H477">
        <v>500</v>
      </c>
      <c r="I477">
        <v>505</v>
      </c>
      <c r="J477">
        <v>510</v>
      </c>
      <c r="K477">
        <v>515</v>
      </c>
    </row>
    <row r="480" spans="1:14" x14ac:dyDescent="0.35">
      <c r="D480" t="s">
        <v>74</v>
      </c>
      <c r="F480">
        <f>(15/100)*101</f>
        <v>15.149999999999999</v>
      </c>
      <c r="G480">
        <f>92+(15.15-15)*(95-92)</f>
        <v>92.45</v>
      </c>
      <c r="K480" t="s">
        <v>71</v>
      </c>
      <c r="M480">
        <v>25.25</v>
      </c>
      <c r="N480">
        <f>(140+145)/2</f>
        <v>142.5</v>
      </c>
    </row>
    <row r="481" spans="1:14" x14ac:dyDescent="0.35">
      <c r="D481" t="s">
        <v>68</v>
      </c>
      <c r="F481">
        <f>(25/100)*101</f>
        <v>25.25</v>
      </c>
      <c r="G481">
        <f>140+(25.25-25)*(145-140)</f>
        <v>141.25</v>
      </c>
      <c r="K481" t="s">
        <v>72</v>
      </c>
      <c r="M481">
        <v>50.5</v>
      </c>
      <c r="N481">
        <f>(265+270)/2</f>
        <v>267.5</v>
      </c>
    </row>
    <row r="482" spans="1:14" x14ac:dyDescent="0.35">
      <c r="D482" t="s">
        <v>75</v>
      </c>
      <c r="F482">
        <f>(50/100)*101</f>
        <v>50.5</v>
      </c>
      <c r="G482">
        <f>265+(50.5-50)*(270-265)</f>
        <v>267.5</v>
      </c>
      <c r="K482" t="s">
        <v>73</v>
      </c>
      <c r="M482">
        <v>75.75</v>
      </c>
      <c r="N482">
        <f>(390+395)/2</f>
        <v>392.5</v>
      </c>
    </row>
    <row r="487" spans="1:14" x14ac:dyDescent="0.35">
      <c r="A487">
        <v>3</v>
      </c>
    </row>
    <row r="488" spans="1:14" x14ac:dyDescent="0.35">
      <c r="B488">
        <v>20</v>
      </c>
      <c r="C488">
        <v>25</v>
      </c>
      <c r="D488">
        <v>30</v>
      </c>
      <c r="E488">
        <v>35</v>
      </c>
      <c r="F488">
        <v>40</v>
      </c>
      <c r="G488">
        <v>45</v>
      </c>
      <c r="H488">
        <v>50</v>
      </c>
      <c r="I488">
        <v>55</v>
      </c>
      <c r="J488">
        <v>60</v>
      </c>
      <c r="K488">
        <v>65</v>
      </c>
    </row>
    <row r="489" spans="1:14" x14ac:dyDescent="0.35">
      <c r="B489">
        <v>70</v>
      </c>
      <c r="C489">
        <v>75</v>
      </c>
      <c r="D489">
        <v>80</v>
      </c>
      <c r="E489">
        <v>85</v>
      </c>
      <c r="F489">
        <v>90</v>
      </c>
      <c r="G489">
        <v>95</v>
      </c>
      <c r="H489">
        <v>100</v>
      </c>
      <c r="I489">
        <v>105</v>
      </c>
      <c r="J489">
        <v>110</v>
      </c>
      <c r="K489">
        <v>115</v>
      </c>
    </row>
    <row r="490" spans="1:14" x14ac:dyDescent="0.35">
      <c r="B490">
        <v>120</v>
      </c>
      <c r="C490">
        <v>125</v>
      </c>
      <c r="D490">
        <v>130</v>
      </c>
      <c r="E490">
        <v>135</v>
      </c>
      <c r="F490">
        <v>140</v>
      </c>
      <c r="G490">
        <v>145</v>
      </c>
      <c r="H490">
        <v>150</v>
      </c>
      <c r="I490">
        <v>155</v>
      </c>
      <c r="J490">
        <v>160</v>
      </c>
      <c r="K490">
        <v>165</v>
      </c>
    </row>
    <row r="491" spans="1:14" x14ac:dyDescent="0.35">
      <c r="B491">
        <v>170</v>
      </c>
      <c r="C491">
        <v>175</v>
      </c>
      <c r="D491">
        <v>180</v>
      </c>
      <c r="E491">
        <v>185</v>
      </c>
      <c r="F491">
        <v>190</v>
      </c>
      <c r="G491">
        <v>195</v>
      </c>
      <c r="H491">
        <v>200</v>
      </c>
      <c r="I491">
        <v>205</v>
      </c>
      <c r="J491">
        <v>210</v>
      </c>
      <c r="K491">
        <v>215</v>
      </c>
    </row>
    <row r="492" spans="1:14" x14ac:dyDescent="0.35">
      <c r="B492">
        <v>220</v>
      </c>
      <c r="C492">
        <v>225</v>
      </c>
      <c r="D492">
        <v>230</v>
      </c>
      <c r="E492">
        <v>235</v>
      </c>
      <c r="F492">
        <v>240</v>
      </c>
      <c r="G492">
        <v>245</v>
      </c>
      <c r="H492">
        <v>250</v>
      </c>
      <c r="I492">
        <v>255</v>
      </c>
      <c r="J492">
        <v>260</v>
      </c>
      <c r="K492">
        <v>265</v>
      </c>
    </row>
    <row r="493" spans="1:14" x14ac:dyDescent="0.35">
      <c r="B493">
        <v>270</v>
      </c>
      <c r="C493">
        <v>275</v>
      </c>
      <c r="D493">
        <v>280</v>
      </c>
      <c r="E493">
        <v>285</v>
      </c>
      <c r="F493">
        <v>290</v>
      </c>
      <c r="G493">
        <v>295</v>
      </c>
      <c r="H493">
        <v>300</v>
      </c>
      <c r="I493">
        <v>305</v>
      </c>
      <c r="J493">
        <v>310</v>
      </c>
      <c r="K493">
        <v>315</v>
      </c>
    </row>
    <row r="494" spans="1:14" x14ac:dyDescent="0.35">
      <c r="B494">
        <v>320</v>
      </c>
      <c r="C494">
        <v>325</v>
      </c>
      <c r="D494">
        <v>330</v>
      </c>
      <c r="E494">
        <v>335</v>
      </c>
      <c r="F494">
        <v>340</v>
      </c>
      <c r="G494">
        <v>345</v>
      </c>
      <c r="H494">
        <v>350</v>
      </c>
      <c r="I494">
        <v>355</v>
      </c>
      <c r="J494">
        <v>360</v>
      </c>
      <c r="K494">
        <v>365</v>
      </c>
    </row>
    <row r="495" spans="1:14" x14ac:dyDescent="0.35">
      <c r="B495">
        <v>370</v>
      </c>
      <c r="C495">
        <v>375</v>
      </c>
      <c r="D495">
        <v>380</v>
      </c>
      <c r="E495">
        <v>385</v>
      </c>
      <c r="F495">
        <v>390</v>
      </c>
      <c r="G495">
        <v>395</v>
      </c>
      <c r="H495">
        <v>400</v>
      </c>
      <c r="I495">
        <v>405</v>
      </c>
      <c r="J495">
        <v>410</v>
      </c>
      <c r="K495">
        <v>415</v>
      </c>
    </row>
    <row r="496" spans="1:14" x14ac:dyDescent="0.35">
      <c r="B496">
        <v>420</v>
      </c>
      <c r="C496">
        <v>425</v>
      </c>
      <c r="D496">
        <v>430</v>
      </c>
      <c r="E496">
        <v>435</v>
      </c>
      <c r="F496">
        <v>440</v>
      </c>
      <c r="G496">
        <v>445</v>
      </c>
      <c r="H496">
        <v>450</v>
      </c>
      <c r="I496">
        <v>455</v>
      </c>
      <c r="J496">
        <v>460</v>
      </c>
      <c r="K496">
        <v>465</v>
      </c>
    </row>
    <row r="497" spans="1:14" x14ac:dyDescent="0.35">
      <c r="B497">
        <v>470</v>
      </c>
      <c r="C497">
        <v>475</v>
      </c>
      <c r="D497">
        <v>480</v>
      </c>
      <c r="E497">
        <v>485</v>
      </c>
      <c r="F497">
        <v>490</v>
      </c>
      <c r="G497">
        <v>495</v>
      </c>
      <c r="H497">
        <v>500</v>
      </c>
      <c r="I497">
        <v>505</v>
      </c>
      <c r="J497">
        <v>510</v>
      </c>
      <c r="K497">
        <v>515</v>
      </c>
    </row>
    <row r="498" spans="1:14" x14ac:dyDescent="0.35">
      <c r="B498">
        <v>520</v>
      </c>
      <c r="C498">
        <v>525</v>
      </c>
      <c r="D498">
        <v>530</v>
      </c>
      <c r="E498">
        <v>535</v>
      </c>
      <c r="F498">
        <v>540</v>
      </c>
      <c r="G498">
        <v>545</v>
      </c>
      <c r="H498">
        <v>550</v>
      </c>
      <c r="I498">
        <v>555</v>
      </c>
      <c r="J498">
        <v>560</v>
      </c>
      <c r="K498">
        <v>565</v>
      </c>
    </row>
    <row r="501" spans="1:14" x14ac:dyDescent="0.35">
      <c r="D501" t="s">
        <v>76</v>
      </c>
      <c r="F501">
        <f>(20/100)*111</f>
        <v>22.200000000000003</v>
      </c>
      <c r="G501">
        <f>115+(22.2-20)*(120-115)</f>
        <v>126</v>
      </c>
      <c r="K501" t="s">
        <v>71</v>
      </c>
      <c r="M501">
        <v>27.75</v>
      </c>
      <c r="N501">
        <f>(155+150)/2</f>
        <v>152.5</v>
      </c>
    </row>
    <row r="502" spans="1:14" x14ac:dyDescent="0.35">
      <c r="D502" t="s">
        <v>77</v>
      </c>
      <c r="F502">
        <f>(40/100)*111</f>
        <v>44.400000000000006</v>
      </c>
      <c r="G502">
        <f>215+(44.4-40)*(220-215)</f>
        <v>237</v>
      </c>
      <c r="K502" t="s">
        <v>72</v>
      </c>
      <c r="M502">
        <v>55.5</v>
      </c>
      <c r="N502">
        <f>(290+295)/2</f>
        <v>292.5</v>
      </c>
    </row>
    <row r="503" spans="1:14" x14ac:dyDescent="0.35">
      <c r="D503" t="s">
        <v>78</v>
      </c>
      <c r="F503">
        <f>(80/100)*111</f>
        <v>88.800000000000011</v>
      </c>
      <c r="G503">
        <f>415+(88.8-80)*(420-415)</f>
        <v>459</v>
      </c>
      <c r="K503" t="s">
        <v>73</v>
      </c>
      <c r="M503">
        <v>83.25</v>
      </c>
      <c r="N503">
        <f>(430+435)/2</f>
        <v>432.5</v>
      </c>
    </row>
    <row r="506" spans="1:14" x14ac:dyDescent="0.35">
      <c r="A506">
        <v>4</v>
      </c>
    </row>
    <row r="507" spans="1:14" x14ac:dyDescent="0.35">
      <c r="B507">
        <v>15</v>
      </c>
      <c r="C507">
        <v>20</v>
      </c>
      <c r="D507">
        <v>25</v>
      </c>
      <c r="E507">
        <v>30</v>
      </c>
      <c r="F507">
        <v>35</v>
      </c>
      <c r="G507">
        <v>40</v>
      </c>
      <c r="H507">
        <v>45</v>
      </c>
      <c r="I507">
        <v>50</v>
      </c>
      <c r="J507">
        <v>55</v>
      </c>
      <c r="K507">
        <v>60</v>
      </c>
    </row>
    <row r="508" spans="1:14" x14ac:dyDescent="0.35">
      <c r="B508">
        <v>65</v>
      </c>
      <c r="C508">
        <v>70</v>
      </c>
      <c r="D508">
        <v>75</v>
      </c>
      <c r="E508">
        <v>80</v>
      </c>
      <c r="F508">
        <v>85</v>
      </c>
      <c r="G508">
        <v>90</v>
      </c>
      <c r="H508">
        <v>95</v>
      </c>
      <c r="I508">
        <v>100</v>
      </c>
      <c r="J508">
        <v>105</v>
      </c>
      <c r="K508">
        <v>110</v>
      </c>
    </row>
    <row r="509" spans="1:14" x14ac:dyDescent="0.35">
      <c r="B509">
        <v>115</v>
      </c>
      <c r="C509">
        <v>120</v>
      </c>
      <c r="D509">
        <v>125</v>
      </c>
      <c r="E509">
        <v>130</v>
      </c>
      <c r="F509">
        <v>135</v>
      </c>
      <c r="G509">
        <v>140</v>
      </c>
      <c r="H509">
        <v>145</v>
      </c>
      <c r="I509">
        <v>150</v>
      </c>
      <c r="J509">
        <v>155</v>
      </c>
      <c r="K509">
        <v>160</v>
      </c>
    </row>
    <row r="510" spans="1:14" x14ac:dyDescent="0.35">
      <c r="B510">
        <v>165</v>
      </c>
      <c r="C510">
        <v>170</v>
      </c>
      <c r="D510">
        <v>175</v>
      </c>
      <c r="E510">
        <v>180</v>
      </c>
      <c r="F510">
        <v>185</v>
      </c>
      <c r="G510">
        <v>190</v>
      </c>
      <c r="H510">
        <v>195</v>
      </c>
      <c r="I510">
        <v>200</v>
      </c>
      <c r="J510">
        <v>205</v>
      </c>
      <c r="K510">
        <v>210</v>
      </c>
    </row>
    <row r="511" spans="1:14" x14ac:dyDescent="0.35">
      <c r="B511">
        <v>215</v>
      </c>
      <c r="C511">
        <v>220</v>
      </c>
      <c r="D511">
        <v>225</v>
      </c>
      <c r="E511">
        <v>230</v>
      </c>
      <c r="F511">
        <v>235</v>
      </c>
      <c r="G511">
        <v>240</v>
      </c>
      <c r="H511">
        <v>245</v>
      </c>
      <c r="I511">
        <v>250</v>
      </c>
      <c r="J511">
        <v>255</v>
      </c>
      <c r="K511">
        <v>260</v>
      </c>
    </row>
    <row r="512" spans="1:14" x14ac:dyDescent="0.35">
      <c r="B512">
        <v>265</v>
      </c>
      <c r="C512">
        <v>270</v>
      </c>
      <c r="D512">
        <v>275</v>
      </c>
      <c r="E512">
        <v>280</v>
      </c>
      <c r="F512">
        <v>285</v>
      </c>
      <c r="G512">
        <v>290</v>
      </c>
      <c r="H512">
        <v>295</v>
      </c>
      <c r="I512">
        <v>300</v>
      </c>
      <c r="J512">
        <v>305</v>
      </c>
      <c r="K512">
        <v>310</v>
      </c>
    </row>
    <row r="513" spans="1:14" x14ac:dyDescent="0.35">
      <c r="B513">
        <v>315</v>
      </c>
      <c r="C513">
        <v>320</v>
      </c>
      <c r="D513">
        <v>325</v>
      </c>
      <c r="E513">
        <v>330</v>
      </c>
      <c r="F513">
        <v>335</v>
      </c>
      <c r="G513">
        <v>340</v>
      </c>
      <c r="H513">
        <v>345</v>
      </c>
      <c r="I513">
        <v>350</v>
      </c>
      <c r="J513">
        <v>355</v>
      </c>
      <c r="K513">
        <v>360</v>
      </c>
    </row>
    <row r="514" spans="1:14" x14ac:dyDescent="0.35">
      <c r="B514">
        <v>365</v>
      </c>
      <c r="C514">
        <v>370</v>
      </c>
      <c r="D514">
        <v>375</v>
      </c>
      <c r="E514">
        <v>380</v>
      </c>
      <c r="F514">
        <v>385</v>
      </c>
      <c r="G514">
        <v>390</v>
      </c>
      <c r="H514">
        <v>395</v>
      </c>
      <c r="I514">
        <v>400</v>
      </c>
      <c r="J514">
        <v>405</v>
      </c>
      <c r="K514">
        <v>410</v>
      </c>
    </row>
    <row r="515" spans="1:14" x14ac:dyDescent="0.35">
      <c r="B515">
        <v>415</v>
      </c>
      <c r="C515">
        <v>420</v>
      </c>
      <c r="D515">
        <v>425</v>
      </c>
      <c r="E515">
        <v>430</v>
      </c>
      <c r="F515">
        <v>435</v>
      </c>
      <c r="G515">
        <v>440</v>
      </c>
      <c r="H515">
        <v>445</v>
      </c>
      <c r="I515">
        <v>450</v>
      </c>
      <c r="J515">
        <v>455</v>
      </c>
      <c r="K515">
        <v>460</v>
      </c>
    </row>
    <row r="516" spans="1:14" x14ac:dyDescent="0.35">
      <c r="B516">
        <v>465</v>
      </c>
      <c r="C516">
        <v>470</v>
      </c>
      <c r="D516">
        <v>475</v>
      </c>
      <c r="E516">
        <v>480</v>
      </c>
      <c r="F516">
        <v>485</v>
      </c>
      <c r="G516">
        <v>490</v>
      </c>
      <c r="H516">
        <v>495</v>
      </c>
      <c r="I516">
        <v>500</v>
      </c>
      <c r="J516">
        <v>505</v>
      </c>
      <c r="K516">
        <v>510</v>
      </c>
    </row>
    <row r="517" spans="1:14" x14ac:dyDescent="0.35">
      <c r="B517">
        <v>515</v>
      </c>
      <c r="C517">
        <v>520</v>
      </c>
      <c r="D517">
        <v>525</v>
      </c>
      <c r="E517">
        <v>530</v>
      </c>
      <c r="F517">
        <v>535</v>
      </c>
      <c r="G517">
        <v>540</v>
      </c>
      <c r="H517">
        <v>545</v>
      </c>
      <c r="I517">
        <v>550</v>
      </c>
      <c r="J517">
        <v>555</v>
      </c>
      <c r="K517">
        <v>560</v>
      </c>
    </row>
    <row r="518" spans="1:14" x14ac:dyDescent="0.35">
      <c r="B518">
        <v>565</v>
      </c>
      <c r="C518">
        <v>570</v>
      </c>
      <c r="D518">
        <v>575</v>
      </c>
      <c r="E518">
        <v>580</v>
      </c>
      <c r="F518">
        <v>585</v>
      </c>
      <c r="G518">
        <v>590</v>
      </c>
      <c r="H518">
        <v>595</v>
      </c>
      <c r="I518">
        <v>600</v>
      </c>
      <c r="J518">
        <v>605</v>
      </c>
      <c r="K518">
        <v>610</v>
      </c>
    </row>
    <row r="521" spans="1:14" x14ac:dyDescent="0.35">
      <c r="D521" t="s">
        <v>79</v>
      </c>
      <c r="F521">
        <f>(30/100)*121</f>
        <v>36.299999999999997</v>
      </c>
      <c r="G521">
        <f>160+(36.3-30)*(165-160)</f>
        <v>191.5</v>
      </c>
      <c r="K521" t="s">
        <v>71</v>
      </c>
      <c r="M521">
        <f>(25/100)*121</f>
        <v>30.25</v>
      </c>
      <c r="N521">
        <f>(160+165)/2</f>
        <v>162.5</v>
      </c>
    </row>
    <row r="522" spans="1:14" x14ac:dyDescent="0.35">
      <c r="D522" t="s">
        <v>80</v>
      </c>
      <c r="F522">
        <f>(50/100)*121</f>
        <v>60.5</v>
      </c>
      <c r="G522">
        <f>260+(60.5-50)*(265-260)</f>
        <v>312.5</v>
      </c>
      <c r="K522" t="s">
        <v>72</v>
      </c>
      <c r="M522">
        <f>(50/100)*121</f>
        <v>60.5</v>
      </c>
      <c r="N522">
        <f>(310+315)/2</f>
        <v>312.5</v>
      </c>
    </row>
    <row r="523" spans="1:14" x14ac:dyDescent="0.35">
      <c r="D523" t="s">
        <v>81</v>
      </c>
      <c r="F523">
        <f>(70/100)*121</f>
        <v>84.699999999999989</v>
      </c>
      <c r="G523">
        <f>360+(84.7-70)*(365-360)</f>
        <v>433.5</v>
      </c>
      <c r="K523" t="s">
        <v>73</v>
      </c>
      <c r="M523">
        <f>(75/100)*121</f>
        <v>90.75</v>
      </c>
      <c r="N523">
        <f>(460+465)/2</f>
        <v>462.5</v>
      </c>
    </row>
    <row r="526" spans="1:14" x14ac:dyDescent="0.35">
      <c r="A526">
        <v>5</v>
      </c>
    </row>
    <row r="527" spans="1:14" x14ac:dyDescent="0.35">
      <c r="C527">
        <v>0.5</v>
      </c>
      <c r="D527">
        <v>1</v>
      </c>
      <c r="E527">
        <v>0.2</v>
      </c>
      <c r="F527">
        <v>0.7</v>
      </c>
      <c r="G527">
        <v>0.3</v>
      </c>
      <c r="H527">
        <v>0.9</v>
      </c>
      <c r="I527">
        <v>1.2</v>
      </c>
      <c r="J527">
        <v>0.6</v>
      </c>
      <c r="K527">
        <v>0.4</v>
      </c>
      <c r="L527">
        <v>1.1000000000000001</v>
      </c>
    </row>
    <row r="528" spans="1:14" x14ac:dyDescent="0.35">
      <c r="C528">
        <v>0.8</v>
      </c>
      <c r="D528">
        <v>0.5</v>
      </c>
      <c r="E528">
        <v>0.3</v>
      </c>
      <c r="F528">
        <v>0.6</v>
      </c>
      <c r="G528">
        <v>1</v>
      </c>
      <c r="H528">
        <v>0.4</v>
      </c>
      <c r="I528">
        <v>0.5</v>
      </c>
      <c r="J528">
        <v>0.7</v>
      </c>
      <c r="K528">
        <v>0.9</v>
      </c>
      <c r="L528">
        <v>1.3</v>
      </c>
    </row>
    <row r="529" spans="3:14" x14ac:dyDescent="0.35">
      <c r="C529">
        <v>0.8</v>
      </c>
      <c r="D529">
        <v>0.6</v>
      </c>
      <c r="E529">
        <v>0.4</v>
      </c>
      <c r="F529">
        <v>0.7</v>
      </c>
      <c r="G529">
        <v>0.9</v>
      </c>
      <c r="H529">
        <v>0.5</v>
      </c>
      <c r="I529">
        <v>0.2</v>
      </c>
      <c r="J529">
        <v>1</v>
      </c>
      <c r="K529">
        <v>0.8</v>
      </c>
      <c r="L529">
        <v>0.3</v>
      </c>
    </row>
    <row r="530" spans="3:14" x14ac:dyDescent="0.35">
      <c r="C530">
        <v>0.6</v>
      </c>
      <c r="D530">
        <v>0.4</v>
      </c>
      <c r="E530">
        <v>0.7</v>
      </c>
      <c r="F530">
        <v>0.9</v>
      </c>
      <c r="G530">
        <v>1.2</v>
      </c>
      <c r="H530">
        <v>0.8</v>
      </c>
      <c r="I530">
        <v>0.3</v>
      </c>
      <c r="J530">
        <v>0.6</v>
      </c>
      <c r="K530">
        <v>0.5</v>
      </c>
      <c r="L530">
        <v>0.4</v>
      </c>
    </row>
    <row r="531" spans="3:14" x14ac:dyDescent="0.35">
      <c r="C531">
        <v>0.7</v>
      </c>
      <c r="D531">
        <v>0.9</v>
      </c>
      <c r="E531">
        <v>1.1000000000000001</v>
      </c>
      <c r="F531">
        <v>0.3</v>
      </c>
      <c r="G531">
        <v>1.4</v>
      </c>
      <c r="H531">
        <v>0</v>
      </c>
      <c r="I531">
        <v>9</v>
      </c>
      <c r="J531">
        <v>0.6</v>
      </c>
      <c r="K531">
        <v>0.2</v>
      </c>
      <c r="L531">
        <v>1.5</v>
      </c>
      <c r="M531">
        <v>1</v>
      </c>
    </row>
    <row r="532" spans="3:14" x14ac:dyDescent="0.35">
      <c r="C532">
        <v>0.6</v>
      </c>
      <c r="D532">
        <v>0.4</v>
      </c>
      <c r="E532">
        <v>0.7</v>
      </c>
      <c r="F532">
        <v>1</v>
      </c>
      <c r="G532">
        <v>0.8</v>
      </c>
      <c r="H532">
        <v>0.3</v>
      </c>
      <c r="I532">
        <v>0.5</v>
      </c>
      <c r="J532">
        <v>0.8</v>
      </c>
      <c r="K532">
        <v>0.6</v>
      </c>
      <c r="L532">
        <v>0.3</v>
      </c>
      <c r="M532">
        <v>0.9</v>
      </c>
    </row>
    <row r="533" spans="3:14" x14ac:dyDescent="0.35">
      <c r="C533">
        <v>0.4</v>
      </c>
      <c r="D533">
        <v>0.7</v>
      </c>
      <c r="E533">
        <v>0.9</v>
      </c>
      <c r="F533">
        <v>1</v>
      </c>
      <c r="G533">
        <v>0.8</v>
      </c>
      <c r="H533">
        <v>0.3</v>
      </c>
      <c r="I533">
        <v>0.5</v>
      </c>
      <c r="J533">
        <v>0.6</v>
      </c>
      <c r="K533">
        <v>0.4</v>
      </c>
      <c r="L533">
        <v>0.7</v>
      </c>
    </row>
    <row r="534" spans="3:14" x14ac:dyDescent="0.35">
      <c r="C534">
        <v>0.9</v>
      </c>
      <c r="D534">
        <v>1.1000000000000001</v>
      </c>
      <c r="E534">
        <v>0.8</v>
      </c>
      <c r="F534">
        <v>0.3</v>
      </c>
      <c r="G534">
        <v>0.5</v>
      </c>
      <c r="H534">
        <v>0.6</v>
      </c>
      <c r="I534">
        <v>0.4</v>
      </c>
      <c r="J534">
        <v>0.7</v>
      </c>
      <c r="K534">
        <v>0.9</v>
      </c>
      <c r="L534">
        <v>1</v>
      </c>
    </row>
    <row r="535" spans="3:14" x14ac:dyDescent="0.35">
      <c r="C535">
        <v>0.8</v>
      </c>
      <c r="D535">
        <v>0.3</v>
      </c>
      <c r="E535">
        <v>0.5</v>
      </c>
      <c r="F535">
        <v>0.6</v>
      </c>
      <c r="G535">
        <v>0.4</v>
      </c>
      <c r="H535">
        <v>0.7</v>
      </c>
      <c r="I535">
        <v>0.9</v>
      </c>
      <c r="J535">
        <v>1.1000000000000001</v>
      </c>
      <c r="K535">
        <v>0.8</v>
      </c>
      <c r="L535">
        <v>0.3</v>
      </c>
    </row>
    <row r="536" spans="3:14" x14ac:dyDescent="0.35">
      <c r="C536">
        <v>0.5</v>
      </c>
      <c r="D536">
        <v>0.6</v>
      </c>
      <c r="E536">
        <v>0.4</v>
      </c>
      <c r="F536">
        <v>0.7</v>
      </c>
      <c r="G536">
        <v>0.9</v>
      </c>
      <c r="H536">
        <v>1</v>
      </c>
      <c r="I536">
        <v>0.8</v>
      </c>
      <c r="J536">
        <v>0.3</v>
      </c>
      <c r="K536">
        <v>0.5</v>
      </c>
      <c r="L536">
        <v>0.6</v>
      </c>
    </row>
    <row r="537" spans="3:14" x14ac:dyDescent="0.35">
      <c r="C537">
        <v>0.4</v>
      </c>
      <c r="D537">
        <v>0.7</v>
      </c>
      <c r="E537">
        <v>0.9</v>
      </c>
      <c r="F537">
        <v>1.1000000000000001</v>
      </c>
      <c r="G537">
        <v>0.8</v>
      </c>
      <c r="H537">
        <v>0.3</v>
      </c>
      <c r="I537">
        <v>0.5</v>
      </c>
      <c r="J537">
        <v>0.6</v>
      </c>
      <c r="K537">
        <v>0.4</v>
      </c>
      <c r="L537">
        <v>0.7</v>
      </c>
    </row>
    <row r="538" spans="3:14" x14ac:dyDescent="0.35">
      <c r="C538">
        <v>0.9</v>
      </c>
      <c r="D538">
        <v>1</v>
      </c>
      <c r="E538">
        <v>0.8</v>
      </c>
      <c r="F538">
        <v>0.3</v>
      </c>
      <c r="G538">
        <v>0.5</v>
      </c>
      <c r="H538">
        <v>0.6</v>
      </c>
      <c r="I538">
        <v>0.4</v>
      </c>
      <c r="J538">
        <v>0.7</v>
      </c>
      <c r="K538">
        <v>0.9</v>
      </c>
      <c r="L538">
        <v>1.1000000000000001</v>
      </c>
    </row>
    <row r="542" spans="3:14" x14ac:dyDescent="0.35">
      <c r="D542" t="s">
        <v>82</v>
      </c>
      <c r="F542">
        <f>(25/100)*123</f>
        <v>30.75</v>
      </c>
      <c r="G542">
        <f>0.9+(30.75-25)*(0.5-0.9)</f>
        <v>-1.4000000000000004</v>
      </c>
      <c r="K542" t="s">
        <v>71</v>
      </c>
      <c r="M542">
        <f>(25/100)*123</f>
        <v>30.75</v>
      </c>
      <c r="N542">
        <f>(0.3+0.6)/2</f>
        <v>0.44999999999999996</v>
      </c>
    </row>
    <row r="543" spans="3:14" x14ac:dyDescent="0.35">
      <c r="D543" t="s">
        <v>80</v>
      </c>
      <c r="F543">
        <f>(50/100)*123</f>
        <v>61.5</v>
      </c>
      <c r="G543">
        <f>1.5+(61.5-50)*(1-1.5)</f>
        <v>-4.25</v>
      </c>
      <c r="K543" t="s">
        <v>72</v>
      </c>
      <c r="M543">
        <f>(50/100)*123</f>
        <v>61.5</v>
      </c>
      <c r="N543">
        <f>(0.3+0.9)/2</f>
        <v>0.6</v>
      </c>
    </row>
    <row r="544" spans="3:14" x14ac:dyDescent="0.35">
      <c r="D544" t="s">
        <v>83</v>
      </c>
      <c r="F544">
        <f>(75/100)*123</f>
        <v>92.25</v>
      </c>
      <c r="G544">
        <f>0.8+(92.25-75)*(0.3-0.8)</f>
        <v>-7.8250000000000002</v>
      </c>
      <c r="K544" t="s">
        <v>73</v>
      </c>
      <c r="M544">
        <f>(75/100)*123</f>
        <v>92.25</v>
      </c>
      <c r="N544">
        <f>(1+0.8)/2</f>
        <v>0.9</v>
      </c>
    </row>
    <row r="548" spans="1:23" ht="23.5" x14ac:dyDescent="0.55000000000000004">
      <c r="G548" s="7" t="s">
        <v>91</v>
      </c>
      <c r="H548" s="7"/>
      <c r="I548" s="7"/>
      <c r="J548" s="7"/>
    </row>
    <row r="550" spans="1:23" x14ac:dyDescent="0.35">
      <c r="A550">
        <v>1</v>
      </c>
    </row>
    <row r="551" spans="1:23" x14ac:dyDescent="0.35">
      <c r="B551" t="s">
        <v>84</v>
      </c>
      <c r="C551" t="s">
        <v>85</v>
      </c>
      <c r="D551">
        <v>10</v>
      </c>
      <c r="E551">
        <v>12</v>
      </c>
      <c r="F551">
        <v>15</v>
      </c>
      <c r="G551">
        <v>18</v>
      </c>
      <c r="H551">
        <v>20</v>
      </c>
      <c r="I551">
        <v>22</v>
      </c>
      <c r="J551">
        <v>25</v>
      </c>
      <c r="K551">
        <v>28</v>
      </c>
      <c r="L551">
        <v>30</v>
      </c>
      <c r="M551">
        <v>32</v>
      </c>
      <c r="N551">
        <v>35</v>
      </c>
      <c r="O551">
        <v>38</v>
      </c>
    </row>
    <row r="552" spans="1:23" x14ac:dyDescent="0.35">
      <c r="B552" t="s">
        <v>86</v>
      </c>
      <c r="C552" t="s">
        <v>87</v>
      </c>
      <c r="D552">
        <v>50</v>
      </c>
      <c r="E552">
        <v>55</v>
      </c>
      <c r="F552">
        <v>60</v>
      </c>
      <c r="G552">
        <v>65</v>
      </c>
      <c r="H552">
        <v>70</v>
      </c>
      <c r="I552">
        <v>75</v>
      </c>
      <c r="J552">
        <v>80</v>
      </c>
      <c r="K552">
        <v>85</v>
      </c>
      <c r="L552">
        <v>90</v>
      </c>
      <c r="M552">
        <v>95</v>
      </c>
      <c r="N552">
        <v>100</v>
      </c>
      <c r="O552">
        <v>105</v>
      </c>
    </row>
    <row r="555" spans="1:23" x14ac:dyDescent="0.35">
      <c r="F555" t="s">
        <v>92</v>
      </c>
      <c r="G555">
        <f>CORREL(D551:O551,D552:O552)</f>
        <v>0.99921031003664817</v>
      </c>
      <c r="H555">
        <f>PEARSON(D551:O551,D552:O552)</f>
        <v>0.99921031003664817</v>
      </c>
    </row>
    <row r="556" spans="1:23" x14ac:dyDescent="0.35">
      <c r="C556" t="s">
        <v>94</v>
      </c>
    </row>
    <row r="559" spans="1:23" x14ac:dyDescent="0.35">
      <c r="A559">
        <v>2</v>
      </c>
    </row>
    <row r="560" spans="1:23" x14ac:dyDescent="0.35">
      <c r="B560" t="s">
        <v>88</v>
      </c>
      <c r="C560" t="s">
        <v>89</v>
      </c>
      <c r="D560">
        <v>45</v>
      </c>
      <c r="E560">
        <v>47</v>
      </c>
      <c r="F560">
        <v>48</v>
      </c>
      <c r="G560">
        <v>50</v>
      </c>
      <c r="H560">
        <v>52</v>
      </c>
      <c r="I560">
        <v>53</v>
      </c>
      <c r="J560">
        <v>55</v>
      </c>
      <c r="K560">
        <v>56</v>
      </c>
      <c r="L560">
        <v>58</v>
      </c>
      <c r="M560">
        <v>60</v>
      </c>
      <c r="N560">
        <v>62</v>
      </c>
      <c r="O560">
        <v>64</v>
      </c>
      <c r="P560">
        <v>65</v>
      </c>
      <c r="Q560">
        <v>67</v>
      </c>
      <c r="R560">
        <v>69</v>
      </c>
      <c r="S560">
        <v>70</v>
      </c>
      <c r="T560">
        <v>72</v>
      </c>
      <c r="U560">
        <v>74</v>
      </c>
      <c r="V560">
        <v>76</v>
      </c>
      <c r="W560">
        <v>77</v>
      </c>
    </row>
    <row r="561" spans="1:34" x14ac:dyDescent="0.35">
      <c r="B561" t="s">
        <v>88</v>
      </c>
      <c r="C561" t="s">
        <v>90</v>
      </c>
      <c r="D561">
        <v>52</v>
      </c>
      <c r="E561">
        <v>54</v>
      </c>
      <c r="F561">
        <v>55</v>
      </c>
      <c r="G561">
        <v>57</v>
      </c>
      <c r="H561">
        <v>59</v>
      </c>
      <c r="I561">
        <v>60</v>
      </c>
      <c r="J561">
        <v>61</v>
      </c>
      <c r="K561">
        <v>62</v>
      </c>
      <c r="L561">
        <v>64</v>
      </c>
      <c r="M561">
        <v>66</v>
      </c>
      <c r="N561">
        <v>67</v>
      </c>
      <c r="O561">
        <v>69</v>
      </c>
      <c r="P561">
        <v>71</v>
      </c>
      <c r="Q561">
        <v>73</v>
      </c>
      <c r="R561">
        <v>74</v>
      </c>
      <c r="S561">
        <v>76</v>
      </c>
      <c r="T561">
        <v>78</v>
      </c>
      <c r="U561">
        <v>80</v>
      </c>
      <c r="V561">
        <v>82</v>
      </c>
      <c r="W561">
        <v>83</v>
      </c>
    </row>
    <row r="565" spans="1:34" x14ac:dyDescent="0.35">
      <c r="E565" t="s">
        <v>95</v>
      </c>
      <c r="F565">
        <f>_xlfn.COVARIANCE.P(D560:W560,D561:W561)</f>
        <v>92.65</v>
      </c>
    </row>
    <row r="567" spans="1:34" x14ac:dyDescent="0.35">
      <c r="E567" t="s">
        <v>96</v>
      </c>
    </row>
    <row r="568" spans="1:34" x14ac:dyDescent="0.35">
      <c r="E568" t="s">
        <v>97</v>
      </c>
    </row>
    <row r="569" spans="1:34" x14ac:dyDescent="0.35">
      <c r="E569" t="s">
        <v>98</v>
      </c>
    </row>
    <row r="571" spans="1:34" x14ac:dyDescent="0.35">
      <c r="A571">
        <v>3</v>
      </c>
    </row>
    <row r="572" spans="1:34" x14ac:dyDescent="0.35">
      <c r="E572">
        <v>10</v>
      </c>
      <c r="F572">
        <v>12</v>
      </c>
      <c r="G572">
        <v>15</v>
      </c>
      <c r="H572">
        <v>18</v>
      </c>
      <c r="I572">
        <v>20</v>
      </c>
      <c r="J572">
        <v>22</v>
      </c>
      <c r="K572">
        <v>25</v>
      </c>
      <c r="L572">
        <v>28</v>
      </c>
      <c r="M572">
        <v>30</v>
      </c>
      <c r="N572">
        <v>32</v>
      </c>
      <c r="O572">
        <v>35</v>
      </c>
      <c r="P572">
        <v>38</v>
      </c>
      <c r="Q572">
        <v>40</v>
      </c>
      <c r="R572">
        <v>42</v>
      </c>
      <c r="S572">
        <v>45</v>
      </c>
      <c r="T572">
        <v>48</v>
      </c>
      <c r="U572">
        <v>50</v>
      </c>
      <c r="V572">
        <v>55</v>
      </c>
      <c r="W572">
        <v>58</v>
      </c>
      <c r="X572">
        <v>60</v>
      </c>
      <c r="Y572">
        <v>62</v>
      </c>
      <c r="Z572">
        <v>65</v>
      </c>
      <c r="AA572">
        <v>68</v>
      </c>
      <c r="AB572">
        <v>70</v>
      </c>
      <c r="AC572">
        <v>72</v>
      </c>
      <c r="AD572">
        <v>75</v>
      </c>
      <c r="AE572">
        <v>78</v>
      </c>
      <c r="AF572">
        <v>80</v>
      </c>
      <c r="AG572">
        <v>82</v>
      </c>
      <c r="AH572">
        <v>52</v>
      </c>
    </row>
    <row r="575" spans="1:34" x14ac:dyDescent="0.35">
      <c r="E575">
        <v>60</v>
      </c>
      <c r="F575">
        <v>65</v>
      </c>
      <c r="G575">
        <v>70</v>
      </c>
      <c r="H575">
        <v>75</v>
      </c>
      <c r="I575">
        <v>80</v>
      </c>
      <c r="J575">
        <v>82</v>
      </c>
      <c r="K575">
        <v>85</v>
      </c>
      <c r="L575">
        <v>88</v>
      </c>
      <c r="M575">
        <v>90</v>
      </c>
      <c r="N575">
        <v>92</v>
      </c>
      <c r="O575">
        <v>93</v>
      </c>
      <c r="P575">
        <v>95</v>
      </c>
      <c r="Q575">
        <v>96</v>
      </c>
      <c r="R575">
        <v>97</v>
      </c>
      <c r="S575">
        <v>98</v>
      </c>
      <c r="T575">
        <v>99</v>
      </c>
      <c r="U575">
        <v>100</v>
      </c>
      <c r="V575">
        <v>102</v>
      </c>
      <c r="W575">
        <v>105</v>
      </c>
      <c r="X575">
        <v>106</v>
      </c>
      <c r="Y575">
        <v>107</v>
      </c>
      <c r="Z575">
        <v>108</v>
      </c>
      <c r="AA575">
        <v>110</v>
      </c>
      <c r="AB575">
        <v>112</v>
      </c>
      <c r="AC575">
        <v>114</v>
      </c>
      <c r="AD575">
        <v>115</v>
      </c>
      <c r="AE575">
        <v>116</v>
      </c>
      <c r="AF575">
        <v>118</v>
      </c>
      <c r="AG575">
        <v>120</v>
      </c>
      <c r="AH575">
        <v>122</v>
      </c>
    </row>
    <row r="578" spans="2:8" x14ac:dyDescent="0.35">
      <c r="D578" t="s">
        <v>92</v>
      </c>
      <c r="E578">
        <f>CORREL(E572:AH572,E575:AH575)</f>
        <v>0.94501674634622224</v>
      </c>
    </row>
    <row r="579" spans="2:8" x14ac:dyDescent="0.35">
      <c r="D579" t="s">
        <v>99</v>
      </c>
    </row>
    <row r="583" spans="2:8" ht="23.5" x14ac:dyDescent="0.55000000000000004">
      <c r="H583" s="7" t="s">
        <v>93</v>
      </c>
    </row>
    <row r="585" spans="2:8" ht="23.5" x14ac:dyDescent="0.55000000000000004">
      <c r="D585" s="4" t="s">
        <v>129</v>
      </c>
    </row>
    <row r="587" spans="2:8" x14ac:dyDescent="0.35">
      <c r="B587">
        <v>1</v>
      </c>
    </row>
    <row r="588" spans="2:8" x14ac:dyDescent="0.35">
      <c r="C588" t="s">
        <v>100</v>
      </c>
      <c r="G588">
        <f>_xlfn.BINOM.DIST(5,100,1/6,FALSE)</f>
        <v>2.9090311057530159E-4</v>
      </c>
    </row>
    <row r="590" spans="2:8" x14ac:dyDescent="0.35">
      <c r="B590">
        <v>2</v>
      </c>
    </row>
    <row r="591" spans="2:8" x14ac:dyDescent="0.35">
      <c r="C591" t="s">
        <v>101</v>
      </c>
      <c r="G591">
        <f>_xlfn.HYPGEOM.DIST(2,5,13,52,FALSE)</f>
        <v>0.27427971188475386</v>
      </c>
    </row>
    <row r="593" spans="2:11" x14ac:dyDescent="0.35">
      <c r="B593">
        <v>3</v>
      </c>
    </row>
    <row r="594" spans="2:11" x14ac:dyDescent="0.35">
      <c r="C594" t="s">
        <v>102</v>
      </c>
      <c r="G594">
        <f>_xlfn.BINOM.DIST(8,10,1/4,TRUE)</f>
        <v>0.99997043609619141</v>
      </c>
      <c r="H594" t="s">
        <v>103</v>
      </c>
    </row>
    <row r="595" spans="2:11" x14ac:dyDescent="0.35">
      <c r="C595" t="s">
        <v>104</v>
      </c>
      <c r="G595" t="s">
        <v>105</v>
      </c>
      <c r="I595">
        <f>_xlfn.BINOM.DIST(8,10,1/4,FALSE)</f>
        <v>3.862380981445312E-4</v>
      </c>
    </row>
    <row r="596" spans="2:11" x14ac:dyDescent="0.35">
      <c r="G596" t="s">
        <v>106</v>
      </c>
      <c r="I596">
        <f>_xlfn.BINOM.DIST(9,10,0.25,FALSE)</f>
        <v>2.861022949218752E-5</v>
      </c>
      <c r="J596" t="s">
        <v>111</v>
      </c>
      <c r="K596">
        <f>SUM(I595:I597)</f>
        <v>4.1580200195312495E-4</v>
      </c>
    </row>
    <row r="597" spans="2:11" x14ac:dyDescent="0.35">
      <c r="B597">
        <v>4</v>
      </c>
      <c r="G597" t="s">
        <v>107</v>
      </c>
      <c r="I597">
        <f>_xlfn.BINOM.DIST(10,10,0.25,FALSE)</f>
        <v>9.5367431640625E-7</v>
      </c>
    </row>
    <row r="598" spans="2:11" x14ac:dyDescent="0.35">
      <c r="C598" t="s">
        <v>108</v>
      </c>
      <c r="G598">
        <f>_xlfn.HYPGEOM.DIST(3,3,20,60,FALSE)</f>
        <v>3.3313851548801864E-2</v>
      </c>
    </row>
    <row r="600" spans="2:11" x14ac:dyDescent="0.35">
      <c r="B600">
        <v>5</v>
      </c>
    </row>
    <row r="601" spans="2:11" x14ac:dyDescent="0.35">
      <c r="C601" t="s">
        <v>109</v>
      </c>
      <c r="G601">
        <f>_xlfn.BINOM.DIST(3,10,0.3,FALSE)</f>
        <v>0.26682793200000005</v>
      </c>
    </row>
    <row r="602" spans="2:11" x14ac:dyDescent="0.35">
      <c r="C602" t="s">
        <v>110</v>
      </c>
    </row>
    <row r="606" spans="2:11" ht="26" x14ac:dyDescent="0.6">
      <c r="D606" s="8" t="s">
        <v>112</v>
      </c>
      <c r="H606" s="7"/>
    </row>
    <row r="608" spans="2:11" x14ac:dyDescent="0.35">
      <c r="B608">
        <v>1</v>
      </c>
    </row>
    <row r="609" spans="2:18" x14ac:dyDescent="0.35">
      <c r="C609" t="s">
        <v>113</v>
      </c>
      <c r="F609" t="s">
        <v>114</v>
      </c>
      <c r="G609">
        <v>1.5</v>
      </c>
      <c r="H609" t="s">
        <v>115</v>
      </c>
      <c r="Q609">
        <v>0.93320000000000003</v>
      </c>
    </row>
    <row r="610" spans="2:18" x14ac:dyDescent="0.35">
      <c r="C610" t="s">
        <v>116</v>
      </c>
      <c r="K610" t="s">
        <v>117</v>
      </c>
      <c r="O610" s="10"/>
      <c r="Q610">
        <v>6.6799999999999971E-2</v>
      </c>
      <c r="R610" s="9">
        <v>6.6799999999999998E-2</v>
      </c>
    </row>
    <row r="615" spans="2:18" x14ac:dyDescent="0.35">
      <c r="B615">
        <v>3</v>
      </c>
      <c r="G615" t="s">
        <v>119</v>
      </c>
      <c r="H615" t="s">
        <v>118</v>
      </c>
      <c r="K615" t="s">
        <v>120</v>
      </c>
      <c r="M615" t="s">
        <v>121</v>
      </c>
    </row>
    <row r="616" spans="2:18" x14ac:dyDescent="0.35">
      <c r="C616" t="s">
        <v>122</v>
      </c>
      <c r="G616">
        <v>0.84130000000000005</v>
      </c>
      <c r="H616">
        <v>0.15870000000000001</v>
      </c>
      <c r="K616" t="s">
        <v>123</v>
      </c>
      <c r="L616">
        <v>-1</v>
      </c>
      <c r="M616">
        <v>0.15870000000000001</v>
      </c>
    </row>
    <row r="617" spans="2:18" x14ac:dyDescent="0.35">
      <c r="C617" t="s">
        <v>124</v>
      </c>
      <c r="G617" s="9">
        <v>0.68259999999999998</v>
      </c>
      <c r="H617">
        <v>0.6826000000000001</v>
      </c>
      <c r="J617" s="11"/>
      <c r="K617" t="s">
        <v>123</v>
      </c>
      <c r="L617">
        <v>1</v>
      </c>
      <c r="M617">
        <v>0.84130000000000005</v>
      </c>
    </row>
    <row r="619" spans="2:18" x14ac:dyDescent="0.35">
      <c r="B619">
        <v>4</v>
      </c>
      <c r="C619" t="s">
        <v>125</v>
      </c>
    </row>
    <row r="620" spans="2:18" x14ac:dyDescent="0.35">
      <c r="C620" t="s">
        <v>126</v>
      </c>
    </row>
    <row r="622" spans="2:18" x14ac:dyDescent="0.35">
      <c r="B622">
        <v>5</v>
      </c>
      <c r="C622" t="s">
        <v>127</v>
      </c>
      <c r="G622">
        <v>5.1648853531758354E-2</v>
      </c>
    </row>
    <row r="623" spans="2:18" x14ac:dyDescent="0.35">
      <c r="C623" t="s">
        <v>128</v>
      </c>
    </row>
    <row r="627" spans="1:13" ht="23.5" x14ac:dyDescent="0.55000000000000004">
      <c r="H627" s="7" t="s">
        <v>130</v>
      </c>
      <c r="I627" s="7"/>
      <c r="J627" s="7"/>
      <c r="K627" s="7"/>
      <c r="L627" s="7"/>
      <c r="M627" s="7"/>
    </row>
    <row r="631" spans="1:13" ht="23.5" x14ac:dyDescent="0.55000000000000004">
      <c r="E631" s="4" t="s">
        <v>131</v>
      </c>
      <c r="F631" s="4"/>
    </row>
    <row r="634" spans="1:13" x14ac:dyDescent="0.35">
      <c r="A634">
        <v>1</v>
      </c>
    </row>
    <row r="635" spans="1:13" x14ac:dyDescent="0.35">
      <c r="B635" t="s">
        <v>132</v>
      </c>
      <c r="F635">
        <f>_xlfn.POISSON.DIST(3,2,FALSE)</f>
        <v>0.18044704431548364</v>
      </c>
    </row>
    <row r="636" spans="1:13" x14ac:dyDescent="0.35">
      <c r="B636" t="s">
        <v>133</v>
      </c>
    </row>
    <row r="638" spans="1:13" x14ac:dyDescent="0.35">
      <c r="A638">
        <v>2</v>
      </c>
    </row>
    <row r="639" spans="1:13" x14ac:dyDescent="0.35">
      <c r="B639" t="s">
        <v>134</v>
      </c>
      <c r="F639">
        <f>_xlfn.BINOM.DIST(3,10,0.3,FALSE)</f>
        <v>0.26682793200000005</v>
      </c>
    </row>
    <row r="641" spans="1:7" x14ac:dyDescent="0.35">
      <c r="A641">
        <v>3</v>
      </c>
    </row>
    <row r="642" spans="1:7" x14ac:dyDescent="0.35">
      <c r="B642" t="s">
        <v>135</v>
      </c>
      <c r="F642">
        <f>_xlfn.BINOM.DIST(1,3,1/6,TRUE)</f>
        <v>0.92592592592592593</v>
      </c>
    </row>
    <row r="645" spans="1:7" ht="23.5" x14ac:dyDescent="0.55000000000000004">
      <c r="E645" s="4" t="s">
        <v>136</v>
      </c>
      <c r="F645" s="4"/>
      <c r="G645" s="4"/>
    </row>
    <row r="648" spans="1:7" x14ac:dyDescent="0.35">
      <c r="A648">
        <v>1</v>
      </c>
      <c r="F648" t="s">
        <v>137</v>
      </c>
      <c r="G648" t="s">
        <v>138</v>
      </c>
    </row>
    <row r="649" spans="1:7" x14ac:dyDescent="0.35">
      <c r="B649" t="s">
        <v>139</v>
      </c>
      <c r="F649">
        <f>_xlfn.NORM.DIST(140,150,10,TRUE)</f>
        <v>0.15865525393145699</v>
      </c>
      <c r="G649">
        <f>_xlfn.NORM.DIST(160,150,10,TRUE)</f>
        <v>0.84134474606854304</v>
      </c>
    </row>
    <row r="650" spans="1:7" x14ac:dyDescent="0.35">
      <c r="B650" t="s">
        <v>140</v>
      </c>
      <c r="F650" s="12">
        <f>G649-F649</f>
        <v>0.68268949213708607</v>
      </c>
    </row>
    <row r="652" spans="1:7" x14ac:dyDescent="0.35">
      <c r="A652">
        <v>2</v>
      </c>
    </row>
    <row r="653" spans="1:7" x14ac:dyDescent="0.35">
      <c r="B653" t="s">
        <v>141</v>
      </c>
      <c r="F653">
        <f>_xlfn.POISSON.DIST(900,1000,FALSE)</f>
        <v>7.516954352126002E-5</v>
      </c>
    </row>
    <row r="654" spans="1:7" x14ac:dyDescent="0.35">
      <c r="B654" t="s">
        <v>142</v>
      </c>
    </row>
    <row r="658" spans="1:13" ht="23.5" x14ac:dyDescent="0.55000000000000004">
      <c r="F658" s="7"/>
      <c r="G658" s="7"/>
      <c r="H658" s="7" t="s">
        <v>149</v>
      </c>
      <c r="I658" s="7"/>
      <c r="J658" s="7"/>
      <c r="K658" s="7"/>
      <c r="L658" s="7"/>
      <c r="M658" s="7"/>
    </row>
    <row r="661" spans="1:13" ht="21" x14ac:dyDescent="0.5">
      <c r="E661" s="13" t="s">
        <v>150</v>
      </c>
      <c r="F661" s="13"/>
      <c r="G661" s="13"/>
      <c r="H661" s="13"/>
    </row>
    <row r="663" spans="1:13" x14ac:dyDescent="0.35">
      <c r="A663">
        <v>1</v>
      </c>
    </row>
    <row r="664" spans="1:13" x14ac:dyDescent="0.35">
      <c r="B664" t="s">
        <v>151</v>
      </c>
      <c r="C664">
        <v>100</v>
      </c>
    </row>
    <row r="665" spans="1:13" x14ac:dyDescent="0.35">
      <c r="B665" t="s">
        <v>9</v>
      </c>
      <c r="C665">
        <v>170</v>
      </c>
    </row>
    <row r="666" spans="1:13" x14ac:dyDescent="0.35">
      <c r="B666" t="s">
        <v>17</v>
      </c>
      <c r="C666">
        <v>8</v>
      </c>
    </row>
    <row r="668" spans="1:13" x14ac:dyDescent="0.35">
      <c r="C668" t="s">
        <v>152</v>
      </c>
      <c r="E668">
        <f>8/SQRT(C664)</f>
        <v>0.8</v>
      </c>
    </row>
    <row r="669" spans="1:13" x14ac:dyDescent="0.35">
      <c r="C669" t="s">
        <v>153</v>
      </c>
      <c r="G669">
        <v>1.96</v>
      </c>
    </row>
    <row r="670" spans="1:13" x14ac:dyDescent="0.35">
      <c r="C670" t="s">
        <v>154</v>
      </c>
      <c r="F670">
        <f>170-(1.96*0.8)</f>
        <v>168.43199999999999</v>
      </c>
      <c r="H670">
        <f>170+(1.96*0.8)</f>
        <v>171.56800000000001</v>
      </c>
    </row>
    <row r="673" spans="1:6" x14ac:dyDescent="0.35">
      <c r="A673">
        <v>2</v>
      </c>
    </row>
    <row r="674" spans="1:6" x14ac:dyDescent="0.35">
      <c r="B674" t="s">
        <v>151</v>
      </c>
      <c r="C674">
        <v>500</v>
      </c>
    </row>
    <row r="675" spans="1:6" x14ac:dyDescent="0.35">
      <c r="B675" t="s">
        <v>9</v>
      </c>
      <c r="C675">
        <v>320</v>
      </c>
    </row>
    <row r="676" spans="1:6" x14ac:dyDescent="0.35">
      <c r="B676" t="s">
        <v>17</v>
      </c>
    </row>
    <row r="677" spans="1:6" x14ac:dyDescent="0.35">
      <c r="A677">
        <v>3</v>
      </c>
    </row>
    <row r="678" spans="1:6" x14ac:dyDescent="0.35">
      <c r="B678" t="s">
        <v>155</v>
      </c>
      <c r="C678" t="s">
        <v>157</v>
      </c>
      <c r="E678" t="s">
        <v>158</v>
      </c>
      <c r="F678" t="s">
        <v>159</v>
      </c>
    </row>
    <row r="679" spans="1:6" x14ac:dyDescent="0.35">
      <c r="B679" t="s">
        <v>156</v>
      </c>
      <c r="C679" t="s">
        <v>157</v>
      </c>
    </row>
    <row r="682" spans="1:6" x14ac:dyDescent="0.35">
      <c r="A682">
        <v>4</v>
      </c>
    </row>
    <row r="683" spans="1:6" x14ac:dyDescent="0.35">
      <c r="B683" t="s">
        <v>160</v>
      </c>
    </row>
    <row r="684" spans="1:6" x14ac:dyDescent="0.35">
      <c r="A684" t="s">
        <v>163</v>
      </c>
    </row>
    <row r="685" spans="1:6" x14ac:dyDescent="0.35">
      <c r="B685" t="s">
        <v>155</v>
      </c>
      <c r="C685" t="s">
        <v>161</v>
      </c>
    </row>
    <row r="686" spans="1:6" x14ac:dyDescent="0.35">
      <c r="B686" t="s">
        <v>156</v>
      </c>
      <c r="C686" t="s">
        <v>161</v>
      </c>
      <c r="F686" t="s">
        <v>162</v>
      </c>
    </row>
    <row r="688" spans="1:6" x14ac:dyDescent="0.35">
      <c r="A688" t="s">
        <v>164</v>
      </c>
    </row>
    <row r="689" spans="1:10" x14ac:dyDescent="0.35">
      <c r="B689" s="14"/>
    </row>
    <row r="690" spans="1:10" x14ac:dyDescent="0.35">
      <c r="B690" t="s">
        <v>165</v>
      </c>
    </row>
    <row r="692" spans="1:10" x14ac:dyDescent="0.35">
      <c r="A692" t="s">
        <v>166</v>
      </c>
    </row>
    <row r="693" spans="1:10" x14ac:dyDescent="0.35">
      <c r="A693" t="s">
        <v>168</v>
      </c>
      <c r="B693">
        <f>(510-500)/(20/5)</f>
        <v>2.5</v>
      </c>
      <c r="E693" t="s">
        <v>167</v>
      </c>
      <c r="F693" t="s">
        <v>169</v>
      </c>
    </row>
    <row r="695" spans="1:10" x14ac:dyDescent="0.35">
      <c r="B695">
        <f>SQRT(25)</f>
        <v>5</v>
      </c>
    </row>
    <row r="697" spans="1:10" x14ac:dyDescent="0.35">
      <c r="A697" t="s">
        <v>170</v>
      </c>
    </row>
    <row r="698" spans="1:10" x14ac:dyDescent="0.35">
      <c r="B698" s="14"/>
    </row>
    <row r="699" spans="1:10" x14ac:dyDescent="0.35">
      <c r="B699" t="s">
        <v>172</v>
      </c>
      <c r="I699">
        <v>1.96</v>
      </c>
      <c r="J699">
        <v>-1.96</v>
      </c>
    </row>
    <row r="701" spans="1:10" x14ac:dyDescent="0.35">
      <c r="A701" t="s">
        <v>173</v>
      </c>
    </row>
    <row r="702" spans="1:10" x14ac:dyDescent="0.35">
      <c r="B702" s="14"/>
    </row>
    <row r="703" spans="1:10" x14ac:dyDescent="0.35">
      <c r="B703" t="s">
        <v>171</v>
      </c>
    </row>
    <row r="705" spans="1:2" x14ac:dyDescent="0.35">
      <c r="A705" t="s">
        <v>174</v>
      </c>
    </row>
    <row r="706" spans="1:2" x14ac:dyDescent="0.35">
      <c r="B706" s="14"/>
    </row>
    <row r="707" spans="1:2" x14ac:dyDescent="0.35">
      <c r="B707" t="s">
        <v>175</v>
      </c>
    </row>
  </sheetData>
  <sortState xmlns:xlrd2="http://schemas.microsoft.com/office/spreadsheetml/2017/richdata2" ref="B136:K145">
    <sortCondition ref="B136:B145"/>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dc:creator>
  <cp:lastModifiedBy>DARSHIT SAVALIYA</cp:lastModifiedBy>
  <dcterms:created xsi:type="dcterms:W3CDTF">2023-09-06T06:36:55Z</dcterms:created>
  <dcterms:modified xsi:type="dcterms:W3CDTF">2023-10-01T08:29:46Z</dcterms:modified>
</cp:coreProperties>
</file>