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ir\Samir\Wekalp Samir\Use Cases\GPB\"/>
    </mc:Choice>
  </mc:AlternateContent>
  <xr:revisionPtr revIDLastSave="0" documentId="13_ncr:1_{ED1100B2-59F6-4349-B4B5-545772532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-GPB 3rd Nov" sheetId="1" r:id="rId1"/>
    <sheet name="Currency Rates" sheetId="3" r:id="rId2"/>
    <sheet name="GL 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19" i="1"/>
  <c r="B18" i="1"/>
  <c r="B17" i="1"/>
  <c r="B16" i="1"/>
  <c r="B15" i="1"/>
  <c r="B14" i="1"/>
  <c r="B13" i="1"/>
  <c r="J3" i="4"/>
  <c r="J4" i="4"/>
  <c r="J5" i="4"/>
  <c r="J6" i="4"/>
  <c r="J7" i="4"/>
  <c r="J8" i="4"/>
  <c r="J9" i="4"/>
  <c r="J10" i="4"/>
  <c r="J11" i="4"/>
  <c r="J12" i="4"/>
  <c r="J13" i="4"/>
  <c r="J14" i="4"/>
  <c r="I3" i="4"/>
  <c r="I4" i="4"/>
  <c r="I5" i="4"/>
  <c r="I6" i="4"/>
  <c r="I7" i="4"/>
  <c r="I8" i="4"/>
  <c r="I9" i="4"/>
  <c r="I10" i="4"/>
  <c r="I11" i="4"/>
  <c r="I12" i="4"/>
  <c r="I13" i="4"/>
  <c r="I14" i="4"/>
  <c r="J2" i="4"/>
  <c r="I2" i="4"/>
  <c r="B10" i="1"/>
  <c r="B7" i="1" l="1"/>
  <c r="B9" i="1" s="1"/>
  <c r="B11" i="1"/>
  <c r="B8" i="1"/>
</calcChain>
</file>

<file path=xl/sharedStrings.xml><?xml version="1.0" encoding="utf-8"?>
<sst xmlns="http://schemas.openxmlformats.org/spreadsheetml/2006/main" count="135" uniqueCount="104">
  <si>
    <t>Form GPB</t>
  </si>
  <si>
    <t>Bank Working Code</t>
  </si>
  <si>
    <t>Reporting Date</t>
  </si>
  <si>
    <t>Particulars</t>
  </si>
  <si>
    <t>Value</t>
  </si>
  <si>
    <r>
      <rPr>
        <b/>
        <sz val="10"/>
        <color indexed="8"/>
        <rFont val="Zurich BT"/>
      </rPr>
      <t xml:space="preserve">I. FCY Balances : (Cash Balance + All Investments)
</t>
    </r>
    <r>
      <rPr>
        <sz val="10"/>
        <color indexed="16"/>
        <rFont val="Zurich BT"/>
      </rPr>
      <t>(USD Million)</t>
    </r>
  </si>
  <si>
    <r>
      <rPr>
        <b/>
        <sz val="10"/>
        <color indexed="8"/>
        <rFont val="Zurich BT"/>
      </rPr>
      <t xml:space="preserve">II. Net Open Exchange Position
</t>
    </r>
    <r>
      <rPr>
        <sz val="10"/>
        <color indexed="16"/>
        <rFont val="Zurich BT"/>
      </rPr>
      <t>(O/B(+) O/S(-) - In INR Crore)</t>
    </r>
  </si>
  <si>
    <r>
      <rPr>
        <b/>
        <sz val="10"/>
        <color indexed="8"/>
        <rFont val="Zurich BT"/>
      </rPr>
      <t xml:space="preserve">III. Of the above FCY/INR
</t>
    </r>
    <r>
      <rPr>
        <sz val="10"/>
        <color indexed="16"/>
        <rFont val="Zurich BT"/>
      </rPr>
      <t>(INR Crore)</t>
    </r>
  </si>
  <si>
    <r>
      <rPr>
        <b/>
        <sz val="10"/>
        <color indexed="8"/>
        <rFont val="Zurich BT"/>
      </rPr>
      <t xml:space="preserve">IV. AGL Maintained
</t>
    </r>
    <r>
      <rPr>
        <sz val="10"/>
        <color indexed="16"/>
        <rFont val="Zurich BT"/>
      </rPr>
      <t>(USD Million)</t>
    </r>
  </si>
  <si>
    <r>
      <rPr>
        <b/>
        <sz val="10"/>
        <color indexed="8"/>
        <rFont val="Zurich BT"/>
      </rPr>
      <t xml:space="preserve">V. VAR Maintained
</t>
    </r>
    <r>
      <rPr>
        <sz val="10"/>
        <color indexed="16"/>
        <rFont val="Zurich BT"/>
      </rPr>
      <t>(INR Crore)</t>
    </r>
  </si>
  <si>
    <r>
      <rPr>
        <b/>
        <sz val="10"/>
        <color indexed="8"/>
        <rFont val="Zurich BT"/>
      </rPr>
      <t xml:space="preserve">VI. US DOLLAR MATURITY MISMATCH
</t>
    </r>
    <r>
      <rPr>
        <sz val="10"/>
        <color indexed="16"/>
        <rFont val="Zurich BT"/>
      </rPr>
      <t>(USD Million)</t>
    </r>
  </si>
  <si>
    <t xml:space="preserve">  I Month</t>
  </si>
  <si>
    <t xml:space="preserve">  II Months</t>
  </si>
  <si>
    <t xml:space="preserve">  III Months</t>
  </si>
  <si>
    <t xml:space="preserve">  IV Months</t>
  </si>
  <si>
    <t xml:space="preserve">  V Months</t>
  </si>
  <si>
    <t xml:space="preserve">  VI Months</t>
  </si>
  <si>
    <t xml:space="preserve">  &gt;VI Months</t>
  </si>
  <si>
    <t>Currency Code</t>
  </si>
  <si>
    <t>Rate</t>
  </si>
  <si>
    <t>USD</t>
  </si>
  <si>
    <t>GBP</t>
  </si>
  <si>
    <t>EUR</t>
  </si>
  <si>
    <t>JPY</t>
  </si>
  <si>
    <t>CHF</t>
  </si>
  <si>
    <t>AUD</t>
  </si>
  <si>
    <t>CAD</t>
  </si>
  <si>
    <t>SGD</t>
  </si>
  <si>
    <t>SEK</t>
  </si>
  <si>
    <t>DKK</t>
  </si>
  <si>
    <t>NOK</t>
  </si>
  <si>
    <t>HKD</t>
  </si>
  <si>
    <t>MYR</t>
  </si>
  <si>
    <t>NZD</t>
  </si>
  <si>
    <t>THB</t>
  </si>
  <si>
    <t>BHD</t>
  </si>
  <si>
    <t>AED</t>
  </si>
  <si>
    <t>KES</t>
  </si>
  <si>
    <t>IDR</t>
  </si>
  <si>
    <t>QAR</t>
  </si>
  <si>
    <t>OMR</t>
  </si>
  <si>
    <t>EGP</t>
  </si>
  <si>
    <t>SAR</t>
  </si>
  <si>
    <t>KWD</t>
  </si>
  <si>
    <t>ZAR</t>
  </si>
  <si>
    <t>CNH</t>
  </si>
  <si>
    <t>INR</t>
  </si>
  <si>
    <t>GL_SEQ</t>
  </si>
  <si>
    <t>GL_CODE</t>
  </si>
  <si>
    <t>GL_DESC</t>
  </si>
  <si>
    <t>BALANCE_AMOUNT</t>
  </si>
  <si>
    <t>CURRENCY</t>
  </si>
  <si>
    <t>MIS_SEGMENT_1</t>
  </si>
  <si>
    <t>MIS_SEGMENT_2</t>
  </si>
  <si>
    <t>BOOKS</t>
  </si>
  <si>
    <t>BAL_AMT_INR</t>
  </si>
  <si>
    <t>BAL_AMT_USD</t>
  </si>
  <si>
    <t>30001119-RA00000-IN-361</t>
  </si>
  <si>
    <t>30001119-RA00001</t>
  </si>
  <si>
    <t>Cash Balances</t>
  </si>
  <si>
    <t>RA00001</t>
  </si>
  <si>
    <t>IN</t>
  </si>
  <si>
    <t>30001119-RA00000-IN-362</t>
  </si>
  <si>
    <t>30001119-RA00002</t>
  </si>
  <si>
    <t>RA00002</t>
  </si>
  <si>
    <t>30001119-RA00000-IN-363</t>
  </si>
  <si>
    <t>30001119-RA00003</t>
  </si>
  <si>
    <t>Investments</t>
  </si>
  <si>
    <t>RA00003</t>
  </si>
  <si>
    <t>30001119-RA00000-IN-364</t>
  </si>
  <si>
    <t>30001119-RA00004</t>
  </si>
  <si>
    <t>RA00004</t>
  </si>
  <si>
    <t>30001119-RA00000-IN-365</t>
  </si>
  <si>
    <t>30001119-RA00005</t>
  </si>
  <si>
    <t>RA00005</t>
  </si>
  <si>
    <t>30001119-RA00000-IN-366</t>
  </si>
  <si>
    <t>30001119-RA00006</t>
  </si>
  <si>
    <t>VAR</t>
  </si>
  <si>
    <t>RA00006</t>
  </si>
  <si>
    <t>30001119-RA00000-IN-367</t>
  </si>
  <si>
    <t>30001119-RA00007</t>
  </si>
  <si>
    <t>RA00007</t>
  </si>
  <si>
    <t>30001119-RA00000-IN-368</t>
  </si>
  <si>
    <t>30001119-RA00008</t>
  </si>
  <si>
    <t>AGL</t>
  </si>
  <si>
    <t>RA00008</t>
  </si>
  <si>
    <t>30001119-RA00000-IN-369</t>
  </si>
  <si>
    <t>30001119-RA00009</t>
  </si>
  <si>
    <t>RA00009</t>
  </si>
  <si>
    <t>30001119-RA00000-IN-370</t>
  </si>
  <si>
    <t>30001119-RA00010</t>
  </si>
  <si>
    <t>Exchange Positions OB</t>
  </si>
  <si>
    <t>RA00010</t>
  </si>
  <si>
    <t>30001119-RA00000-IN-371</t>
  </si>
  <si>
    <t>30001119-RA00011</t>
  </si>
  <si>
    <t>RA00011</t>
  </si>
  <si>
    <t>30001119-RA00000-IN-372</t>
  </si>
  <si>
    <t>30001119-RA00012</t>
  </si>
  <si>
    <t>Exchange Positions OS</t>
  </si>
  <si>
    <t>RA00012</t>
  </si>
  <si>
    <t>OS</t>
  </si>
  <si>
    <t>30001119-RA00000-IN-373</t>
  </si>
  <si>
    <t>30001119-RA00013</t>
  </si>
  <si>
    <t>RA00013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</si>
</sst>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5" formatCode="[$-14009]dd/mm/yyyy;@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b/>
      <sz val="18"/>
      <color indexed="11"/>
      <name val="Zurich BT"/>
    </font>
    <font>
      <sz val="18"/>
      <color indexed="11"/>
      <name val="Trebuchet MS"/>
      <family val="2"/>
    </font>
    <font>
      <sz val="11"/>
      <color indexed="13"/>
      <name val="Zurich BT"/>
    </font>
    <font>
      <b/>
      <sz val="11"/>
      <color indexed="8"/>
      <name val="Zurich BT"/>
    </font>
    <font>
      <b/>
      <sz val="12"/>
      <color indexed="11"/>
      <name val="Zurich BT"/>
    </font>
    <font>
      <sz val="10"/>
      <color indexed="8"/>
      <name val="Zurich BT"/>
    </font>
    <font>
      <b/>
      <sz val="10"/>
      <color indexed="8"/>
      <name val="Zurich BT"/>
    </font>
    <font>
      <sz val="10"/>
      <color indexed="16"/>
      <name val="Zurich BT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" fillId="0" borderId="3"/>
  </cellStyleXfs>
  <cellXfs count="16">
    <xf numFmtId="0" fontId="0" fillId="0" borderId="0" xfId="0"/>
    <xf numFmtId="0" fontId="0" fillId="0" borderId="0" xfId="0" applyNumberFormat="1"/>
    <xf numFmtId="49" fontId="5" fillId="4" borderId="5" xfId="0" applyNumberFormat="1" applyFont="1" applyFill="1" applyBorder="1" applyAlignment="1">
      <alignment horizontal="center"/>
    </xf>
    <xf numFmtId="0" fontId="5" fillId="3" borderId="6" xfId="0" applyFont="1" applyFill="1" applyBorder="1"/>
    <xf numFmtId="164" fontId="5" fillId="3" borderId="6" xfId="0" applyNumberFormat="1" applyFont="1" applyFill="1" applyBorder="1"/>
    <xf numFmtId="49" fontId="6" fillId="2" borderId="7" xfId="0" applyNumberFormat="1" applyFont="1" applyFill="1" applyBorder="1" applyAlignment="1">
      <alignment horizontal="center" wrapText="1"/>
    </xf>
    <xf numFmtId="49" fontId="6" fillId="2" borderId="8" xfId="0" applyNumberFormat="1" applyFont="1" applyFill="1" applyBorder="1" applyAlignment="1">
      <alignment horizontal="center"/>
    </xf>
    <xf numFmtId="49" fontId="8" fillId="3" borderId="9" xfId="0" applyNumberFormat="1" applyFont="1" applyFill="1" applyBorder="1" applyAlignment="1">
      <alignment horizontal="left" wrapText="1"/>
    </xf>
    <xf numFmtId="49" fontId="8" fillId="3" borderId="5" xfId="0" applyNumberFormat="1" applyFont="1" applyFill="1" applyBorder="1" applyAlignment="1">
      <alignment horizontal="left" wrapText="1"/>
    </xf>
    <xf numFmtId="49" fontId="7" fillId="3" borderId="5" xfId="0" applyNumberFormat="1" applyFont="1" applyFill="1" applyBorder="1" applyAlignment="1">
      <alignment horizontal="left" wrapText="1"/>
    </xf>
    <xf numFmtId="0" fontId="1" fillId="0" borderId="3" xfId="1"/>
    <xf numFmtId="0" fontId="0" fillId="0" borderId="10" xfId="0" applyBorder="1"/>
    <xf numFmtId="165" fontId="0" fillId="0" borderId="10" xfId="0" applyNumberFormat="1" applyBorder="1"/>
    <xf numFmtId="49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BEDD268-DADD-4226-A434-3B38AFD7225E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FFFF"/>
      <rgbColor rgb="FFAAAAAA"/>
      <rgbColor rgb="FFFFFFFF"/>
      <rgbColor rgb="FF003366"/>
      <rgbColor rgb="FFDD0806"/>
      <rgbColor rgb="FF90713A"/>
      <rgbColor rgb="FFFFFF99"/>
      <rgbColor rgb="FF900000"/>
      <rgbColor rgb="FFCCFFC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GridLines="0" tabSelected="1" workbookViewId="0">
      <selection activeCell="B4" sqref="B4"/>
    </sheetView>
  </sheetViews>
  <sheetFormatPr defaultColWidth="8.85546875" defaultRowHeight="15" customHeight="1"/>
  <cols>
    <col min="1" max="1" width="47.7109375" style="1" bestFit="1" customWidth="1"/>
    <col min="2" max="2" width="16.5703125" style="1" bestFit="1" customWidth="1"/>
    <col min="3" max="3" width="8.85546875" style="1" customWidth="1"/>
    <col min="4" max="16384" width="8.85546875" style="1"/>
  </cols>
  <sheetData>
    <row r="1" spans="1:2" ht="26.1" customHeight="1" thickBot="1">
      <c r="A1" s="13" t="s">
        <v>0</v>
      </c>
      <c r="B1" s="14"/>
    </row>
    <row r="2" spans="1:2" ht="13.5" customHeight="1">
      <c r="A2" s="15"/>
      <c r="B2" s="15"/>
    </row>
    <row r="3" spans="1:2" ht="15.95" customHeight="1">
      <c r="A3" s="2" t="s">
        <v>1</v>
      </c>
      <c r="B3" s="2" t="s">
        <v>2</v>
      </c>
    </row>
    <row r="4" spans="1:2" ht="15.95" customHeight="1">
      <c r="A4" s="11">
        <f>111</f>
        <v>111</v>
      </c>
      <c r="B4" s="12">
        <v>45292</v>
      </c>
    </row>
    <row r="5" spans="1:2" ht="15.95" customHeight="1" thickBot="1">
      <c r="A5" s="3"/>
      <c r="B5" s="4"/>
    </row>
    <row r="6" spans="1:2" ht="18" customHeight="1" thickBot="1">
      <c r="A6" s="5" t="s">
        <v>3</v>
      </c>
      <c r="B6" s="6" t="s">
        <v>4</v>
      </c>
    </row>
    <row r="7" spans="1:2" ht="27.75" customHeight="1">
      <c r="A7" s="7" t="s">
        <v>5</v>
      </c>
      <c r="B7" s="11">
        <f>SUMIFS('GL Data'!J:J,'GL Data'!C:C,"Cash Balances")/1000000 + SUMIFS('GL Data'!J:J,'GL Data'!C:C,"Investments")/1000000</f>
        <v>83.411710656477894</v>
      </c>
    </row>
    <row r="8" spans="1:2" ht="28.5" customHeight="1">
      <c r="A8" s="8" t="s">
        <v>6</v>
      </c>
      <c r="B8" s="11">
        <f>SUMIFS('GL Data'!I:I,'GL Data'!C:C,"Exchange Positions OB")/10000000 + SUMIFS('GL Data'!I:I,'GL Data'!C:C,"Exchange Positions OS")/10000000</f>
        <v>88.646056097974991</v>
      </c>
    </row>
    <row r="9" spans="1:2" ht="28.5" customHeight="1">
      <c r="A9" s="8" t="s">
        <v>7</v>
      </c>
      <c r="B9" s="11">
        <f>(B7*1000000*VLOOKUP("USD",'Currency Rates'!$A$1:$B$28,2,FALSE))/10000000</f>
        <v>690.02337640571341</v>
      </c>
    </row>
    <row r="10" spans="1:2" ht="28.5" customHeight="1">
      <c r="A10" s="8" t="s">
        <v>8</v>
      </c>
      <c r="B10" s="11">
        <f>SUMIFS('GL Data'!J:J,'GL Data'!C:C,"AGL")/1000000</f>
        <v>70.697275646418859</v>
      </c>
    </row>
    <row r="11" spans="1:2" ht="33" customHeight="1">
      <c r="A11" s="8" t="s">
        <v>9</v>
      </c>
      <c r="B11" s="11">
        <f>SUMIFS('GL Data'!I:I,'GL Data'!C:C,"VAR")/10000000</f>
        <v>105.42581713999999</v>
      </c>
    </row>
    <row r="12" spans="1:2" ht="36" customHeight="1">
      <c r="A12" s="8" t="s">
        <v>10</v>
      </c>
      <c r="B12" s="11"/>
    </row>
    <row r="13" spans="1:2" ht="15.95" customHeight="1">
      <c r="A13" s="9" t="s">
        <v>11</v>
      </c>
      <c r="B13" s="11">
        <f>0</f>
        <v>0</v>
      </c>
    </row>
    <row r="14" spans="1:2" ht="15.95" customHeight="1">
      <c r="A14" s="9" t="s">
        <v>12</v>
      </c>
      <c r="B14" s="11">
        <f>0</f>
        <v>0</v>
      </c>
    </row>
    <row r="15" spans="1:2" ht="15.95" customHeight="1">
      <c r="A15" s="9" t="s">
        <v>13</v>
      </c>
      <c r="B15" s="11">
        <f>0</f>
        <v>0</v>
      </c>
    </row>
    <row r="16" spans="1:2" ht="15.95" customHeight="1">
      <c r="A16" s="9" t="s">
        <v>14</v>
      </c>
      <c r="B16" s="11">
        <f>0</f>
        <v>0</v>
      </c>
    </row>
    <row r="17" spans="1:2" ht="15.95" customHeight="1">
      <c r="A17" s="9" t="s">
        <v>15</v>
      </c>
      <c r="B17" s="11">
        <f>0</f>
        <v>0</v>
      </c>
    </row>
    <row r="18" spans="1:2" ht="15.95" customHeight="1">
      <c r="A18" s="9" t="s">
        <v>16</v>
      </c>
      <c r="B18" s="11">
        <f>0</f>
        <v>0</v>
      </c>
    </row>
    <row r="19" spans="1:2" ht="15.95" customHeight="1">
      <c r="A19" s="9" t="s">
        <v>17</v>
      </c>
      <c r="B19" s="11">
        <f>0</f>
        <v>0</v>
      </c>
    </row>
  </sheetData>
  <mergeCells count="2">
    <mergeCell ref="A1:B1"/>
    <mergeCell ref="A2:B2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D84B-DE26-4A80-A478-72CB237FB5D6}">
  <dimension ref="A1:B28"/>
  <sheetViews>
    <sheetView topLeftCell="A5" workbookViewId="0">
      <selection activeCell="C2" sqref="C2"/>
    </sheetView>
  </sheetViews>
  <sheetFormatPr defaultRowHeight="14.25"/>
  <cols>
    <col min="1" max="1" width="14" style="10" bestFit="1" customWidth="1"/>
    <col min="2" max="2" width="9" style="10" bestFit="1" customWidth="1"/>
    <col min="3" max="16384" width="9.140625" style="10"/>
  </cols>
  <sheetData>
    <row r="1" spans="1:2">
      <c r="A1" s="10" t="s">
        <v>18</v>
      </c>
      <c r="B1" s="10" t="s">
        <v>19</v>
      </c>
    </row>
    <row r="2" spans="1:2">
      <c r="A2" s="10" t="s">
        <v>20</v>
      </c>
      <c r="B2" s="10">
        <v>82.724999999999994</v>
      </c>
    </row>
    <row r="3" spans="1:2">
      <c r="A3" s="10" t="s">
        <v>21</v>
      </c>
      <c r="B3" s="10">
        <v>99.527500000000003</v>
      </c>
    </row>
    <row r="4" spans="1:2">
      <c r="A4" s="10" t="s">
        <v>22</v>
      </c>
      <c r="B4" s="10">
        <v>88.135000000000005</v>
      </c>
    </row>
    <row r="5" spans="1:2">
      <c r="A5" s="10" t="s">
        <v>23</v>
      </c>
      <c r="B5" s="10">
        <v>0.62619999999999998</v>
      </c>
    </row>
    <row r="6" spans="1:2">
      <c r="A6" s="10" t="s">
        <v>24</v>
      </c>
      <c r="B6" s="10">
        <v>89.597499999999997</v>
      </c>
    </row>
    <row r="7" spans="1:2">
      <c r="A7" s="10" t="s">
        <v>25</v>
      </c>
      <c r="B7" s="10">
        <v>56.17</v>
      </c>
    </row>
    <row r="8" spans="1:2">
      <c r="A8" s="10" t="s">
        <v>26</v>
      </c>
      <c r="B8" s="10">
        <v>61.052500000000002</v>
      </c>
    </row>
    <row r="9" spans="1:2">
      <c r="A9" s="10" t="s">
        <v>27</v>
      </c>
      <c r="B9" s="10">
        <v>61.655000000000001</v>
      </c>
    </row>
    <row r="10" spans="1:2">
      <c r="A10" s="10" t="s">
        <v>28</v>
      </c>
      <c r="B10" s="10">
        <v>7.9175000000000004</v>
      </c>
    </row>
    <row r="11" spans="1:2">
      <c r="A11" s="10" t="s">
        <v>29</v>
      </c>
      <c r="B11" s="10">
        <v>11.852499999999999</v>
      </c>
    </row>
    <row r="12" spans="1:2">
      <c r="A12" s="10" t="s">
        <v>30</v>
      </c>
      <c r="B12" s="10">
        <v>8.3825000000000003</v>
      </c>
    </row>
    <row r="13" spans="1:2">
      <c r="A13" s="10" t="s">
        <v>31</v>
      </c>
      <c r="B13" s="10">
        <v>10.605</v>
      </c>
    </row>
    <row r="14" spans="1:2">
      <c r="A14" s="10" t="s">
        <v>32</v>
      </c>
      <c r="B14" s="10">
        <v>18.78</v>
      </c>
    </row>
    <row r="15" spans="1:2">
      <c r="A15" s="10" t="s">
        <v>33</v>
      </c>
      <c r="B15" s="10">
        <v>52.395000000000003</v>
      </c>
    </row>
    <row r="16" spans="1:2">
      <c r="A16" s="10" t="s">
        <v>34</v>
      </c>
      <c r="B16" s="10">
        <v>2.3875000000000002</v>
      </c>
    </row>
    <row r="17" spans="1:2">
      <c r="A17" s="10" t="s">
        <v>35</v>
      </c>
      <c r="B17" s="10">
        <v>219.4025</v>
      </c>
    </row>
    <row r="18" spans="1:2">
      <c r="A18" s="10" t="s">
        <v>36</v>
      </c>
      <c r="B18" s="10">
        <v>22.524999999999999</v>
      </c>
    </row>
    <row r="19" spans="1:2">
      <c r="A19" s="10" t="s">
        <v>37</v>
      </c>
      <c r="B19" s="10">
        <v>0.67037999999999998</v>
      </c>
    </row>
    <row r="20" spans="1:2">
      <c r="A20" s="10" t="s">
        <v>38</v>
      </c>
      <c r="B20" s="10">
        <v>5.3299999999999997E-3</v>
      </c>
    </row>
    <row r="21" spans="1:2">
      <c r="A21" s="10" t="s">
        <v>39</v>
      </c>
      <c r="B21" s="10">
        <v>22.647500000000001</v>
      </c>
    </row>
    <row r="22" spans="1:2">
      <c r="A22" s="10" t="s">
        <v>40</v>
      </c>
      <c r="B22" s="10">
        <v>214.875</v>
      </c>
    </row>
    <row r="23" spans="1:2">
      <c r="A23" s="10" t="s">
        <v>41</v>
      </c>
      <c r="B23" s="10">
        <v>3.3424999999999998</v>
      </c>
    </row>
    <row r="24" spans="1:2">
      <c r="A24" s="10" t="s">
        <v>42</v>
      </c>
      <c r="B24" s="10">
        <v>21.995000000000001</v>
      </c>
    </row>
    <row r="25" spans="1:2">
      <c r="A25" s="10" t="s">
        <v>43</v>
      </c>
      <c r="B25" s="10">
        <v>270.28250000000003</v>
      </c>
    </row>
    <row r="26" spans="1:2">
      <c r="A26" s="10" t="s">
        <v>44</v>
      </c>
      <c r="B26" s="10">
        <v>4.8724999999999996</v>
      </c>
    </row>
    <row r="27" spans="1:2">
      <c r="A27" s="10" t="s">
        <v>45</v>
      </c>
      <c r="B27" s="10">
        <v>0.11913</v>
      </c>
    </row>
    <row r="28" spans="1:2">
      <c r="A28" s="10" t="s">
        <v>46</v>
      </c>
      <c r="B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64A2-E77E-48E1-91CE-4F8385D63386}">
  <dimension ref="A1:J14"/>
  <sheetViews>
    <sheetView workbookViewId="0">
      <selection activeCell="J2" sqref="J2"/>
    </sheetView>
  </sheetViews>
  <sheetFormatPr defaultRowHeight="14.25"/>
  <cols>
    <col min="1" max="1" width="25.85546875" style="10" bestFit="1" customWidth="1"/>
    <col min="2" max="2" width="18.7109375" style="10" bestFit="1" customWidth="1"/>
    <col min="3" max="3" width="25.28515625" style="10" customWidth="1"/>
    <col min="4" max="4" width="18.5703125" style="10" bestFit="1" customWidth="1"/>
    <col min="5" max="5" width="10.28515625" style="10" bestFit="1" customWidth="1"/>
    <col min="6" max="7" width="15.85546875" style="10" bestFit="1" customWidth="1"/>
    <col min="8" max="8" width="7.140625" style="10" bestFit="1" customWidth="1"/>
    <col min="9" max="9" width="13.5703125" style="10" bestFit="1" customWidth="1"/>
    <col min="10" max="10" width="14" style="10" bestFit="1" customWidth="1"/>
    <col min="11" max="16384" width="9.140625" style="10"/>
  </cols>
  <sheetData>
    <row r="1" spans="1:10">
      <c r="A1" s="10" t="s">
        <v>47</v>
      </c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</row>
    <row r="2" spans="1:10">
      <c r="A2" s="10" t="s">
        <v>57</v>
      </c>
      <c r="B2" s="10" t="s">
        <v>58</v>
      </c>
      <c r="C2" s="10" t="s">
        <v>59</v>
      </c>
      <c r="D2" s="10">
        <v>10718363.27</v>
      </c>
      <c r="E2" s="10" t="s">
        <v>20</v>
      </c>
      <c r="F2" s="10">
        <v>30001119</v>
      </c>
      <c r="G2" s="10" t="s">
        <v>60</v>
      </c>
      <c r="H2" s="10" t="s">
        <v>61</v>
      </c>
      <c r="I2" s="10">
        <f>VLOOKUP(E2,'Currency Rates'!$A$1:$B$28,2,FALSE)*D2</f>
        <v>886676601.51074994</v>
      </c>
      <c r="J2" s="10">
        <f>I2/VLOOKUP("USD",'Currency Rates'!$A$1:$B$28,2,FALSE)</f>
        <v>10718363.27</v>
      </c>
    </row>
    <row r="3" spans="1:10">
      <c r="A3" s="10" t="s">
        <v>62</v>
      </c>
      <c r="B3" s="10" t="s">
        <v>63</v>
      </c>
      <c r="C3" s="10" t="s">
        <v>59</v>
      </c>
      <c r="D3" s="10">
        <v>9636211.9399999995</v>
      </c>
      <c r="E3" s="10" t="s">
        <v>22</v>
      </c>
      <c r="F3" s="10">
        <v>30001119</v>
      </c>
      <c r="G3" s="10" t="s">
        <v>64</v>
      </c>
      <c r="H3" s="10" t="s">
        <v>61</v>
      </c>
      <c r="I3" s="10">
        <f>VLOOKUP(E3,'Currency Rates'!$A$1:$B$28,2,FALSE)*D3</f>
        <v>849287539.3319</v>
      </c>
      <c r="J3" s="10">
        <f>I3/VLOOKUP("USD",'Currency Rates'!$A$1:$B$28,2,FALSE)</f>
        <v>10266395.156626172</v>
      </c>
    </row>
    <row r="4" spans="1:10">
      <c r="A4" s="10" t="s">
        <v>65</v>
      </c>
      <c r="B4" s="10" t="s">
        <v>66</v>
      </c>
      <c r="C4" s="10" t="s">
        <v>67</v>
      </c>
      <c r="D4" s="10">
        <v>10876194.57</v>
      </c>
      <c r="E4" s="10" t="s">
        <v>23</v>
      </c>
      <c r="F4" s="10">
        <v>30001119</v>
      </c>
      <c r="G4" s="10" t="s">
        <v>68</v>
      </c>
      <c r="H4" s="10" t="s">
        <v>61</v>
      </c>
      <c r="I4" s="10">
        <f>VLOOKUP(E4,'Currency Rates'!$A$1:$B$28,2,FALSE)*D4</f>
        <v>6810673.0397340003</v>
      </c>
      <c r="J4" s="10">
        <f>I4/VLOOKUP("USD",'Currency Rates'!$A$1:$B$28,2,FALSE)</f>
        <v>82329.078751695386</v>
      </c>
    </row>
    <row r="5" spans="1:10">
      <c r="A5" s="10" t="s">
        <v>69</v>
      </c>
      <c r="B5" s="10" t="s">
        <v>70</v>
      </c>
      <c r="C5" s="10" t="s">
        <v>67</v>
      </c>
      <c r="D5" s="10">
        <v>8153952.71</v>
      </c>
      <c r="E5" s="10" t="s">
        <v>20</v>
      </c>
      <c r="F5" s="10">
        <v>30001119</v>
      </c>
      <c r="G5" s="10" t="s">
        <v>71</v>
      </c>
      <c r="H5" s="10" t="s">
        <v>61</v>
      </c>
      <c r="I5" s="10">
        <f>VLOOKUP(E5,'Currency Rates'!$A$1:$B$28,2,FALSE)*D5</f>
        <v>674535737.93474996</v>
      </c>
      <c r="J5" s="10">
        <f>I5/VLOOKUP("USD",'Currency Rates'!$A$1:$B$28,2,FALSE)</f>
        <v>8153952.71</v>
      </c>
    </row>
    <row r="6" spans="1:10">
      <c r="A6" s="10" t="s">
        <v>72</v>
      </c>
      <c r="B6" s="10" t="s">
        <v>73</v>
      </c>
      <c r="C6" s="10" t="s">
        <v>67</v>
      </c>
      <c r="D6" s="10">
        <v>72709808</v>
      </c>
      <c r="E6" s="10" t="s">
        <v>27</v>
      </c>
      <c r="F6" s="10">
        <v>30001119</v>
      </c>
      <c r="G6" s="10" t="s">
        <v>74</v>
      </c>
      <c r="H6" s="10" t="s">
        <v>61</v>
      </c>
      <c r="I6" s="10">
        <f>VLOOKUP(E6,'Currency Rates'!$A$1:$B$28,2,FALSE)*D6</f>
        <v>4482923212.2399998</v>
      </c>
      <c r="J6" s="10">
        <f>I6/VLOOKUP("USD",'Currency Rates'!$A$1:$B$28,2,FALSE)</f>
        <v>54190670.441100031</v>
      </c>
    </row>
    <row r="7" spans="1:10">
      <c r="A7" s="10" t="s">
        <v>75</v>
      </c>
      <c r="B7" s="10" t="s">
        <v>76</v>
      </c>
      <c r="C7" s="10" t="s">
        <v>77</v>
      </c>
      <c r="D7" s="10">
        <v>97409201</v>
      </c>
      <c r="E7" s="10" t="s">
        <v>46</v>
      </c>
      <c r="F7" s="10">
        <v>30001119</v>
      </c>
      <c r="G7" s="10" t="s">
        <v>78</v>
      </c>
      <c r="H7" s="10" t="s">
        <v>61</v>
      </c>
      <c r="I7" s="10">
        <f>VLOOKUP(E7,'Currency Rates'!$A$1:$B$28,2,FALSE)*D7</f>
        <v>97409201</v>
      </c>
      <c r="J7" s="10">
        <f>I7/VLOOKUP("USD",'Currency Rates'!$A$1:$B$28,2,FALSE)</f>
        <v>1177506.2073133879</v>
      </c>
    </row>
    <row r="8" spans="1:10">
      <c r="A8" s="10" t="s">
        <v>79</v>
      </c>
      <c r="B8" s="10" t="s">
        <v>80</v>
      </c>
      <c r="C8" s="10" t="s">
        <v>77</v>
      </c>
      <c r="D8" s="10">
        <v>11566624</v>
      </c>
      <c r="E8" s="10" t="s">
        <v>20</v>
      </c>
      <c r="F8" s="10">
        <v>30001119</v>
      </c>
      <c r="G8" s="10" t="s">
        <v>81</v>
      </c>
      <c r="H8" s="10" t="s">
        <v>61</v>
      </c>
      <c r="I8" s="10">
        <f>VLOOKUP(E8,'Currency Rates'!$A$1:$B$28,2,FALSE)*D8</f>
        <v>956848970.39999998</v>
      </c>
      <c r="J8" s="10">
        <f>I8/VLOOKUP("USD",'Currency Rates'!$A$1:$B$28,2,FALSE)</f>
        <v>11566624</v>
      </c>
    </row>
    <row r="9" spans="1:10">
      <c r="A9" s="10" t="s">
        <v>82</v>
      </c>
      <c r="B9" s="10" t="s">
        <v>83</v>
      </c>
      <c r="C9" s="10" t="s">
        <v>84</v>
      </c>
      <c r="D9" s="10">
        <v>69670066</v>
      </c>
      <c r="E9" s="10" t="s">
        <v>20</v>
      </c>
      <c r="F9" s="10">
        <v>30001119</v>
      </c>
      <c r="G9" s="10" t="s">
        <v>85</v>
      </c>
      <c r="H9" s="10" t="s">
        <v>61</v>
      </c>
      <c r="I9" s="10">
        <f>VLOOKUP(E9,'Currency Rates'!$A$1:$B$28,2,FALSE)*D9</f>
        <v>5763456209.8499994</v>
      </c>
      <c r="J9" s="10">
        <f>I9/VLOOKUP("USD",'Currency Rates'!$A$1:$B$28,2,FALSE)</f>
        <v>69670066</v>
      </c>
    </row>
    <row r="10" spans="1:10">
      <c r="A10" s="10" t="s">
        <v>86</v>
      </c>
      <c r="B10" s="10" t="s">
        <v>87</v>
      </c>
      <c r="C10" s="10" t="s">
        <v>84</v>
      </c>
      <c r="D10" s="10">
        <v>84975918</v>
      </c>
      <c r="E10" s="10" t="s">
        <v>46</v>
      </c>
      <c r="F10" s="10">
        <v>30001119</v>
      </c>
      <c r="G10" s="10" t="s">
        <v>88</v>
      </c>
      <c r="H10" s="10" t="s">
        <v>61</v>
      </c>
      <c r="I10" s="10">
        <f>VLOOKUP(E10,'Currency Rates'!$A$1:$B$28,2,FALSE)*D10</f>
        <v>84975918</v>
      </c>
      <c r="J10" s="10">
        <f>I10/VLOOKUP("USD",'Currency Rates'!$A$1:$B$28,2,FALSE)</f>
        <v>1027209.6464188577</v>
      </c>
    </row>
    <row r="11" spans="1:10">
      <c r="A11" s="10" t="s">
        <v>89</v>
      </c>
      <c r="B11" s="10" t="s">
        <v>90</v>
      </c>
      <c r="C11" s="10" t="s">
        <v>91</v>
      </c>
      <c r="D11" s="10">
        <v>1551391</v>
      </c>
      <c r="E11" s="10" t="s">
        <v>20</v>
      </c>
      <c r="F11" s="10">
        <v>30001119</v>
      </c>
      <c r="G11" s="10" t="s">
        <v>92</v>
      </c>
      <c r="H11" s="10" t="s">
        <v>61</v>
      </c>
      <c r="I11" s="10">
        <f>VLOOKUP(E11,'Currency Rates'!$A$1:$B$28,2,FALSE)*D11</f>
        <v>128338820.47499999</v>
      </c>
      <c r="J11" s="10">
        <f>I11/VLOOKUP("USD",'Currency Rates'!$A$1:$B$28,2,FALSE)</f>
        <v>1551391</v>
      </c>
    </row>
    <row r="12" spans="1:10">
      <c r="A12" s="10" t="s">
        <v>93</v>
      </c>
      <c r="B12" s="10" t="s">
        <v>94</v>
      </c>
      <c r="C12" s="10" t="s">
        <v>91</v>
      </c>
      <c r="D12" s="10">
        <v>10876194.57</v>
      </c>
      <c r="E12" s="10" t="s">
        <v>46</v>
      </c>
      <c r="F12" s="10">
        <v>30001119</v>
      </c>
      <c r="G12" s="10" t="s">
        <v>95</v>
      </c>
      <c r="H12" s="10" t="s">
        <v>61</v>
      </c>
      <c r="I12" s="10">
        <f>VLOOKUP(E12,'Currency Rates'!$A$1:$B$28,2,FALSE)*D12</f>
        <v>10876194.57</v>
      </c>
      <c r="J12" s="10">
        <f>I12/VLOOKUP("USD",'Currency Rates'!$A$1:$B$28,2,FALSE)</f>
        <v>131474.09573889393</v>
      </c>
    </row>
    <row r="13" spans="1:10">
      <c r="A13" s="10" t="s">
        <v>96</v>
      </c>
      <c r="B13" s="10" t="s">
        <v>97</v>
      </c>
      <c r="C13" s="10" t="s">
        <v>98</v>
      </c>
      <c r="D13" s="10">
        <v>8153952.71</v>
      </c>
      <c r="E13" s="10" t="s">
        <v>20</v>
      </c>
      <c r="F13" s="10">
        <v>30001119</v>
      </c>
      <c r="G13" s="10" t="s">
        <v>99</v>
      </c>
      <c r="H13" s="10" t="s">
        <v>100</v>
      </c>
      <c r="I13" s="10">
        <f>VLOOKUP(E13,'Currency Rates'!$A$1:$B$28,2,FALSE)*D13</f>
        <v>674535737.93474996</v>
      </c>
      <c r="J13" s="10">
        <f>I13/VLOOKUP("USD",'Currency Rates'!$A$1:$B$28,2,FALSE)</f>
        <v>8153952.71</v>
      </c>
    </row>
    <row r="14" spans="1:10">
      <c r="A14" s="10" t="s">
        <v>101</v>
      </c>
      <c r="B14" s="10" t="s">
        <v>102</v>
      </c>
      <c r="C14" s="10" t="s">
        <v>98</v>
      </c>
      <c r="D14" s="10">
        <v>72709808</v>
      </c>
      <c r="E14" s="10" t="s">
        <v>46</v>
      </c>
      <c r="F14" s="10">
        <v>30001119</v>
      </c>
      <c r="G14" s="10" t="s">
        <v>103</v>
      </c>
      <c r="H14" s="10" t="s">
        <v>100</v>
      </c>
      <c r="I14" s="10">
        <f>VLOOKUP(E14,'Currency Rates'!$A$1:$B$28,2,FALSE)*D14</f>
        <v>72709808</v>
      </c>
      <c r="J14" s="10">
        <f>I14/VLOOKUP("USD",'Currency Rates'!$A$1:$B$28,2,FALSE)</f>
        <v>878933.9135690541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FORM-GPB 3rd Nov</vt:lpstr>
      <vt:lpstr>Currency Rates</vt:lpstr>
      <vt:lpstr>GL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Samir Mehta</cp:lastModifiedBy>
  <dcterms:modified xsi:type="dcterms:W3CDTF">2024-07-25T09:13:25Z</dcterms:modified>
</cp:coreProperties>
</file>