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ta\Desktop\Metro\התחנות\16    אזור תעסוקה קריית אריה\משה דיין שמשון\מצב סופי\"/>
    </mc:Choice>
  </mc:AlternateContent>
  <xr:revisionPtr revIDLastSave="0" documentId="13_ncr:1_{79597548-1163-4D60-B30E-49AD055AC33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מחשבון נפח קובע" sheetId="1" r:id="rId1"/>
    <sheet name="הסבר" sheetId="2" r:id="rId2"/>
    <sheet name="גיליון1" sheetId="3" r:id="rId3"/>
  </sheets>
  <definedNames>
    <definedName name="solver_adj" localSheetId="0" hidden="1">'מחשבון נפח קובע'!$C$10:$D$10,'מחשבון נפח קובע'!$H$10:$I$10,'מחשבון נפח קובע'!$D$11:$F$11,'מחשבון נפח קובע'!$H$11,'מחשבון נפח קובע'!$F$12:$I$12,'מחשבון נפח קובע'!$K$10:$L$10,'מחשבון נפח קובע'!$P$10:$Q$10,'מחשבון נפח קובע'!$L$11:$N$11,'מחשבון נפח קובע'!$P$11,'מחשבון נפח קובע'!$N$12:$Q$12,'מחשבון נפח קובע'!$S$10:$T$10,'מחשבון נפח קובע'!$X$10:$Y$10,'מחשבון נפח קובע'!$T$11:$V$11,'מחשבון נפח קובע'!$X$11,'מחשבון נפח קובע'!$V$12:$Y$12,'מחשבון נפח קובע'!$AA$10:$AB$10,'מחשבון נפח קובע'!$AF$10:$AG$10,'מחשבון נפח קובע'!$AB$11:$AD$11,'מחשבון נפח קובע'!$AF$11,'מחשבון נפח קובע'!$AD$12:$AG$12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'מחשבון נפח קובע'!$J$11</definedName>
    <definedName name="solver_lhs10" localSheetId="0" hidden="1">'מחשבון נפח קובע'!$J$12</definedName>
    <definedName name="solver_lhs11" localSheetId="0" hidden="1">'מחשבון נפח קובע'!$J$10</definedName>
    <definedName name="solver_lhs12" localSheetId="0" hidden="1">'מחשבון נפח קובע'!$Z$11</definedName>
    <definedName name="solver_lhs2" localSheetId="0" hidden="1">'מחשבון נפח קובע'!$AH$12</definedName>
    <definedName name="solver_lhs3" localSheetId="0" hidden="1">'מחשבון נפח קובע'!$R$11</definedName>
    <definedName name="solver_lhs4" localSheetId="0" hidden="1">'מחשבון נפח קובע'!$R$10</definedName>
    <definedName name="solver_lhs5" localSheetId="0" hidden="1">'מחשבון נפח קובע'!$R$12</definedName>
    <definedName name="solver_lhs6" localSheetId="0" hidden="1">'מחשבון נפח קובע'!$AH$11</definedName>
    <definedName name="solver_lhs7" localSheetId="0" hidden="1">'מחשבון נפח קובע'!$AH$10</definedName>
    <definedName name="solver_lhs8" localSheetId="0" hidden="1">'מחשבון נפח קובע'!$Z$12</definedName>
    <definedName name="solver_lhs9" localSheetId="0" hidden="1">'מחשבון נפח קובע'!$Z$10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'מחשבון נפח קובע'!$B$15</definedName>
    <definedName name="solver_pre" localSheetId="0" hidden="1">0.0001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'מחשבון נפח קובע'!$E$4</definedName>
    <definedName name="solver_rhs10" localSheetId="0" hidden="1">'מחשבון נפח קובע'!$F$4</definedName>
    <definedName name="solver_rhs11" localSheetId="0" hidden="1">'מחשבון נפח קובע'!$AJ$12</definedName>
    <definedName name="solver_rhs12" localSheetId="0" hidden="1">'מחשבון נפח קובע'!$M$4</definedName>
    <definedName name="solver_rhs2" localSheetId="0" hidden="1">'מחשבון נפח קובע'!$R$4</definedName>
    <definedName name="solver_rhs3" localSheetId="0" hidden="1">'מחשבון נפח קובע'!$I$4</definedName>
    <definedName name="solver_rhs4" localSheetId="0" hidden="1">'מחשבון נפח קובע'!$AK$12</definedName>
    <definedName name="solver_rhs5" localSheetId="0" hidden="1">'מחשבון נפח קובע'!$J$4</definedName>
    <definedName name="solver_rhs6" localSheetId="0" hidden="1">'מחשבון נפח קובע'!$Q$4</definedName>
    <definedName name="solver_rhs7" localSheetId="0" hidden="1">'מחשבון נפח קובע'!$AM$12</definedName>
    <definedName name="solver_rhs8" localSheetId="0" hidden="1">'מחשבון נפח קובע'!$N$4</definedName>
    <definedName name="solver_rhs9" localSheetId="0" hidden="1">'מחשבון נפח קובע'!$AL$12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K2" i="1"/>
  <c r="G2" i="1"/>
  <c r="C2" i="1"/>
  <c r="C29" i="1" l="1"/>
  <c r="AA29" i="1"/>
  <c r="S29" i="1"/>
  <c r="K29" i="1" l="1"/>
  <c r="T21" i="1" l="1"/>
  <c r="D21" i="1"/>
  <c r="T20" i="1"/>
  <c r="D20" i="1"/>
  <c r="T19" i="1"/>
  <c r="D19" i="1"/>
  <c r="AO17" i="1"/>
  <c r="AG17" i="1"/>
  <c r="AF17" i="1"/>
  <c r="AB17" i="1"/>
  <c r="AA17" i="1"/>
  <c r="Y17" i="1"/>
  <c r="X17" i="1"/>
  <c r="Q17" i="1"/>
  <c r="N17" i="1"/>
  <c r="I17" i="1"/>
  <c r="H17" i="1"/>
  <c r="F17" i="1"/>
  <c r="C17" i="1"/>
  <c r="AO16" i="1"/>
  <c r="AO15" i="1"/>
  <c r="AO14" i="1"/>
  <c r="AO13" i="1"/>
  <c r="AG13" i="1"/>
  <c r="AF13" i="1"/>
  <c r="AE13" i="1"/>
  <c r="AE17" i="1" s="1"/>
  <c r="AD20" i="1" s="1"/>
  <c r="AD13" i="1"/>
  <c r="AD17" i="1" s="1"/>
  <c r="AC13" i="1"/>
  <c r="AC17" i="1" s="1"/>
  <c r="AB13" i="1"/>
  <c r="AA13" i="1"/>
  <c r="Y13" i="1"/>
  <c r="X13" i="1"/>
  <c r="W13" i="1"/>
  <c r="W17" i="1" s="1"/>
  <c r="V21" i="1" s="1"/>
  <c r="V13" i="1"/>
  <c r="V17" i="1" s="1"/>
  <c r="U13" i="1"/>
  <c r="U17" i="1" s="1"/>
  <c r="T13" i="1"/>
  <c r="T17" i="1" s="1"/>
  <c r="S13" i="1"/>
  <c r="S17" i="1" s="1"/>
  <c r="Q13" i="1"/>
  <c r="P13" i="1"/>
  <c r="P17" i="1" s="1"/>
  <c r="O13" i="1"/>
  <c r="O17" i="1" s="1"/>
  <c r="N20" i="1" s="1"/>
  <c r="N13" i="1"/>
  <c r="M13" i="1"/>
  <c r="M17" i="1" s="1"/>
  <c r="L13" i="1"/>
  <c r="L17" i="1" s="1"/>
  <c r="K13" i="1"/>
  <c r="K17" i="1" s="1"/>
  <c r="I13" i="1"/>
  <c r="H13" i="1"/>
  <c r="G13" i="1"/>
  <c r="G17" i="1" s="1"/>
  <c r="F21" i="1" s="1"/>
  <c r="F13" i="1"/>
  <c r="E13" i="1"/>
  <c r="E17" i="1" s="1"/>
  <c r="D13" i="1"/>
  <c r="D17" i="1" s="1"/>
  <c r="C13" i="1"/>
  <c r="AO12" i="1"/>
  <c r="AM12" i="1"/>
  <c r="AL12" i="1"/>
  <c r="AK12" i="1"/>
  <c r="AJ12" i="1"/>
  <c r="AO11" i="1"/>
  <c r="AO10" i="1"/>
  <c r="AO8" i="1"/>
  <c r="AO7" i="1"/>
  <c r="AO6" i="1"/>
  <c r="AO4" i="1"/>
  <c r="AP19" i="1" l="1"/>
  <c r="H35" i="1" s="1"/>
  <c r="F19" i="1"/>
  <c r="F18" i="1"/>
  <c r="N19" i="1"/>
  <c r="C15" i="1"/>
  <c r="S15" i="1"/>
  <c r="N21" i="1"/>
  <c r="AA15" i="1"/>
  <c r="K15" i="1"/>
  <c r="N18" i="1"/>
  <c r="AD18" i="1"/>
  <c r="V19" i="1"/>
  <c r="AD21" i="1"/>
  <c r="V20" i="1"/>
  <c r="F20" i="1"/>
  <c r="AD19" i="1"/>
  <c r="V18" i="1"/>
  <c r="B15" i="1" l="1"/>
  <c r="F26" i="1" l="1"/>
  <c r="G26" i="1" s="1"/>
</calcChain>
</file>

<file path=xl/sharedStrings.xml><?xml version="1.0" encoding="utf-8"?>
<sst xmlns="http://schemas.openxmlformats.org/spreadsheetml/2006/main" count="105" uniqueCount="66">
  <si>
    <t>צפון</t>
  </si>
  <si>
    <t>דרום</t>
  </si>
  <si>
    <t>מזרח</t>
  </si>
  <si>
    <t>מערב</t>
  </si>
  <si>
    <t>ישר</t>
  </si>
  <si>
    <t>בדיקה</t>
  </si>
  <si>
    <t>ספירה בוקר</t>
  </si>
  <si>
    <t>שגיאה אין נתיב צפון ימין</t>
  </si>
  <si>
    <t>ספירה ערב</t>
  </si>
  <si>
    <t>שגיאה אין נתיב צפון ישר</t>
  </si>
  <si>
    <t>ימינה</t>
  </si>
  <si>
    <t>שמאלה</t>
  </si>
  <si>
    <t>סה"כ</t>
  </si>
  <si>
    <t>שגיאה אין נתיב צפון שמאל</t>
  </si>
  <si>
    <t>מספר נתיבים</t>
  </si>
  <si>
    <t>שגיאה אין נתיב דרום ימין</t>
  </si>
  <si>
    <t>נתיבי נת"צ</t>
  </si>
  <si>
    <t>ימינה אמיתי</t>
  </si>
  <si>
    <t>שגיאה אין נתיב דרום ישר</t>
  </si>
  <si>
    <t>שגיאה אין נתיב דרום שמאל</t>
  </si>
  <si>
    <t>שגיאה אין נתיב מזרח ימין</t>
  </si>
  <si>
    <t>שגיאה אין נתיב מזרח ישר</t>
  </si>
  <si>
    <t>שגיאה אין נתיב מזרח שמאל</t>
  </si>
  <si>
    <t>שגיאה אין נתיב מערב ימין</t>
  </si>
  <si>
    <t>שגיאה אין נתיב מערב ישר</t>
  </si>
  <si>
    <t>נפח בנתיב</t>
  </si>
  <si>
    <t>שגיאה אין נתיב מערב שמאל</t>
  </si>
  <si>
    <t>זרועות</t>
  </si>
  <si>
    <t>תקין</t>
  </si>
  <si>
    <t>פניות שמאלה</t>
  </si>
  <si>
    <t>פאזה מתמשכת צפון/מזרח</t>
  </si>
  <si>
    <t>פאזה מתמשכת דרום/מערב</t>
  </si>
  <si>
    <t>בדיקה לv ולשיטה</t>
  </si>
  <si>
    <t>נתונים נוספים לחישוב</t>
  </si>
  <si>
    <t>חישוב רמת שירות לרק"ל</t>
  </si>
  <si>
    <t>capacity</t>
  </si>
  <si>
    <t>rakal_calc</t>
  </si>
  <si>
    <t>nlslallowed</t>
  </si>
  <si>
    <t>cycle_time</t>
  </si>
  <si>
    <t>elwlallowed</t>
  </si>
  <si>
    <t>train_lost_time</t>
  </si>
  <si>
    <t>5TH IMAGE</t>
  </si>
  <si>
    <t>train headway</t>
  </si>
  <si>
    <t>6TH IMAGE</t>
  </si>
  <si>
    <t>מקדם ית"ן</t>
  </si>
  <si>
    <t>geometry N_S</t>
  </si>
  <si>
    <t>geometry E_W</t>
  </si>
  <si>
    <t>looping</t>
  </si>
  <si>
    <t>LRT N_S</t>
  </si>
  <si>
    <t>LRT E_W</t>
  </si>
  <si>
    <t>ערכי קיבולת לצומת לפי מספר פאזות</t>
  </si>
  <si>
    <t>inflation</t>
  </si>
  <si>
    <t>זמן אבוד</t>
  </si>
  <si>
    <t>שמות הרחובות</t>
  </si>
  <si>
    <r>
      <t xml:space="preserve">ימין    </t>
    </r>
    <r>
      <rPr>
        <b/>
        <sz val="11"/>
        <color theme="1"/>
        <rFont val="Traffic Arrows"/>
        <family val="3"/>
      </rPr>
      <t>R</t>
    </r>
  </si>
  <si>
    <r>
      <t xml:space="preserve">ישר    </t>
    </r>
    <r>
      <rPr>
        <b/>
        <sz val="11"/>
        <color theme="1"/>
        <rFont val="Traffic Arrows"/>
        <family val="3"/>
      </rPr>
      <t>T</t>
    </r>
  </si>
  <si>
    <r>
      <t xml:space="preserve">שמאל    </t>
    </r>
    <r>
      <rPr>
        <b/>
        <sz val="11"/>
        <color theme="1"/>
        <rFont val="Traffic Arrows"/>
        <family val="3"/>
      </rPr>
      <t>L</t>
    </r>
  </si>
  <si>
    <r>
      <t xml:space="preserve">ימינה    </t>
    </r>
    <r>
      <rPr>
        <b/>
        <sz val="11"/>
        <color theme="1"/>
        <rFont val="Traffic Arrows"/>
        <family val="3"/>
      </rPr>
      <t>R</t>
    </r>
    <r>
      <rPr>
        <b/>
        <sz val="11"/>
        <color theme="1"/>
        <rFont val="Assistant"/>
      </rPr>
      <t xml:space="preserve">  </t>
    </r>
  </si>
  <si>
    <r>
      <t xml:space="preserve">ימינה ישר    </t>
    </r>
    <r>
      <rPr>
        <b/>
        <sz val="11"/>
        <color theme="1"/>
        <rFont val="Traffic Arrows"/>
        <family val="3"/>
      </rPr>
      <t>D</t>
    </r>
    <r>
      <rPr>
        <b/>
        <sz val="11"/>
        <color theme="1"/>
        <rFont val="Assistant"/>
      </rPr>
      <t xml:space="preserve">  </t>
    </r>
  </si>
  <si>
    <r>
      <t xml:space="preserve">ישר    </t>
    </r>
    <r>
      <rPr>
        <b/>
        <sz val="11"/>
        <color theme="1"/>
        <rFont val="Traffic Arrows"/>
        <family val="3"/>
      </rPr>
      <t>T</t>
    </r>
    <r>
      <rPr>
        <b/>
        <sz val="11"/>
        <color theme="1"/>
        <rFont val="Assistant"/>
      </rPr>
      <t xml:space="preserve">  </t>
    </r>
  </si>
  <si>
    <r>
      <t xml:space="preserve">ישר שמאלה    </t>
    </r>
    <r>
      <rPr>
        <b/>
        <sz val="11"/>
        <color theme="1"/>
        <rFont val="Traffic Arrows"/>
        <family val="3"/>
      </rPr>
      <t>A</t>
    </r>
    <r>
      <rPr>
        <b/>
        <sz val="11"/>
        <color theme="1"/>
        <rFont val="Assistant"/>
      </rPr>
      <t xml:space="preserve">  </t>
    </r>
  </si>
  <si>
    <r>
      <t xml:space="preserve">שמאלה    </t>
    </r>
    <r>
      <rPr>
        <b/>
        <sz val="11"/>
        <color theme="1"/>
        <rFont val="Traffic Arrows"/>
        <family val="3"/>
      </rPr>
      <t>L</t>
    </r>
    <r>
      <rPr>
        <b/>
        <sz val="11"/>
        <color theme="1"/>
        <rFont val="Assistant"/>
      </rPr>
      <t xml:space="preserve">  </t>
    </r>
  </si>
  <si>
    <r>
      <t xml:space="preserve">הכול    </t>
    </r>
    <r>
      <rPr>
        <b/>
        <sz val="11"/>
        <color theme="1"/>
        <rFont val="Traffic Arrows"/>
        <family val="3"/>
      </rPr>
      <t>W</t>
    </r>
    <r>
      <rPr>
        <b/>
        <sz val="11"/>
        <color theme="1"/>
        <rFont val="Assistant"/>
      </rPr>
      <t xml:space="preserve">  </t>
    </r>
  </si>
  <si>
    <r>
      <t xml:space="preserve">ימינה ושמאלה    </t>
    </r>
    <r>
      <rPr>
        <b/>
        <sz val="11"/>
        <color theme="1"/>
        <rFont val="Traffic Arrows"/>
        <family val="3"/>
      </rPr>
      <t>S</t>
    </r>
    <r>
      <rPr>
        <b/>
        <sz val="11"/>
        <color theme="1"/>
        <rFont val="Assistant"/>
      </rPr>
      <t xml:space="preserve">  </t>
    </r>
  </si>
  <si>
    <t>שמשון</t>
  </si>
  <si>
    <t>משה דיין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</si>
</sst>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ssistant"/>
      <family val="2"/>
      <charset val="177"/>
      <scheme val="minor"/>
    </font>
    <font>
      <sz val="11"/>
      <color rgb="FF3F3F76"/>
      <name val="Assistant"/>
      <family val="2"/>
      <charset val="177"/>
      <scheme val="minor"/>
    </font>
    <font>
      <b/>
      <sz val="11"/>
      <color rgb="FFFA7D00"/>
      <name val="Assistant"/>
      <family val="2"/>
      <charset val="177"/>
      <scheme val="minor"/>
    </font>
    <font>
      <b/>
      <sz val="11"/>
      <color rgb="FF3F3F3F"/>
      <name val="Assistant"/>
      <family val="2"/>
      <charset val="177"/>
      <scheme val="minor"/>
    </font>
    <font>
      <sz val="11"/>
      <color theme="1"/>
      <name val="Assistant"/>
      <family val="2"/>
      <charset val="177"/>
      <scheme val="minor"/>
    </font>
    <font>
      <b/>
      <sz val="11"/>
      <color theme="0"/>
      <name val="Assistant"/>
      <family val="2"/>
      <charset val="177"/>
      <scheme val="minor"/>
    </font>
    <font>
      <sz val="11"/>
      <color theme="1"/>
      <name val="Assistant"/>
    </font>
    <font>
      <sz val="11"/>
      <color rgb="FF3F3F76"/>
      <name val="Assistant"/>
    </font>
    <font>
      <b/>
      <sz val="11"/>
      <color rgb="FFFA7D00"/>
      <name val="Assistant"/>
    </font>
    <font>
      <b/>
      <sz val="11"/>
      <color rgb="FF3F3F3F"/>
      <name val="Assistant"/>
    </font>
    <font>
      <sz val="20"/>
      <color theme="1"/>
      <name val="Assistant"/>
    </font>
    <font>
      <b/>
      <sz val="11"/>
      <color theme="1"/>
      <name val="Assistant"/>
    </font>
    <font>
      <b/>
      <sz val="12"/>
      <color theme="1"/>
      <name val="Assistant"/>
    </font>
    <font>
      <sz val="12"/>
      <color rgb="FF3F3F76"/>
      <name val="Assistant"/>
    </font>
    <font>
      <b/>
      <sz val="12"/>
      <color theme="0" tint="-4.9989318521683403E-2"/>
      <name val="Assistant"/>
    </font>
    <font>
      <b/>
      <sz val="11"/>
      <color theme="1"/>
      <name val="Traffic Arrows"/>
      <family val="3"/>
    </font>
    <font>
      <b/>
      <sz val="16"/>
      <color theme="1"/>
      <name val="Assistant"/>
    </font>
    <font>
      <b/>
      <sz val="11"/>
      <color theme="0" tint="-4.9989318521683403E-2"/>
      <name val="Assistant"/>
    </font>
    <font>
      <sz val="12"/>
      <color theme="1"/>
      <name val="Assistant"/>
    </font>
    <font>
      <b/>
      <sz val="12"/>
      <color rgb="FF3F3F76"/>
      <name val="Assistant"/>
    </font>
    <font>
      <b/>
      <sz val="12"/>
      <color theme="0"/>
      <name val="Assistant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1"/>
    <xf numFmtId="0" fontId="2" fillId="3" borderId="1"/>
    <xf numFmtId="0" fontId="3" fillId="3" borderId="6"/>
    <xf numFmtId="0" fontId="4" fillId="5" borderId="0"/>
    <xf numFmtId="0" fontId="5" fillId="7" borderId="19"/>
  </cellStyleXfs>
  <cellXfs count="153">
    <xf numFmtId="0" fontId="0" fillId="0" borderId="0" xfId="0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readingOrder="2"/>
    </xf>
    <xf numFmtId="3" fontId="6" fillId="0" borderId="0" xfId="0" applyNumberFormat="1" applyFont="1" applyAlignment="1">
      <alignment readingOrder="2"/>
    </xf>
    <xf numFmtId="0" fontId="11" fillId="8" borderId="4" xfId="0" applyFont="1" applyFill="1" applyBorder="1" applyAlignment="1">
      <alignment horizontal="center" vertical="center" readingOrder="2"/>
    </xf>
    <xf numFmtId="0" fontId="11" fillId="8" borderId="5" xfId="0" applyFont="1" applyFill="1" applyBorder="1" applyAlignment="1">
      <alignment horizontal="center" vertical="center" readingOrder="2"/>
    </xf>
    <xf numFmtId="0" fontId="11" fillId="8" borderId="8" xfId="0" applyFont="1" applyFill="1" applyBorder="1" applyAlignment="1">
      <alignment horizontal="center" vertical="center" readingOrder="2"/>
    </xf>
    <xf numFmtId="0" fontId="11" fillId="9" borderId="4" xfId="0" applyFont="1" applyFill="1" applyBorder="1" applyAlignment="1">
      <alignment horizontal="center" vertical="center" readingOrder="2"/>
    </xf>
    <xf numFmtId="0" fontId="11" fillId="9" borderId="5" xfId="0" applyFont="1" applyFill="1" applyBorder="1" applyAlignment="1">
      <alignment horizontal="center" vertical="center" readingOrder="2"/>
    </xf>
    <xf numFmtId="0" fontId="11" fillId="9" borderId="8" xfId="0" applyFont="1" applyFill="1" applyBorder="1" applyAlignment="1">
      <alignment horizontal="center" vertical="center" readingOrder="2"/>
    </xf>
    <xf numFmtId="0" fontId="11" fillId="10" borderId="4" xfId="0" applyFont="1" applyFill="1" applyBorder="1" applyAlignment="1">
      <alignment horizontal="center" vertical="center" readingOrder="2"/>
    </xf>
    <xf numFmtId="0" fontId="11" fillId="10" borderId="5" xfId="0" applyFont="1" applyFill="1" applyBorder="1" applyAlignment="1">
      <alignment horizontal="center" vertical="center" readingOrder="2"/>
    </xf>
    <xf numFmtId="0" fontId="11" fillId="10" borderId="8" xfId="0" applyFont="1" applyFill="1" applyBorder="1" applyAlignment="1">
      <alignment horizontal="center" vertical="center" readingOrder="2"/>
    </xf>
    <xf numFmtId="0" fontId="11" fillId="11" borderId="4" xfId="0" applyFont="1" applyFill="1" applyBorder="1" applyAlignment="1">
      <alignment horizontal="center" vertical="center" readingOrder="2"/>
    </xf>
    <xf numFmtId="0" fontId="11" fillId="11" borderId="5" xfId="0" applyFont="1" applyFill="1" applyBorder="1" applyAlignment="1">
      <alignment horizontal="center" vertical="center" readingOrder="2"/>
    </xf>
    <xf numFmtId="0" fontId="11" fillId="11" borderId="8" xfId="0" applyFont="1" applyFill="1" applyBorder="1" applyAlignment="1">
      <alignment horizontal="center" vertical="center" readingOrder="2"/>
    </xf>
    <xf numFmtId="0" fontId="12" fillId="8" borderId="13" xfId="0" applyFont="1" applyFill="1" applyBorder="1" applyAlignment="1">
      <alignment horizontal="center" vertical="center" readingOrder="2"/>
    </xf>
    <xf numFmtId="0" fontId="12" fillId="9" borderId="9" xfId="0" applyFont="1" applyFill="1" applyBorder="1" applyAlignment="1">
      <alignment horizontal="center" vertical="center" readingOrder="2"/>
    </xf>
    <xf numFmtId="0" fontId="12" fillId="10" borderId="9" xfId="0" applyFont="1" applyFill="1" applyBorder="1" applyAlignment="1">
      <alignment horizontal="center" vertical="center" readingOrder="2"/>
    </xf>
    <xf numFmtId="0" fontId="12" fillId="11" borderId="14" xfId="0" applyFont="1" applyFill="1" applyBorder="1" applyAlignment="1">
      <alignment horizontal="center" vertical="center" readingOrder="2"/>
    </xf>
    <xf numFmtId="0" fontId="17" fillId="13" borderId="18" xfId="4" applyFont="1" applyFill="1" applyBorder="1" applyAlignment="1">
      <alignment horizontal="center" vertical="center" readingOrder="2"/>
    </xf>
    <xf numFmtId="3" fontId="7" fillId="4" borderId="37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1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8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8" fillId="3" borderId="1" xfId="2" applyFont="1" applyAlignment="1">
      <alignment readingOrder="2"/>
    </xf>
    <xf numFmtId="0" fontId="17" fillId="12" borderId="18" xfId="4" applyFont="1" applyFill="1" applyBorder="1" applyAlignment="1">
      <alignment horizontal="center" vertical="center" readingOrder="2"/>
    </xf>
    <xf numFmtId="3" fontId="7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11" fillId="8" borderId="29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9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9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9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7" fillId="12" borderId="20" xfId="4" applyFont="1" applyFill="1" applyBorder="1" applyAlignment="1">
      <alignment horizontal="center" vertical="center" readingOrder="2"/>
    </xf>
    <xf numFmtId="0" fontId="7" fillId="4" borderId="18" xfId="1" applyFont="1" applyFill="1" applyBorder="1" applyAlignment="1">
      <alignment horizontal="center" readingOrder="2"/>
    </xf>
    <xf numFmtId="0" fontId="7" fillId="4" borderId="21" xfId="1" applyFont="1" applyFill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17" fillId="16" borderId="20" xfId="4" applyFont="1" applyFill="1" applyBorder="1" applyAlignment="1">
      <alignment horizontal="center" vertical="center" readingOrder="2"/>
    </xf>
    <xf numFmtId="0" fontId="8" fillId="3" borderId="10" xfId="2" applyFont="1" applyBorder="1" applyAlignment="1">
      <alignment horizontal="center" vertical="center" readingOrder="2"/>
    </xf>
    <xf numFmtId="0" fontId="8" fillId="3" borderId="0" xfId="2" applyFont="1" applyBorder="1" applyAlignment="1">
      <alignment horizontal="center" vertical="center" readingOrder="2"/>
    </xf>
    <xf numFmtId="0" fontId="6" fillId="0" borderId="0" xfId="0" applyFont="1" applyBorder="1" applyAlignment="1">
      <alignment horizontal="center" vertical="center" readingOrder="2"/>
    </xf>
    <xf numFmtId="0" fontId="8" fillId="3" borderId="11" xfId="2" applyFont="1" applyBorder="1" applyAlignment="1">
      <alignment horizontal="center" vertical="center" readingOrder="2"/>
    </xf>
    <xf numFmtId="0" fontId="8" fillId="3" borderId="10" xfId="2" applyFont="1" applyBorder="1" applyAlignment="1">
      <alignment readingOrder="2"/>
    </xf>
    <xf numFmtId="0" fontId="8" fillId="3" borderId="0" xfId="2" applyFont="1" applyBorder="1" applyAlignment="1">
      <alignment readingOrder="2"/>
    </xf>
    <xf numFmtId="0" fontId="6" fillId="0" borderId="0" xfId="0" applyFont="1" applyBorder="1" applyAlignment="1">
      <alignment readingOrder="2"/>
    </xf>
    <xf numFmtId="0" fontId="8" fillId="3" borderId="11" xfId="2" applyFont="1" applyBorder="1" applyAlignment="1">
      <alignment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0" xfId="0" applyFont="1" applyBorder="1" applyAlignment="1">
      <alignment readingOrder="2"/>
    </xf>
    <xf numFmtId="0" fontId="6" fillId="0" borderId="11" xfId="0" applyFont="1" applyBorder="1" applyAlignment="1">
      <alignment readingOrder="2"/>
    </xf>
    <xf numFmtId="1" fontId="6" fillId="0" borderId="0" xfId="0" applyNumberFormat="1" applyFont="1" applyAlignment="1">
      <alignment horizontal="center" vertical="center" readingOrder="2"/>
    </xf>
    <xf numFmtId="1" fontId="9" fillId="3" borderId="10" xfId="3" applyNumberFormat="1" applyFont="1" applyBorder="1" applyAlignment="1">
      <alignment horizontal="center" vertical="center" readingOrder="2"/>
    </xf>
    <xf numFmtId="1" fontId="9" fillId="3" borderId="0" xfId="3" applyNumberFormat="1" applyFont="1" applyBorder="1" applyAlignment="1">
      <alignment horizontal="center" vertical="center" readingOrder="2"/>
    </xf>
    <xf numFmtId="1" fontId="9" fillId="3" borderId="11" xfId="3" applyNumberFormat="1" applyFont="1" applyBorder="1" applyAlignment="1">
      <alignment horizontal="center" vertical="center" readingOrder="2"/>
    </xf>
    <xf numFmtId="1" fontId="9" fillId="3" borderId="10" xfId="3" applyNumberFormat="1" applyFont="1" applyBorder="1" applyAlignment="1">
      <alignment readingOrder="2"/>
    </xf>
    <xf numFmtId="1" fontId="9" fillId="3" borderId="0" xfId="3" applyNumberFormat="1" applyFont="1" applyBorder="1" applyAlignment="1">
      <alignment readingOrder="2"/>
    </xf>
    <xf numFmtId="1" fontId="9" fillId="3" borderId="11" xfId="3" applyNumberFormat="1" applyFont="1" applyBorder="1" applyAlignment="1">
      <alignment readingOrder="2"/>
    </xf>
    <xf numFmtId="1" fontId="6" fillId="0" borderId="0" xfId="0" applyNumberFormat="1" applyFont="1" applyAlignment="1">
      <alignment readingOrder="2"/>
    </xf>
    <xf numFmtId="1" fontId="8" fillId="3" borderId="1" xfId="2" applyNumberFormat="1" applyFont="1" applyAlignment="1">
      <alignment readingOrder="2"/>
    </xf>
    <xf numFmtId="1" fontId="6" fillId="0" borderId="10" xfId="0" applyNumberFormat="1" applyFont="1" applyBorder="1" applyAlignment="1">
      <alignment horizontal="center" vertical="center" readingOrder="2"/>
    </xf>
    <xf numFmtId="1" fontId="6" fillId="0" borderId="0" xfId="0" applyNumberFormat="1" applyFont="1" applyBorder="1" applyAlignment="1">
      <alignment horizontal="center" vertical="center" readingOrder="2"/>
    </xf>
    <xf numFmtId="1" fontId="6" fillId="0" borderId="11" xfId="0" applyNumberFormat="1" applyFont="1" applyBorder="1" applyAlignment="1">
      <alignment horizontal="center" vertical="center" readingOrder="2"/>
    </xf>
    <xf numFmtId="1" fontId="6" fillId="0" borderId="10" xfId="0" applyNumberFormat="1" applyFont="1" applyBorder="1" applyAlignment="1">
      <alignment readingOrder="2"/>
    </xf>
    <xf numFmtId="1" fontId="6" fillId="0" borderId="0" xfId="0" applyNumberFormat="1" applyFont="1" applyBorder="1" applyAlignment="1">
      <alignment readingOrder="2"/>
    </xf>
    <xf numFmtId="1" fontId="6" fillId="0" borderId="11" xfId="0" applyNumberFormat="1" applyFont="1" applyBorder="1" applyAlignment="1">
      <alignment readingOrder="2"/>
    </xf>
    <xf numFmtId="1" fontId="8" fillId="3" borderId="1" xfId="2" applyNumberFormat="1" applyFont="1" applyAlignment="1">
      <alignment horizontal="center" readingOrder="2"/>
    </xf>
    <xf numFmtId="1" fontId="9" fillId="3" borderId="6" xfId="3" applyNumberFormat="1" applyFont="1" applyAlignment="1">
      <alignment readingOrder="2"/>
    </xf>
    <xf numFmtId="0" fontId="9" fillId="3" borderId="0" xfId="3" applyFont="1" applyBorder="1" applyAlignment="1">
      <alignment horizontal="center" vertical="center" readingOrder="2"/>
    </xf>
    <xf numFmtId="0" fontId="9" fillId="3" borderId="0" xfId="3" applyFont="1" applyBorder="1" applyAlignment="1">
      <alignment readingOrder="2"/>
    </xf>
    <xf numFmtId="0" fontId="18" fillId="0" borderId="0" xfId="0" applyFont="1" applyAlignment="1">
      <alignment horizontal="center" readingOrder="2"/>
    </xf>
    <xf numFmtId="0" fontId="19" fillId="15" borderId="39" xfId="1" applyFont="1" applyFill="1" applyBorder="1" applyAlignment="1">
      <alignment horizontal="center" readingOrder="2"/>
    </xf>
    <xf numFmtId="0" fontId="20" fillId="14" borderId="40" xfId="5" applyFont="1" applyFill="1" applyBorder="1" applyAlignment="1">
      <alignment horizontal="center" readingOrder="2"/>
    </xf>
    <xf numFmtId="0" fontId="19" fillId="15" borderId="28" xfId="1" applyFont="1" applyFill="1" applyBorder="1" applyAlignment="1">
      <alignment horizontal="center" readingOrder="2"/>
    </xf>
    <xf numFmtId="0" fontId="20" fillId="14" borderId="24" xfId="5" applyFont="1" applyFill="1" applyBorder="1" applyAlignment="1">
      <alignment horizontal="center" readingOrder="2"/>
    </xf>
    <xf numFmtId="0" fontId="19" fillId="15" borderId="37" xfId="1" applyFont="1" applyFill="1" applyBorder="1" applyAlignment="1">
      <alignment horizontal="center" readingOrder="2"/>
    </xf>
    <xf numFmtId="0" fontId="20" fillId="14" borderId="41" xfId="5" applyFont="1" applyFill="1" applyBorder="1" applyAlignment="1">
      <alignment horizontal="center" readingOrder="2"/>
    </xf>
    <xf numFmtId="0" fontId="19" fillId="15" borderId="22" xfId="1" applyFont="1" applyFill="1" applyBorder="1" applyAlignment="1">
      <alignment horizontal="center" readingOrder="2"/>
    </xf>
    <xf numFmtId="0" fontId="20" fillId="14" borderId="25" xfId="5" applyFont="1" applyFill="1" applyBorder="1" applyAlignment="1">
      <alignment horizontal="center" readingOrder="2"/>
    </xf>
    <xf numFmtId="3" fontId="6" fillId="0" borderId="0" xfId="0" applyNumberFormat="1" applyFont="1" applyAlignment="1">
      <alignment horizontal="center" vertical="center" readingOrder="2"/>
    </xf>
    <xf numFmtId="0" fontId="19" fillId="15" borderId="23" xfId="1" applyFont="1" applyFill="1" applyBorder="1" applyAlignment="1">
      <alignment horizontal="center" readingOrder="2"/>
    </xf>
    <xf numFmtId="0" fontId="20" fillId="14" borderId="26" xfId="5" applyFont="1" applyFill="1" applyBorder="1" applyAlignment="1">
      <alignment horizontal="center" readingOrder="2"/>
    </xf>
    <xf numFmtId="0" fontId="19" fillId="15" borderId="4" xfId="1" applyFont="1" applyFill="1" applyBorder="1" applyAlignment="1">
      <alignment horizontal="center" readingOrder="2"/>
    </xf>
    <xf numFmtId="0" fontId="20" fillId="14" borderId="27" xfId="5" applyFont="1" applyFill="1" applyBorder="1" applyAlignment="1">
      <alignment horizontal="center" readingOrder="2"/>
    </xf>
    <xf numFmtId="0" fontId="19" fillId="15" borderId="42" xfId="1" applyFont="1" applyFill="1" applyBorder="1" applyAlignment="1">
      <alignment horizontal="center" readingOrder="2"/>
    </xf>
    <xf numFmtId="0" fontId="20" fillId="14" borderId="43" xfId="5" applyFont="1" applyFill="1" applyBorder="1" applyAlignment="1">
      <alignment horizontal="center" readingOrder="2"/>
    </xf>
    <xf numFmtId="0" fontId="6" fillId="0" borderId="0" xfId="0" applyFont="1" applyAlignment="1">
      <alignment horizontal="center" vertical="center" readingOrder="2"/>
    </xf>
    <xf numFmtId="0" fontId="14" fillId="12" borderId="18" xfId="0" applyFont="1" applyFill="1" applyBorder="1" applyAlignment="1">
      <alignment horizontal="center" readingOrder="2"/>
    </xf>
    <xf numFmtId="0" fontId="14" fillId="12" borderId="21" xfId="0" applyFont="1" applyFill="1" applyBorder="1" applyAlignment="1">
      <alignment horizontal="center" readingOrder="2"/>
    </xf>
    <xf numFmtId="0" fontId="16" fillId="9" borderId="10" xfId="0" applyFont="1" applyFill="1" applyBorder="1" applyAlignment="1">
      <alignment horizontal="center" vertical="center" readingOrder="2"/>
    </xf>
    <xf numFmtId="0" fontId="16" fillId="9" borderId="0" xfId="0" applyFont="1" applyFill="1" applyBorder="1" applyAlignment="1">
      <alignment horizontal="center" vertical="center" readingOrder="2"/>
    </xf>
    <xf numFmtId="0" fontId="16" fillId="9" borderId="11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2"/>
    </xf>
    <xf numFmtId="0" fontId="16" fillId="9" borderId="8" xfId="0" applyFont="1" applyFill="1" applyBorder="1" applyAlignment="1">
      <alignment horizontal="center" vertical="center" readingOrder="2"/>
    </xf>
    <xf numFmtId="0" fontId="16" fillId="10" borderId="10" xfId="0" applyFont="1" applyFill="1" applyBorder="1" applyAlignment="1">
      <alignment horizontal="center" vertical="center" readingOrder="2"/>
    </xf>
    <xf numFmtId="0" fontId="16" fillId="10" borderId="0" xfId="0" applyFont="1" applyFill="1" applyBorder="1" applyAlignment="1">
      <alignment horizontal="center" vertical="center" readingOrder="2"/>
    </xf>
    <xf numFmtId="0" fontId="16" fillId="10" borderId="11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 readingOrder="2"/>
    </xf>
    <xf numFmtId="0" fontId="16" fillId="10" borderId="8" xfId="0" applyFont="1" applyFill="1" applyBorder="1" applyAlignment="1">
      <alignment horizontal="center" vertical="center" readingOrder="2"/>
    </xf>
    <xf numFmtId="0" fontId="16" fillId="11" borderId="10" xfId="0" applyFont="1" applyFill="1" applyBorder="1" applyAlignment="1">
      <alignment horizontal="center" vertical="center" readingOrder="2"/>
    </xf>
    <xf numFmtId="0" fontId="16" fillId="11" borderId="0" xfId="0" applyFont="1" applyFill="1" applyBorder="1" applyAlignment="1">
      <alignment horizontal="center" vertical="center" readingOrder="2"/>
    </xf>
    <xf numFmtId="0" fontId="16" fillId="11" borderId="11" xfId="0" applyFont="1" applyFill="1" applyBorder="1" applyAlignment="1">
      <alignment horizontal="center" vertical="center" readingOrder="2"/>
    </xf>
    <xf numFmtId="0" fontId="16" fillId="11" borderId="4" xfId="0" applyFont="1" applyFill="1" applyBorder="1" applyAlignment="1">
      <alignment horizontal="center" vertical="center" readingOrder="2"/>
    </xf>
    <xf numFmtId="0" fontId="16" fillId="11" borderId="5" xfId="0" applyFont="1" applyFill="1" applyBorder="1" applyAlignment="1">
      <alignment horizontal="center" vertical="center" readingOrder="2"/>
    </xf>
    <xf numFmtId="0" fontId="16" fillId="11" borderId="8" xfId="0" applyFont="1" applyFill="1" applyBorder="1" applyAlignment="1">
      <alignment horizontal="center" vertical="center" readingOrder="2"/>
    </xf>
    <xf numFmtId="0" fontId="11" fillId="8" borderId="2" xfId="0" applyFont="1" applyFill="1" applyBorder="1" applyAlignment="1">
      <alignment horizontal="center" vertical="center" readingOrder="2"/>
    </xf>
    <xf numFmtId="0" fontId="11" fillId="8" borderId="3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" xfId="0" applyFont="1" applyFill="1" applyBorder="1" applyAlignment="1">
      <alignment horizontal="center" vertical="center" readingOrder="2"/>
    </xf>
    <xf numFmtId="0" fontId="11" fillId="9" borderId="3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" xfId="0" applyFont="1" applyFill="1" applyBorder="1" applyAlignment="1">
      <alignment horizontal="center" vertical="center" readingOrder="2"/>
    </xf>
    <xf numFmtId="0" fontId="11" fillId="10" borderId="3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" xfId="0" applyFont="1" applyFill="1" applyBorder="1" applyAlignment="1">
      <alignment horizontal="center" vertical="center" readingOrder="2"/>
    </xf>
    <xf numFmtId="0" fontId="11" fillId="11" borderId="3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4" fillId="12" borderId="12" xfId="0" applyFont="1" applyFill="1" applyBorder="1" applyAlignment="1">
      <alignment horizontal="center" vertical="center" readingOrder="2"/>
    </xf>
    <xf numFmtId="0" fontId="14" fillId="12" borderId="32" xfId="0" applyFont="1" applyFill="1" applyBorder="1" applyAlignment="1">
      <alignment horizontal="center" vertical="center" readingOrder="2"/>
    </xf>
    <xf numFmtId="0" fontId="14" fillId="12" borderId="33" xfId="0" applyFont="1" applyFill="1" applyBorder="1" applyAlignment="1">
      <alignment horizontal="center" vertical="center" readingOrder="2"/>
    </xf>
    <xf numFmtId="1" fontId="6" fillId="0" borderId="0" xfId="0" applyNumberFormat="1" applyFont="1" applyAlignment="1">
      <alignment horizontal="center" vertical="center" readingOrder="2"/>
    </xf>
    <xf numFmtId="0" fontId="16" fillId="8" borderId="10" xfId="0" applyFont="1" applyFill="1" applyBorder="1" applyAlignment="1">
      <alignment horizontal="center" vertical="center" readingOrder="2"/>
    </xf>
    <xf numFmtId="0" fontId="16" fillId="8" borderId="0" xfId="0" applyFont="1" applyFill="1" applyBorder="1" applyAlignment="1">
      <alignment horizontal="center" vertical="center" readingOrder="2"/>
    </xf>
    <xf numFmtId="0" fontId="16" fillId="8" borderId="11" xfId="0" applyFont="1" applyFill="1" applyBorder="1" applyAlignment="1">
      <alignment horizontal="center" vertical="center" readingOrder="2"/>
    </xf>
    <xf numFmtId="0" fontId="16" fillId="8" borderId="4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vertical="center" readingOrder="2"/>
    </xf>
    <xf numFmtId="0" fontId="16" fillId="8" borderId="8" xfId="0" applyFont="1" applyFill="1" applyBorder="1" applyAlignment="1">
      <alignment horizontal="center" vertical="center" readingOrder="2"/>
    </xf>
    <xf numFmtId="1" fontId="10" fillId="6" borderId="18" xfId="0" applyNumberFormat="1" applyFont="1" applyFill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0" borderId="7" xfId="0" applyFont="1" applyBorder="1" applyAlignment="1">
      <alignment horizontal="center" vertical="center"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8" xfId="0" applyFont="1" applyBorder="1" applyAlignment="1">
      <alignment horizontal="center" vertical="center" readingOrder="2"/>
    </xf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</cellXfs>
  <cellStyles count="6">
    <cellStyle name="20% - Accent1" xfId="4" builtinId="30"/>
    <cellStyle name="Calculation" xfId="2" builtinId="22"/>
    <cellStyle name="Check Cell" xfId="5" builtinId="23"/>
    <cellStyle name="Input" xfId="1" builtinId="20"/>
    <cellStyle name="Normal" xfId="0" builtinId="0"/>
    <cellStyle name="Output" xfId="3" builtinId="21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53"/>
  <sheetViews>
    <sheetView rightToLeft="1" tabSelected="1" zoomScale="55" zoomScaleNormal="55" workbookViewId="0">
      <selection activeCell="O40" sqref="O40"/>
    </sheetView>
  </sheetViews>
  <sheetFormatPr defaultColWidth="8.453125" defaultRowHeight="14.5" x14ac:dyDescent="0.35"/>
  <cols>
    <col min="1" max="1" width="6.7265625" style="8" customWidth="1"/>
    <col min="2" max="2" width="11.81640625" style="8" bestFit="1" customWidth="1"/>
    <col min="3" max="3" width="9.36328125" style="8" customWidth="1"/>
    <col min="4" max="4" width="11.36328125" style="8" bestFit="1" customWidth="1"/>
    <col min="5" max="5" width="6.26953125" style="8" bestFit="1" customWidth="1"/>
    <col min="6" max="6" width="13.1796875" style="8" bestFit="1" customWidth="1"/>
    <col min="7" max="7" width="9.81640625" style="8" bestFit="1" customWidth="1"/>
    <col min="8" max="8" width="8" style="8" bestFit="1" customWidth="1"/>
    <col min="9" max="9" width="16" style="8" bestFit="1" customWidth="1"/>
    <col min="10" max="10" width="8.6328125" style="8" bestFit="1" customWidth="1"/>
    <col min="11" max="12" width="12.90625" style="8" bestFit="1" customWidth="1"/>
    <col min="13" max="13" width="9.54296875" style="8" customWidth="1"/>
    <col min="14" max="14" width="14.08984375" style="8" bestFit="1" customWidth="1"/>
    <col min="15" max="15" width="10.54296875" style="8" bestFit="1" customWidth="1"/>
    <col min="16" max="16" width="8.7265625" style="8" bestFit="1" customWidth="1"/>
    <col min="17" max="17" width="15.90625" style="8" bestFit="1" customWidth="1"/>
    <col min="18" max="18" width="8.6328125" style="8" bestFit="1" customWidth="1"/>
    <col min="19" max="19" width="11.81640625" style="8" bestFit="1" customWidth="1"/>
    <col min="20" max="20" width="12.36328125" style="8" bestFit="1" customWidth="1"/>
    <col min="21" max="21" width="12.90625" style="8" bestFit="1" customWidth="1"/>
    <col min="22" max="22" width="14.08984375" style="8" bestFit="1" customWidth="1"/>
    <col min="23" max="23" width="14.6328125" style="8" bestFit="1" customWidth="1"/>
    <col min="24" max="24" width="11" style="8" bestFit="1" customWidth="1"/>
    <col min="25" max="25" width="15.90625" style="8" bestFit="1" customWidth="1"/>
    <col min="26" max="26" width="4.54296875" style="8" bestFit="1" customWidth="1"/>
    <col min="27" max="27" width="16" style="8" bestFit="1" customWidth="1"/>
    <col min="28" max="28" width="12.36328125" style="8" bestFit="1" customWidth="1"/>
    <col min="29" max="29" width="7.54296875" style="8" bestFit="1" customWidth="1"/>
    <col min="30" max="30" width="14.08984375" style="8" bestFit="1" customWidth="1"/>
    <col min="31" max="31" width="10.54296875" style="8" bestFit="1" customWidth="1"/>
    <col min="32" max="32" width="8.7265625" style="8" bestFit="1" customWidth="1"/>
    <col min="33" max="33" width="15.90625" style="8" bestFit="1" customWidth="1"/>
    <col min="34" max="35" width="8.453125" style="8"/>
    <col min="36" max="36" width="9.6328125" style="8" bestFit="1" customWidth="1"/>
    <col min="37" max="37" width="4.54296875" style="8" bestFit="1" customWidth="1"/>
    <col min="38" max="38" width="5" style="8" bestFit="1" customWidth="1"/>
    <col min="39" max="39" width="5.08984375" style="8" bestFit="1" customWidth="1"/>
    <col min="40" max="40" width="8.453125" style="8"/>
    <col min="41" max="41" width="6.36328125" style="8" bestFit="1" customWidth="1"/>
    <col min="42" max="42" width="23.36328125" style="8" bestFit="1" customWidth="1"/>
    <col min="43" max="16384" width="8.453125" style="8"/>
  </cols>
  <sheetData>
    <row r="1" spans="1:42" ht="15" customHeight="1" thickBot="1" x14ac:dyDescent="0.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42" ht="17" x14ac:dyDescent="0.35">
      <c r="A2" s="7"/>
      <c r="B2" s="7"/>
      <c r="C2" s="119" t="str">
        <f>IF(ISBLANK(V4),"צפון","צפון   -   "&amp;V4)</f>
        <v>צפון   -   משה דיין</v>
      </c>
      <c r="D2" s="120"/>
      <c r="E2" s="120"/>
      <c r="F2" s="121"/>
      <c r="G2" s="122" t="str">
        <f>IF(ISBLANK(W4),"דרום","דרום   -   "&amp;W4)</f>
        <v>דרום   -   משה דיין</v>
      </c>
      <c r="H2" s="123"/>
      <c r="I2" s="123"/>
      <c r="J2" s="124"/>
      <c r="K2" s="125" t="str">
        <f>IF(ISBLANK(X4),"מזרח","מזרח   -   "&amp;X4)</f>
        <v>מזרח   -   שמשון</v>
      </c>
      <c r="L2" s="126"/>
      <c r="M2" s="126"/>
      <c r="N2" s="127"/>
      <c r="O2" s="128" t="str">
        <f>IF(ISBLANK(Y4),"מערב","מערב   -   "&amp;Y4)</f>
        <v>מערב</v>
      </c>
      <c r="P2" s="129"/>
      <c r="Q2" s="129"/>
      <c r="R2" s="130"/>
      <c r="S2" s="7"/>
      <c r="T2" s="7"/>
      <c r="U2" s="7"/>
      <c r="V2" s="131" t="s">
        <v>53</v>
      </c>
      <c r="W2" s="132"/>
      <c r="X2" s="132"/>
      <c r="Y2" s="133"/>
      <c r="AN2" s="9"/>
    </row>
    <row r="3" spans="1:42" ht="15" customHeight="1" thickBot="1" x14ac:dyDescent="0.4">
      <c r="A3" s="7"/>
      <c r="B3" s="7"/>
      <c r="C3" s="10" t="s">
        <v>12</v>
      </c>
      <c r="D3" s="11" t="s">
        <v>54</v>
      </c>
      <c r="E3" s="11" t="s">
        <v>55</v>
      </c>
      <c r="F3" s="12" t="s">
        <v>56</v>
      </c>
      <c r="G3" s="13" t="s">
        <v>12</v>
      </c>
      <c r="H3" s="14" t="s">
        <v>54</v>
      </c>
      <c r="I3" s="14" t="s">
        <v>55</v>
      </c>
      <c r="J3" s="15" t="s">
        <v>56</v>
      </c>
      <c r="K3" s="16" t="s">
        <v>12</v>
      </c>
      <c r="L3" s="17" t="s">
        <v>54</v>
      </c>
      <c r="M3" s="17" t="s">
        <v>55</v>
      </c>
      <c r="N3" s="18" t="s">
        <v>56</v>
      </c>
      <c r="O3" s="19" t="s">
        <v>12</v>
      </c>
      <c r="P3" s="20" t="s">
        <v>54</v>
      </c>
      <c r="Q3" s="20" t="s">
        <v>55</v>
      </c>
      <c r="R3" s="21" t="s">
        <v>56</v>
      </c>
      <c r="S3" s="7"/>
      <c r="T3" s="7"/>
      <c r="U3" s="7"/>
      <c r="V3" s="22" t="s">
        <v>0</v>
      </c>
      <c r="W3" s="23" t="s">
        <v>1</v>
      </c>
      <c r="X3" s="24" t="s">
        <v>2</v>
      </c>
      <c r="Y3" s="25" t="s">
        <v>3</v>
      </c>
      <c r="AP3" s="8" t="s">
        <v>5</v>
      </c>
    </row>
    <row r="4" spans="1:42" ht="15.75" customHeight="1" thickBot="1" x14ac:dyDescent="0.4">
      <c r="A4" s="7"/>
      <c r="B4" s="26" t="s">
        <v>6</v>
      </c>
      <c r="C4" s="27">
        <v>2075</v>
      </c>
      <c r="D4" s="28">
        <v>0</v>
      </c>
      <c r="E4" s="28">
        <v>1515</v>
      </c>
      <c r="F4" s="29">
        <v>560</v>
      </c>
      <c r="G4" s="27">
        <v>1414</v>
      </c>
      <c r="H4" s="28">
        <v>820</v>
      </c>
      <c r="I4" s="28">
        <v>594</v>
      </c>
      <c r="J4" s="29">
        <v>0</v>
      </c>
      <c r="K4" s="27">
        <v>761</v>
      </c>
      <c r="L4" s="28">
        <v>685</v>
      </c>
      <c r="M4" s="28">
        <v>0</v>
      </c>
      <c r="N4" s="29">
        <v>76</v>
      </c>
      <c r="O4" s="27">
        <v>0</v>
      </c>
      <c r="P4" s="28">
        <v>0</v>
      </c>
      <c r="Q4" s="28">
        <v>0</v>
      </c>
      <c r="R4" s="29">
        <v>0</v>
      </c>
      <c r="S4" s="98"/>
      <c r="T4" s="7"/>
      <c r="U4" s="7"/>
      <c r="V4" s="30" t="s">
        <v>65</v>
      </c>
      <c r="W4" s="31" t="s">
        <v>65</v>
      </c>
      <c r="X4" s="31" t="s">
        <v>64</v>
      </c>
      <c r="Y4" s="32"/>
      <c r="AO4" s="33" t="b">
        <f>AND(D4&gt;0,C8+D8+H8+I8&lt;1)</f>
        <v>0</v>
      </c>
      <c r="AP4" s="33" t="s">
        <v>7</v>
      </c>
    </row>
    <row r="5" spans="1:42" ht="15.75" customHeight="1" thickBot="1" x14ac:dyDescent="0.4">
      <c r="A5" s="7"/>
      <c r="B5" s="34" t="s">
        <v>8</v>
      </c>
      <c r="C5" s="35">
        <v>2364</v>
      </c>
      <c r="D5" s="36">
        <v>0</v>
      </c>
      <c r="E5" s="36">
        <v>1749</v>
      </c>
      <c r="F5" s="37">
        <v>615</v>
      </c>
      <c r="G5" s="35">
        <v>1517</v>
      </c>
      <c r="H5" s="36">
        <v>743</v>
      </c>
      <c r="I5" s="36">
        <v>774</v>
      </c>
      <c r="J5" s="37">
        <v>0</v>
      </c>
      <c r="K5" s="35">
        <v>422</v>
      </c>
      <c r="L5" s="36">
        <v>312</v>
      </c>
      <c r="M5" s="36">
        <v>0</v>
      </c>
      <c r="N5" s="37">
        <v>110</v>
      </c>
      <c r="O5" s="35">
        <v>0</v>
      </c>
      <c r="P5" s="36">
        <v>0</v>
      </c>
      <c r="Q5" s="36">
        <v>0</v>
      </c>
      <c r="R5" s="37">
        <v>0</v>
      </c>
      <c r="S5" s="98"/>
      <c r="T5" s="7"/>
      <c r="U5" s="7"/>
      <c r="V5" s="7"/>
      <c r="W5" s="7"/>
      <c r="X5" s="7"/>
      <c r="Y5" s="7"/>
      <c r="AO5" s="33"/>
      <c r="AP5" s="33"/>
    </row>
    <row r="6" spans="1:42" ht="15" thickBot="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O6" s="33" t="b">
        <f>AND(E4&gt;0,D8+E8+F8+H8&lt;1)</f>
        <v>0</v>
      </c>
      <c r="AP6" s="33" t="s">
        <v>9</v>
      </c>
    </row>
    <row r="7" spans="1:42" ht="15" thickBot="1" x14ac:dyDescent="0.4">
      <c r="A7" s="7"/>
      <c r="B7" s="7"/>
      <c r="C7" s="38" t="s">
        <v>57</v>
      </c>
      <c r="D7" s="38" t="s">
        <v>58</v>
      </c>
      <c r="E7" s="38" t="s">
        <v>59</v>
      </c>
      <c r="F7" s="38" t="s">
        <v>60</v>
      </c>
      <c r="G7" s="38" t="s">
        <v>61</v>
      </c>
      <c r="H7" s="38" t="s">
        <v>62</v>
      </c>
      <c r="I7" s="39" t="s">
        <v>63</v>
      </c>
      <c r="J7" s="7"/>
      <c r="K7" s="40" t="s">
        <v>57</v>
      </c>
      <c r="L7" s="40" t="s">
        <v>58</v>
      </c>
      <c r="M7" s="40" t="s">
        <v>59</v>
      </c>
      <c r="N7" s="40" t="s">
        <v>60</v>
      </c>
      <c r="O7" s="40" t="s">
        <v>61</v>
      </c>
      <c r="P7" s="40" t="s">
        <v>62</v>
      </c>
      <c r="Q7" s="41" t="s">
        <v>63</v>
      </c>
      <c r="R7" s="7"/>
      <c r="S7" s="42" t="s">
        <v>57</v>
      </c>
      <c r="T7" s="42" t="s">
        <v>58</v>
      </c>
      <c r="U7" s="42" t="s">
        <v>59</v>
      </c>
      <c r="V7" s="42" t="s">
        <v>60</v>
      </c>
      <c r="W7" s="42" t="s">
        <v>61</v>
      </c>
      <c r="X7" s="42" t="s">
        <v>62</v>
      </c>
      <c r="Y7" s="43" t="s">
        <v>63</v>
      </c>
      <c r="AA7" s="44" t="s">
        <v>57</v>
      </c>
      <c r="AB7" s="44" t="s">
        <v>58</v>
      </c>
      <c r="AC7" s="44" t="s">
        <v>59</v>
      </c>
      <c r="AD7" s="44" t="s">
        <v>60</v>
      </c>
      <c r="AE7" s="44" t="s">
        <v>61</v>
      </c>
      <c r="AF7" s="44" t="s">
        <v>62</v>
      </c>
      <c r="AG7" s="45" t="s">
        <v>63</v>
      </c>
      <c r="AO7" s="33" t="b">
        <f>AND(F4&gt;0,F8+G8+H8+I8&lt;1)</f>
        <v>0</v>
      </c>
      <c r="AP7" s="33" t="s">
        <v>13</v>
      </c>
    </row>
    <row r="8" spans="1:42" ht="15.75" customHeight="1" thickBot="1" x14ac:dyDescent="0.4">
      <c r="A8" s="7"/>
      <c r="B8" s="46" t="s">
        <v>14</v>
      </c>
      <c r="C8" s="47">
        <v>0</v>
      </c>
      <c r="D8" s="47">
        <v>0</v>
      </c>
      <c r="E8" s="47">
        <v>1</v>
      </c>
      <c r="F8" s="47">
        <v>0</v>
      </c>
      <c r="G8" s="47">
        <v>1</v>
      </c>
      <c r="H8" s="47">
        <v>0</v>
      </c>
      <c r="I8" s="48">
        <v>0</v>
      </c>
      <c r="J8" s="49"/>
      <c r="K8" s="47">
        <v>9</v>
      </c>
      <c r="L8" s="47">
        <v>0</v>
      </c>
      <c r="M8" s="47">
        <v>1</v>
      </c>
      <c r="N8" s="47">
        <v>0</v>
      </c>
      <c r="O8" s="47">
        <v>0</v>
      </c>
      <c r="P8" s="47">
        <v>0</v>
      </c>
      <c r="Q8" s="48">
        <v>0</v>
      </c>
      <c r="R8" s="49"/>
      <c r="S8" s="47">
        <v>1</v>
      </c>
      <c r="T8" s="47">
        <v>0</v>
      </c>
      <c r="U8" s="47">
        <v>0</v>
      </c>
      <c r="V8" s="47">
        <v>0</v>
      </c>
      <c r="W8" s="47">
        <v>1</v>
      </c>
      <c r="X8" s="47">
        <v>0</v>
      </c>
      <c r="Y8" s="48">
        <v>0</v>
      </c>
      <c r="Z8" s="49"/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  <c r="AG8" s="48">
        <v>0</v>
      </c>
      <c r="AO8" s="33" t="b">
        <f>AND(H4&gt;0,K8+L8+P8+Q8&lt;1)</f>
        <v>0</v>
      </c>
      <c r="AP8" s="33" t="s">
        <v>15</v>
      </c>
    </row>
    <row r="9" spans="1:42" ht="15.75" customHeight="1" thickBot="1" x14ac:dyDescent="0.4">
      <c r="A9" s="7"/>
      <c r="B9" s="50" t="s">
        <v>16</v>
      </c>
      <c r="C9" s="47">
        <v>0</v>
      </c>
      <c r="D9" s="47">
        <v>0</v>
      </c>
      <c r="E9" s="47">
        <v>1</v>
      </c>
      <c r="F9" s="47">
        <v>0</v>
      </c>
      <c r="G9" s="47">
        <v>0</v>
      </c>
      <c r="H9" s="47">
        <v>0</v>
      </c>
      <c r="I9" s="48">
        <v>0</v>
      </c>
      <c r="J9" s="49"/>
      <c r="K9" s="47">
        <v>0</v>
      </c>
      <c r="L9" s="47">
        <v>0</v>
      </c>
      <c r="M9" s="47">
        <v>1</v>
      </c>
      <c r="N9" s="47">
        <v>0</v>
      </c>
      <c r="O9" s="47">
        <v>0</v>
      </c>
      <c r="P9" s="47">
        <v>0</v>
      </c>
      <c r="Q9" s="48">
        <v>0</v>
      </c>
      <c r="R9" s="49"/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8">
        <v>0</v>
      </c>
      <c r="Z9" s="49"/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8">
        <v>0</v>
      </c>
      <c r="AO9" s="33"/>
      <c r="AP9" s="33"/>
    </row>
    <row r="10" spans="1:42" ht="15" hidden="1" customHeight="1" x14ac:dyDescent="0.35">
      <c r="A10" s="7"/>
      <c r="B10" s="7" t="s">
        <v>10</v>
      </c>
      <c r="C10" s="51">
        <v>50</v>
      </c>
      <c r="D10" s="52">
        <v>0</v>
      </c>
      <c r="E10" s="53"/>
      <c r="F10" s="53"/>
      <c r="G10" s="53"/>
      <c r="H10" s="52">
        <v>8</v>
      </c>
      <c r="I10" s="54">
        <v>0</v>
      </c>
      <c r="J10" s="7"/>
      <c r="K10" s="51">
        <v>33.333333333333343</v>
      </c>
      <c r="L10" s="52">
        <v>200</v>
      </c>
      <c r="M10" s="53"/>
      <c r="N10" s="53"/>
      <c r="O10" s="53"/>
      <c r="P10" s="52">
        <v>0</v>
      </c>
      <c r="Q10" s="54">
        <v>290.00009999999997</v>
      </c>
      <c r="R10" s="7"/>
      <c r="S10" s="51">
        <v>100</v>
      </c>
      <c r="T10" s="52">
        <v>153</v>
      </c>
      <c r="U10" s="53"/>
      <c r="V10" s="53"/>
      <c r="W10" s="53"/>
      <c r="X10" s="52">
        <v>0</v>
      </c>
      <c r="Y10" s="54">
        <v>0</v>
      </c>
      <c r="AA10" s="55">
        <v>0</v>
      </c>
      <c r="AB10" s="56">
        <v>500</v>
      </c>
      <c r="AC10" s="57"/>
      <c r="AD10" s="57"/>
      <c r="AE10" s="57"/>
      <c r="AF10" s="56">
        <v>0</v>
      </c>
      <c r="AG10" s="58">
        <v>0</v>
      </c>
      <c r="AJ10" s="8" t="s">
        <v>17</v>
      </c>
      <c r="AO10" s="33" t="b">
        <f>AND(I4&gt;0,L8+M8+N8+P8&lt;1)</f>
        <v>0</v>
      </c>
      <c r="AP10" s="33" t="s">
        <v>18</v>
      </c>
    </row>
    <row r="11" spans="1:42" ht="15" hidden="1" customHeight="1" x14ac:dyDescent="0.35">
      <c r="A11" s="7"/>
      <c r="B11" s="7" t="s">
        <v>4</v>
      </c>
      <c r="C11" s="59"/>
      <c r="D11" s="52">
        <v>49.999999999999986</v>
      </c>
      <c r="E11" s="52">
        <v>50.000000000000021</v>
      </c>
      <c r="F11" s="52">
        <v>403.08000328386049</v>
      </c>
      <c r="G11" s="53"/>
      <c r="H11" s="52">
        <v>0</v>
      </c>
      <c r="I11" s="60"/>
      <c r="J11" s="7"/>
      <c r="K11" s="59"/>
      <c r="L11" s="52">
        <v>561.45000638761621</v>
      </c>
      <c r="M11" s="52">
        <v>49.999950000000013</v>
      </c>
      <c r="N11" s="52">
        <v>12</v>
      </c>
      <c r="O11" s="53"/>
      <c r="P11" s="52">
        <v>0</v>
      </c>
      <c r="Q11" s="60"/>
      <c r="R11" s="7"/>
      <c r="S11" s="59"/>
      <c r="T11" s="52">
        <v>521.79999999999995</v>
      </c>
      <c r="U11" s="52">
        <v>33.333333333333343</v>
      </c>
      <c r="V11" s="52">
        <v>200</v>
      </c>
      <c r="W11" s="53"/>
      <c r="X11" s="52">
        <v>3000</v>
      </c>
      <c r="Y11" s="60"/>
      <c r="AA11" s="61"/>
      <c r="AB11" s="56">
        <v>0</v>
      </c>
      <c r="AC11" s="56">
        <v>0</v>
      </c>
      <c r="AD11" s="56">
        <v>200</v>
      </c>
      <c r="AE11" s="57"/>
      <c r="AF11" s="56">
        <v>0</v>
      </c>
      <c r="AG11" s="62"/>
      <c r="AJ11" s="8" t="s">
        <v>0</v>
      </c>
      <c r="AK11" s="8" t="s">
        <v>1</v>
      </c>
      <c r="AL11" s="8" t="s">
        <v>2</v>
      </c>
      <c r="AM11" s="8" t="s">
        <v>3</v>
      </c>
      <c r="AO11" s="33" t="b">
        <f>AND(J4&gt;0,N8+O8+P8+Q8&lt;1)</f>
        <v>0</v>
      </c>
      <c r="AP11" s="33" t="s">
        <v>19</v>
      </c>
    </row>
    <row r="12" spans="1:42" ht="15" hidden="1" customHeight="1" x14ac:dyDescent="0.35">
      <c r="A12" s="7"/>
      <c r="B12" s="7" t="s">
        <v>11</v>
      </c>
      <c r="C12" s="59"/>
      <c r="D12" s="53"/>
      <c r="E12" s="53"/>
      <c r="F12" s="52">
        <v>100</v>
      </c>
      <c r="G12" s="52">
        <v>100</v>
      </c>
      <c r="H12" s="52">
        <v>0</v>
      </c>
      <c r="I12" s="54">
        <v>0</v>
      </c>
      <c r="J12" s="7"/>
      <c r="K12" s="59"/>
      <c r="L12" s="53"/>
      <c r="M12" s="53"/>
      <c r="N12" s="52">
        <v>90</v>
      </c>
      <c r="O12" s="52">
        <v>100</v>
      </c>
      <c r="P12" s="52">
        <v>0</v>
      </c>
      <c r="Q12" s="54">
        <v>0</v>
      </c>
      <c r="R12" s="7"/>
      <c r="S12" s="59"/>
      <c r="T12" s="53"/>
      <c r="U12" s="53"/>
      <c r="V12" s="52">
        <v>100</v>
      </c>
      <c r="W12" s="52">
        <v>50</v>
      </c>
      <c r="X12" s="52">
        <v>0</v>
      </c>
      <c r="Y12" s="54">
        <v>0</v>
      </c>
      <c r="AA12" s="61"/>
      <c r="AB12" s="57"/>
      <c r="AC12" s="57"/>
      <c r="AD12" s="56">
        <v>100</v>
      </c>
      <c r="AE12" s="56">
        <v>0</v>
      </c>
      <c r="AF12" s="56">
        <v>0</v>
      </c>
      <c r="AG12" s="58">
        <v>0</v>
      </c>
      <c r="AJ12" s="8">
        <f>IF(C8&gt;9,0,D4)</f>
        <v>0</v>
      </c>
      <c r="AK12" s="8">
        <f>IF(K8&gt;9,0,H4)</f>
        <v>820</v>
      </c>
      <c r="AL12" s="8">
        <f>IF(S8&gt;9,0,L4)</f>
        <v>685</v>
      </c>
      <c r="AM12" s="8">
        <f>IF(AA8&gt;9,0,P4)</f>
        <v>0</v>
      </c>
      <c r="AO12" s="33" t="b">
        <f>AND(L4&gt;0,S8+T8+X8+Y8&lt;1)</f>
        <v>0</v>
      </c>
      <c r="AP12" s="33" t="s">
        <v>20</v>
      </c>
    </row>
    <row r="13" spans="1:42" ht="15" hidden="1" customHeight="1" x14ac:dyDescent="0.35">
      <c r="A13" s="7"/>
      <c r="B13" s="7" t="s">
        <v>12</v>
      </c>
      <c r="C13" s="59">
        <f t="shared" ref="C13:I13" si="0">SUM(C10:C12)</f>
        <v>50</v>
      </c>
      <c r="D13" s="53">
        <f t="shared" si="0"/>
        <v>49.999999999999986</v>
      </c>
      <c r="E13" s="53">
        <f t="shared" si="0"/>
        <v>50.000000000000021</v>
      </c>
      <c r="F13" s="53">
        <f t="shared" si="0"/>
        <v>503.08000328386049</v>
      </c>
      <c r="G13" s="53">
        <f t="shared" si="0"/>
        <v>100</v>
      </c>
      <c r="H13" s="53">
        <f t="shared" si="0"/>
        <v>8</v>
      </c>
      <c r="I13" s="60">
        <f t="shared" si="0"/>
        <v>0</v>
      </c>
      <c r="J13" s="7"/>
      <c r="K13" s="59">
        <f t="shared" ref="K13:Q13" si="1">SUM(K10:K12)</f>
        <v>33.333333333333343</v>
      </c>
      <c r="L13" s="53">
        <f t="shared" si="1"/>
        <v>761.45000638761621</v>
      </c>
      <c r="M13" s="53">
        <f t="shared" si="1"/>
        <v>49.999950000000013</v>
      </c>
      <c r="N13" s="53">
        <f t="shared" si="1"/>
        <v>102</v>
      </c>
      <c r="O13" s="53">
        <f t="shared" si="1"/>
        <v>100</v>
      </c>
      <c r="P13" s="53">
        <f t="shared" si="1"/>
        <v>0</v>
      </c>
      <c r="Q13" s="60">
        <f t="shared" si="1"/>
        <v>290.00009999999997</v>
      </c>
      <c r="R13" s="7"/>
      <c r="S13" s="59">
        <f t="shared" ref="S13:Y13" si="2">SUM(S10:S12)</f>
        <v>100</v>
      </c>
      <c r="T13" s="53">
        <f t="shared" si="2"/>
        <v>674.8</v>
      </c>
      <c r="U13" s="53">
        <f t="shared" si="2"/>
        <v>33.333333333333343</v>
      </c>
      <c r="V13" s="53">
        <f t="shared" si="2"/>
        <v>300</v>
      </c>
      <c r="W13" s="53">
        <f t="shared" si="2"/>
        <v>50</v>
      </c>
      <c r="X13" s="53">
        <f t="shared" si="2"/>
        <v>3000</v>
      </c>
      <c r="Y13" s="60">
        <f t="shared" si="2"/>
        <v>0</v>
      </c>
      <c r="AA13" s="61">
        <f t="shared" ref="AA13:AG13" si="3">SUM(AA10:AA12)</f>
        <v>0</v>
      </c>
      <c r="AB13" s="57">
        <f t="shared" si="3"/>
        <v>500</v>
      </c>
      <c r="AC13" s="57">
        <f t="shared" si="3"/>
        <v>0</v>
      </c>
      <c r="AD13" s="57">
        <f t="shared" si="3"/>
        <v>300</v>
      </c>
      <c r="AE13" s="57">
        <f t="shared" si="3"/>
        <v>0</v>
      </c>
      <c r="AF13" s="57">
        <f t="shared" si="3"/>
        <v>0</v>
      </c>
      <c r="AG13" s="62">
        <f t="shared" si="3"/>
        <v>0</v>
      </c>
      <c r="AO13" s="33" t="b">
        <f>AND(M4&gt;0,T8+U8+V8+X8&lt;1)</f>
        <v>0</v>
      </c>
      <c r="AP13" s="33" t="s">
        <v>21</v>
      </c>
    </row>
    <row r="14" spans="1:42" ht="15" hidden="1" customHeight="1" x14ac:dyDescent="0.35">
      <c r="A14" s="7"/>
      <c r="B14" s="7"/>
      <c r="C14" s="59"/>
      <c r="D14" s="53"/>
      <c r="E14" s="53"/>
      <c r="F14" s="53"/>
      <c r="G14" s="53"/>
      <c r="H14" s="53"/>
      <c r="I14" s="60"/>
      <c r="J14" s="7"/>
      <c r="K14" s="59"/>
      <c r="L14" s="53"/>
      <c r="M14" s="53"/>
      <c r="N14" s="53"/>
      <c r="O14" s="53"/>
      <c r="P14" s="53"/>
      <c r="Q14" s="60"/>
      <c r="R14" s="7"/>
      <c r="S14" s="59"/>
      <c r="T14" s="53"/>
      <c r="U14" s="53"/>
      <c r="V14" s="53"/>
      <c r="W14" s="53"/>
      <c r="X14" s="53"/>
      <c r="Y14" s="60"/>
      <c r="AA14" s="61"/>
      <c r="AB14" s="57"/>
      <c r="AC14" s="57"/>
      <c r="AD14" s="57"/>
      <c r="AE14" s="57"/>
      <c r="AF14" s="57"/>
      <c r="AG14" s="62"/>
      <c r="AO14" s="33" t="b">
        <f>AND(N4&gt;0,V8+W8+X8+Y8&lt;1)</f>
        <v>0</v>
      </c>
      <c r="AP14" s="33" t="s">
        <v>22</v>
      </c>
    </row>
    <row r="15" spans="1:42" ht="15" hidden="1" customHeight="1" x14ac:dyDescent="0.35">
      <c r="A15" s="7"/>
      <c r="B15" s="7">
        <f>C15+K15+S15+AA15</f>
        <v>37499.995000002513</v>
      </c>
      <c r="C15" s="59">
        <f>C13^2*C8+D13^2*D8+E13^2*E8+F13^2*F8+G13^2*G8+H13^2*H8+I13^2*I8</f>
        <v>12500.000000000002</v>
      </c>
      <c r="D15" s="53"/>
      <c r="E15" s="53"/>
      <c r="F15" s="53"/>
      <c r="G15" s="53"/>
      <c r="H15" s="53"/>
      <c r="I15" s="60"/>
      <c r="J15" s="7"/>
      <c r="K15" s="59">
        <f>K13^2*K8+L13^2*L8+M13^2*M8+N13^2*N8+O13^2*O8+P13^2*P8+Q13^2*Q8</f>
        <v>12499.995000002507</v>
      </c>
      <c r="L15" s="53"/>
      <c r="M15" s="53"/>
      <c r="N15" s="53"/>
      <c r="O15" s="53"/>
      <c r="P15" s="53"/>
      <c r="Q15" s="60"/>
      <c r="R15" s="7"/>
      <c r="S15" s="59">
        <f>S13^2*S8+T13^2*T8+U13^2*U8+V13^2*V8+W13^2*W8+X13^2*X8+Y13^2*Y8</f>
        <v>12500</v>
      </c>
      <c r="T15" s="53"/>
      <c r="U15" s="53"/>
      <c r="V15" s="53"/>
      <c r="W15" s="53"/>
      <c r="X15" s="53"/>
      <c r="Y15" s="60"/>
      <c r="AA15" s="61">
        <f>AA13^2*AA8+AB13^2*AB8+AC13^2*AC8+AD13^2*AD8+AE13^2*AE8+AF13^2*AF8+AG13^2*AG8</f>
        <v>0</v>
      </c>
      <c r="AB15" s="57"/>
      <c r="AC15" s="57"/>
      <c r="AD15" s="57"/>
      <c r="AE15" s="57"/>
      <c r="AF15" s="57"/>
      <c r="AG15" s="62"/>
      <c r="AO15" s="33" t="b">
        <f>AND(P4&gt;0,AA8+AB8+AF8+AG8&lt;1)</f>
        <v>0</v>
      </c>
      <c r="AP15" s="33" t="s">
        <v>23</v>
      </c>
    </row>
    <row r="16" spans="1:42" ht="15" hidden="1" customHeight="1" x14ac:dyDescent="0.35">
      <c r="A16" s="7"/>
      <c r="B16" s="7"/>
      <c r="C16" s="59"/>
      <c r="D16" s="53"/>
      <c r="E16" s="53"/>
      <c r="F16" s="53"/>
      <c r="G16" s="53"/>
      <c r="H16" s="53"/>
      <c r="I16" s="60"/>
      <c r="J16" s="7"/>
      <c r="K16" s="59"/>
      <c r="L16" s="53"/>
      <c r="M16" s="53"/>
      <c r="N16" s="53"/>
      <c r="O16" s="53"/>
      <c r="P16" s="53"/>
      <c r="Q16" s="60"/>
      <c r="R16" s="7"/>
      <c r="S16" s="59"/>
      <c r="T16" s="53"/>
      <c r="U16" s="53"/>
      <c r="V16" s="53"/>
      <c r="W16" s="53"/>
      <c r="X16" s="53"/>
      <c r="Y16" s="60"/>
      <c r="AA16" s="61"/>
      <c r="AB16" s="57"/>
      <c r="AC16" s="57"/>
      <c r="AD16" s="57"/>
      <c r="AE16" s="57"/>
      <c r="AF16" s="57"/>
      <c r="AG16" s="62"/>
      <c r="AO16" s="33" t="b">
        <f>AND(Q4&gt;0,AB8+AC8+AD8+AF8&lt;1)</f>
        <v>0</v>
      </c>
      <c r="AP16" s="33" t="s">
        <v>24</v>
      </c>
    </row>
    <row r="17" spans="1:42" s="70" customFormat="1" ht="15" hidden="1" customHeight="1" x14ac:dyDescent="0.35">
      <c r="A17" s="63"/>
      <c r="B17" s="63" t="s">
        <v>25</v>
      </c>
      <c r="C17" s="64">
        <f t="shared" ref="C17:I17" si="4">IF(C8&gt;0,C13,0)</f>
        <v>0</v>
      </c>
      <c r="D17" s="65">
        <f t="shared" si="4"/>
        <v>0</v>
      </c>
      <c r="E17" s="65">
        <f t="shared" si="4"/>
        <v>50.000000000000021</v>
      </c>
      <c r="F17" s="65">
        <f t="shared" si="4"/>
        <v>0</v>
      </c>
      <c r="G17" s="65">
        <f t="shared" si="4"/>
        <v>100</v>
      </c>
      <c r="H17" s="65">
        <f t="shared" si="4"/>
        <v>0</v>
      </c>
      <c r="I17" s="66">
        <f t="shared" si="4"/>
        <v>0</v>
      </c>
      <c r="J17" s="7"/>
      <c r="K17" s="64">
        <f t="shared" ref="K17:Q17" si="5">IF(K8&gt;0,K13,0)</f>
        <v>33.333333333333343</v>
      </c>
      <c r="L17" s="65">
        <f t="shared" si="5"/>
        <v>0</v>
      </c>
      <c r="M17" s="65">
        <f t="shared" si="5"/>
        <v>49.999950000000013</v>
      </c>
      <c r="N17" s="65">
        <f t="shared" si="5"/>
        <v>0</v>
      </c>
      <c r="O17" s="65">
        <f t="shared" si="5"/>
        <v>0</v>
      </c>
      <c r="P17" s="65">
        <f t="shared" si="5"/>
        <v>0</v>
      </c>
      <c r="Q17" s="66">
        <f t="shared" si="5"/>
        <v>0</v>
      </c>
      <c r="R17" s="7"/>
      <c r="S17" s="64">
        <f t="shared" ref="S17:Y17" si="6">IF(S8&gt;0,S13,0)</f>
        <v>100</v>
      </c>
      <c r="T17" s="65">
        <f t="shared" si="6"/>
        <v>0</v>
      </c>
      <c r="U17" s="65">
        <f t="shared" si="6"/>
        <v>0</v>
      </c>
      <c r="V17" s="65">
        <f t="shared" si="6"/>
        <v>0</v>
      </c>
      <c r="W17" s="65">
        <f t="shared" si="6"/>
        <v>50</v>
      </c>
      <c r="X17" s="65">
        <f t="shared" si="6"/>
        <v>0</v>
      </c>
      <c r="Y17" s="66">
        <f t="shared" si="6"/>
        <v>0</v>
      </c>
      <c r="Z17" s="8"/>
      <c r="AA17" s="67">
        <f t="shared" ref="AA17:AG17" si="7">IF(AA8&gt;0,AA13,0)</f>
        <v>0</v>
      </c>
      <c r="AB17" s="68">
        <f t="shared" si="7"/>
        <v>0</v>
      </c>
      <c r="AC17" s="68">
        <f t="shared" si="7"/>
        <v>0</v>
      </c>
      <c r="AD17" s="68">
        <f t="shared" si="7"/>
        <v>0</v>
      </c>
      <c r="AE17" s="68">
        <f t="shared" si="7"/>
        <v>0</v>
      </c>
      <c r="AF17" s="68">
        <f t="shared" si="7"/>
        <v>0</v>
      </c>
      <c r="AG17" s="69">
        <f t="shared" si="7"/>
        <v>0</v>
      </c>
      <c r="AH17" s="8"/>
      <c r="AO17" s="71" t="b">
        <f>AND(R4&gt;0,AD8+AE8+AF8+AG8&lt;1)</f>
        <v>0</v>
      </c>
      <c r="AP17" s="33" t="s">
        <v>26</v>
      </c>
    </row>
    <row r="18" spans="1:42" s="70" customFormat="1" ht="15" hidden="1" customHeight="1" x14ac:dyDescent="0.35">
      <c r="A18" s="63" t="s">
        <v>27</v>
      </c>
      <c r="B18" s="63"/>
      <c r="C18" s="72"/>
      <c r="D18" s="73"/>
      <c r="E18" s="73"/>
      <c r="F18" s="73">
        <f>MAX(C17:I17)</f>
        <v>100</v>
      </c>
      <c r="G18" s="73"/>
      <c r="H18" s="73"/>
      <c r="I18" s="74"/>
      <c r="J18" s="7"/>
      <c r="K18" s="72"/>
      <c r="L18" s="73"/>
      <c r="M18" s="73"/>
      <c r="N18" s="73">
        <f>MAX(K17:Q17)</f>
        <v>49.999950000000013</v>
      </c>
      <c r="O18" s="73"/>
      <c r="P18" s="73"/>
      <c r="Q18" s="74"/>
      <c r="R18" s="7"/>
      <c r="S18" s="72"/>
      <c r="T18" s="73"/>
      <c r="U18" s="73"/>
      <c r="V18" s="73">
        <f>MAX(S17:Y17)</f>
        <v>100</v>
      </c>
      <c r="W18" s="73"/>
      <c r="X18" s="73"/>
      <c r="Y18" s="74"/>
      <c r="Z18" s="8"/>
      <c r="AA18" s="75"/>
      <c r="AB18" s="76"/>
      <c r="AC18" s="76"/>
      <c r="AD18" s="76">
        <f>MAX(AA17:AG17)</f>
        <v>0</v>
      </c>
      <c r="AE18" s="76"/>
      <c r="AF18" s="76"/>
      <c r="AG18" s="77"/>
      <c r="AH18" s="8"/>
      <c r="AO18" s="71" t="b">
        <v>1</v>
      </c>
      <c r="AP18" s="78" t="s">
        <v>28</v>
      </c>
    </row>
    <row r="19" spans="1:42" s="70" customFormat="1" ht="15" hidden="1" customHeight="1" x14ac:dyDescent="0.35">
      <c r="A19" s="63" t="s">
        <v>29</v>
      </c>
      <c r="B19" s="63"/>
      <c r="C19" s="72"/>
      <c r="D19" s="73">
        <f>IF(F$8+H$8+I$8+N$8+P$8+Q$8=0,0,10000)</f>
        <v>0</v>
      </c>
      <c r="E19" s="73"/>
      <c r="F19" s="73">
        <f>MAX(C17:F17,H17:I17,K17:N17,P17:Q17)</f>
        <v>50.000000000000021</v>
      </c>
      <c r="G19" s="73"/>
      <c r="H19" s="73"/>
      <c r="I19" s="74"/>
      <c r="J19" s="7"/>
      <c r="K19" s="72"/>
      <c r="L19" s="73"/>
      <c r="M19" s="73"/>
      <c r="N19" s="73">
        <f>MAX(G17,O17)+D19</f>
        <v>100</v>
      </c>
      <c r="O19" s="73"/>
      <c r="P19" s="73"/>
      <c r="Q19" s="74"/>
      <c r="R19" s="7"/>
      <c r="S19" s="72"/>
      <c r="T19" s="73">
        <f>IF(V$8+X$8+Y$8+AD$8+AF$8+AG$8=0,0,10000)</f>
        <v>0</v>
      </c>
      <c r="U19" s="73"/>
      <c r="V19" s="73">
        <f>MAX(S17:V17,X17:Y17,AA17:AD17,AF17:AG17)</f>
        <v>100</v>
      </c>
      <c r="W19" s="73"/>
      <c r="X19" s="73"/>
      <c r="Y19" s="74"/>
      <c r="Z19" s="8"/>
      <c r="AA19" s="75"/>
      <c r="AB19" s="76"/>
      <c r="AC19" s="76"/>
      <c r="AD19" s="76">
        <f>MAX(W17,AE17)+T19</f>
        <v>50</v>
      </c>
      <c r="AE19" s="76"/>
      <c r="AF19" s="76"/>
      <c r="AG19" s="77"/>
      <c r="AH19" s="8"/>
      <c r="AP19" s="79" t="str">
        <f>VLOOKUP(TRUE,AO4:AP18,2,FALSE)</f>
        <v>תקין</v>
      </c>
    </row>
    <row r="20" spans="1:42" s="70" customFormat="1" hidden="1" x14ac:dyDescent="0.35">
      <c r="A20" s="134" t="s">
        <v>30</v>
      </c>
      <c r="B20" s="134"/>
      <c r="C20" s="72"/>
      <c r="D20" s="73">
        <f>IF(F$8+H$8+I$8+G$8+N$8+P$8+Q$8=0,0,10000)</f>
        <v>10000</v>
      </c>
      <c r="E20" s="73"/>
      <c r="F20" s="73">
        <f>MAX(MAX(C17:I17),MAX(K17:M17)-N20)+D20</f>
        <v>10100</v>
      </c>
      <c r="G20" s="73"/>
      <c r="H20" s="73"/>
      <c r="I20" s="74"/>
      <c r="J20" s="7"/>
      <c r="K20" s="72"/>
      <c r="L20" s="73"/>
      <c r="M20" s="73"/>
      <c r="N20" s="73">
        <f>O17</f>
        <v>0</v>
      </c>
      <c r="O20" s="73"/>
      <c r="P20" s="73"/>
      <c r="Q20" s="74"/>
      <c r="R20" s="7"/>
      <c r="S20" s="72"/>
      <c r="T20" s="73">
        <f>IF(V$8+X$8+Y$8+W$8+AD$8+AF$8+AG$8=0,0,10000)</f>
        <v>10000</v>
      </c>
      <c r="U20" s="73"/>
      <c r="V20" s="73">
        <f>MAX(MAX(S17:Y17),MAX(AA17:AC17)-AD20)+T20</f>
        <v>10100</v>
      </c>
      <c r="W20" s="73"/>
      <c r="X20" s="73"/>
      <c r="Y20" s="74"/>
      <c r="Z20" s="8"/>
      <c r="AA20" s="75"/>
      <c r="AB20" s="76"/>
      <c r="AC20" s="76"/>
      <c r="AD20" s="76">
        <f>AE17</f>
        <v>0</v>
      </c>
      <c r="AE20" s="76"/>
      <c r="AF20" s="76"/>
      <c r="AG20" s="77"/>
      <c r="AH20" s="8"/>
    </row>
    <row r="21" spans="1:42" s="70" customFormat="1" hidden="1" x14ac:dyDescent="0.35">
      <c r="A21" s="134" t="s">
        <v>31</v>
      </c>
      <c r="B21" s="134"/>
      <c r="C21" s="72"/>
      <c r="D21" s="73">
        <f>IF(F$8+H$8+I$8+N$8+P$8+Q$8+O$8=0,0,10000)</f>
        <v>0</v>
      </c>
      <c r="E21" s="73"/>
      <c r="F21" s="73">
        <f>G17</f>
        <v>100</v>
      </c>
      <c r="G21" s="73"/>
      <c r="H21" s="73"/>
      <c r="I21" s="74"/>
      <c r="J21" s="7"/>
      <c r="K21" s="72"/>
      <c r="L21" s="73"/>
      <c r="M21" s="73"/>
      <c r="N21" s="73">
        <f>MAX(MAX(K17:Q17),MAX(C17:E17)-F21)+D21</f>
        <v>49.999950000000013</v>
      </c>
      <c r="O21" s="73"/>
      <c r="P21" s="73"/>
      <c r="Q21" s="74"/>
      <c r="R21" s="7"/>
      <c r="S21" s="72"/>
      <c r="T21" s="73">
        <f>IF(V$8+X$8+Y$8+AD$8+AF$8+AG$8+AE$8=0,0,10000)</f>
        <v>0</v>
      </c>
      <c r="U21" s="73"/>
      <c r="V21" s="73">
        <f>W17</f>
        <v>50</v>
      </c>
      <c r="W21" s="73"/>
      <c r="X21" s="73"/>
      <c r="Y21" s="74"/>
      <c r="Z21" s="8"/>
      <c r="AA21" s="75"/>
      <c r="AB21" s="76"/>
      <c r="AC21" s="76"/>
      <c r="AD21" s="76">
        <f>MAX(MAX(AA17:AG17),MAX(S17:U17)-V21)+T21</f>
        <v>50</v>
      </c>
      <c r="AE21" s="76"/>
      <c r="AF21" s="76"/>
      <c r="AG21" s="77"/>
      <c r="AH21" s="8"/>
    </row>
    <row r="22" spans="1:42" s="70" customFormat="1" hidden="1" x14ac:dyDescent="0.35">
      <c r="A22" s="63"/>
      <c r="B22" s="63"/>
      <c r="C22" s="72"/>
      <c r="D22" s="73"/>
      <c r="E22" s="73"/>
      <c r="F22" s="73"/>
      <c r="G22" s="73"/>
      <c r="H22" s="73"/>
      <c r="I22" s="74"/>
      <c r="J22" s="7"/>
      <c r="K22" s="72"/>
      <c r="L22" s="73"/>
      <c r="M22" s="73"/>
      <c r="N22" s="73"/>
      <c r="O22" s="73"/>
      <c r="P22" s="73"/>
      <c r="Q22" s="74"/>
      <c r="R22" s="7"/>
      <c r="S22" s="72"/>
      <c r="T22" s="73"/>
      <c r="U22" s="73"/>
      <c r="V22" s="73"/>
      <c r="W22" s="73"/>
      <c r="X22" s="73"/>
      <c r="Y22" s="74"/>
      <c r="Z22" s="8"/>
      <c r="AA22" s="75"/>
      <c r="AB22" s="76"/>
      <c r="AC22" s="76"/>
      <c r="AD22" s="76"/>
      <c r="AE22" s="76"/>
      <c r="AF22" s="76"/>
      <c r="AG22" s="77"/>
      <c r="AH22" s="8"/>
    </row>
    <row r="23" spans="1:42" s="70" customFormat="1" hidden="1" x14ac:dyDescent="0.35">
      <c r="A23" s="63"/>
      <c r="B23" s="63"/>
      <c r="C23" s="72"/>
      <c r="D23" s="73"/>
      <c r="E23" s="73"/>
      <c r="F23" s="73"/>
      <c r="G23" s="73"/>
      <c r="H23" s="73"/>
      <c r="I23" s="74"/>
      <c r="J23" s="7"/>
      <c r="K23" s="72"/>
      <c r="L23" s="73"/>
      <c r="M23" s="73"/>
      <c r="N23" s="73"/>
      <c r="O23" s="73"/>
      <c r="P23" s="73"/>
      <c r="Q23" s="74"/>
      <c r="R23" s="7"/>
      <c r="S23" s="72"/>
      <c r="T23" s="73"/>
      <c r="U23" s="73"/>
      <c r="V23" s="73"/>
      <c r="W23" s="73"/>
      <c r="X23" s="73"/>
      <c r="Y23" s="74"/>
      <c r="Z23" s="8"/>
      <c r="AA23" s="75"/>
      <c r="AB23" s="76"/>
      <c r="AC23" s="76"/>
      <c r="AD23" s="76"/>
      <c r="AE23" s="76"/>
      <c r="AF23" s="76"/>
      <c r="AG23" s="77"/>
      <c r="AH23" s="8"/>
    </row>
    <row r="24" spans="1:42" s="70" customFormat="1" hidden="1" x14ac:dyDescent="0.35">
      <c r="A24" s="63"/>
      <c r="B24" s="63"/>
      <c r="C24" s="72"/>
      <c r="D24" s="73"/>
      <c r="E24" s="73"/>
      <c r="F24" s="73"/>
      <c r="G24" s="73"/>
      <c r="H24" s="73"/>
      <c r="I24" s="74"/>
      <c r="J24" s="7"/>
      <c r="K24" s="72"/>
      <c r="L24" s="73"/>
      <c r="M24" s="73"/>
      <c r="N24" s="73"/>
      <c r="O24" s="73"/>
      <c r="P24" s="73"/>
      <c r="Q24" s="74"/>
      <c r="R24" s="7"/>
      <c r="S24" s="72"/>
      <c r="T24" s="73"/>
      <c r="U24" s="73"/>
      <c r="V24" s="73"/>
      <c r="W24" s="73"/>
      <c r="X24" s="73"/>
      <c r="Y24" s="74"/>
      <c r="Z24" s="8"/>
      <c r="AA24" s="75"/>
      <c r="AB24" s="76"/>
      <c r="AC24" s="76"/>
      <c r="AD24" s="76"/>
      <c r="AE24" s="76"/>
      <c r="AF24" s="76"/>
      <c r="AG24" s="77"/>
      <c r="AH24" s="8"/>
    </row>
    <row r="25" spans="1:42" s="70" customFormat="1" hidden="1" x14ac:dyDescent="0.35">
      <c r="A25" s="63"/>
      <c r="B25" s="63"/>
      <c r="C25" s="72"/>
      <c r="D25" s="73"/>
      <c r="E25" s="73"/>
      <c r="F25" s="73"/>
      <c r="G25" s="73"/>
      <c r="H25" s="73"/>
      <c r="I25" s="74"/>
      <c r="J25" s="7"/>
      <c r="K25" s="72"/>
      <c r="L25" s="73"/>
      <c r="M25" s="73"/>
      <c r="N25" s="73"/>
      <c r="O25" s="73"/>
      <c r="P25" s="73"/>
      <c r="Q25" s="74"/>
      <c r="R25" s="7"/>
      <c r="S25" s="72"/>
      <c r="T25" s="73"/>
      <c r="U25" s="73"/>
      <c r="V25" s="73"/>
      <c r="W25" s="73"/>
      <c r="X25" s="73"/>
      <c r="Y25" s="74"/>
      <c r="Z25" s="8"/>
      <c r="AA25" s="75"/>
      <c r="AB25" s="76"/>
      <c r="AC25" s="76"/>
      <c r="AD25" s="76"/>
      <c r="AE25" s="76"/>
      <c r="AF25" s="76"/>
      <c r="AG25" s="77"/>
      <c r="AH25" s="8"/>
    </row>
    <row r="26" spans="1:42" ht="15" hidden="1" customHeight="1" x14ac:dyDescent="0.35">
      <c r="A26" s="7" t="s">
        <v>32</v>
      </c>
      <c r="B26" s="7"/>
      <c r="C26" s="59"/>
      <c r="D26" s="53"/>
      <c r="E26" s="53"/>
      <c r="F26" s="53">
        <f>COUNT(C31:J33)</f>
        <v>0</v>
      </c>
      <c r="G26" s="80">
        <f>1600-50*F26</f>
        <v>1600</v>
      </c>
      <c r="H26" s="53"/>
      <c r="I26" s="60"/>
      <c r="J26" s="7"/>
      <c r="K26" s="59"/>
      <c r="L26" s="53"/>
      <c r="M26" s="53"/>
      <c r="N26" s="53"/>
      <c r="O26" s="80"/>
      <c r="P26" s="53"/>
      <c r="Q26" s="60"/>
      <c r="R26" s="7"/>
      <c r="S26" s="59"/>
      <c r="T26" s="53"/>
      <c r="U26" s="53"/>
      <c r="V26" s="53"/>
      <c r="W26" s="80"/>
      <c r="X26" s="53"/>
      <c r="Y26" s="60"/>
      <c r="AA26" s="61"/>
      <c r="AB26" s="57"/>
      <c r="AC26" s="57"/>
      <c r="AD26" s="57"/>
      <c r="AE26" s="81"/>
      <c r="AF26" s="57"/>
      <c r="AG26" s="62"/>
    </row>
    <row r="27" spans="1:42" hidden="1" x14ac:dyDescent="0.35">
      <c r="A27" s="7"/>
      <c r="B27" s="7"/>
      <c r="C27" s="59"/>
      <c r="D27" s="53"/>
      <c r="E27" s="53"/>
      <c r="F27" s="53"/>
      <c r="G27" s="53"/>
      <c r="H27" s="53"/>
      <c r="I27" s="60"/>
      <c r="J27" s="7"/>
      <c r="K27" s="59"/>
      <c r="L27" s="53"/>
      <c r="M27" s="53"/>
      <c r="N27" s="53"/>
      <c r="O27" s="53"/>
      <c r="P27" s="53"/>
      <c r="Q27" s="60"/>
      <c r="R27" s="7"/>
      <c r="S27" s="59"/>
      <c r="T27" s="53"/>
      <c r="U27" s="53"/>
      <c r="V27" s="53"/>
      <c r="W27" s="53"/>
      <c r="X27" s="53"/>
      <c r="Y27" s="60"/>
      <c r="AA27" s="61"/>
      <c r="AB27" s="57"/>
      <c r="AC27" s="57"/>
      <c r="AD27" s="57"/>
      <c r="AE27" s="57"/>
      <c r="AF27" s="57"/>
      <c r="AG27" s="62"/>
    </row>
    <row r="28" spans="1:42" hidden="1" x14ac:dyDescent="0.35">
      <c r="A28" s="7"/>
      <c r="B28" s="7"/>
      <c r="C28" s="59"/>
      <c r="D28" s="53"/>
      <c r="E28" s="53"/>
      <c r="F28" s="53"/>
      <c r="G28" s="53"/>
      <c r="H28" s="53"/>
      <c r="I28" s="60"/>
      <c r="J28" s="7"/>
      <c r="K28" s="59"/>
      <c r="L28" s="53"/>
      <c r="M28" s="53"/>
      <c r="N28" s="53"/>
      <c r="O28" s="53"/>
      <c r="P28" s="53"/>
      <c r="Q28" s="60"/>
      <c r="R28" s="7"/>
      <c r="S28" s="59"/>
      <c r="T28" s="53"/>
      <c r="U28" s="53"/>
      <c r="V28" s="53"/>
      <c r="W28" s="53"/>
      <c r="X28" s="53"/>
      <c r="Y28" s="60"/>
      <c r="AA28" s="61"/>
      <c r="AB28" s="57"/>
      <c r="AC28" s="57"/>
      <c r="AD28" s="57"/>
      <c r="AE28" s="57"/>
      <c r="AF28" s="57"/>
      <c r="AG28" s="62"/>
    </row>
    <row r="29" spans="1:42" ht="15" customHeight="1" x14ac:dyDescent="0.35">
      <c r="A29" s="7"/>
      <c r="B29" s="7"/>
      <c r="C29" s="135" t="str">
        <f>C2</f>
        <v>צפון   -   משה דיין</v>
      </c>
      <c r="D29" s="136"/>
      <c r="E29" s="136"/>
      <c r="F29" s="136"/>
      <c r="G29" s="136"/>
      <c r="H29" s="136"/>
      <c r="I29" s="137"/>
      <c r="J29" s="7"/>
      <c r="K29" s="101" t="str">
        <f>G2</f>
        <v>דרום   -   משה דיין</v>
      </c>
      <c r="L29" s="102"/>
      <c r="M29" s="102"/>
      <c r="N29" s="102"/>
      <c r="O29" s="102"/>
      <c r="P29" s="102"/>
      <c r="Q29" s="103"/>
      <c r="R29" s="7"/>
      <c r="S29" s="107" t="str">
        <f>K2</f>
        <v>מזרח   -   שמשון</v>
      </c>
      <c r="T29" s="108"/>
      <c r="U29" s="108"/>
      <c r="V29" s="108"/>
      <c r="W29" s="108"/>
      <c r="X29" s="108"/>
      <c r="Y29" s="109"/>
      <c r="AA29" s="113" t="str">
        <f>O2</f>
        <v>מערב</v>
      </c>
      <c r="AB29" s="114"/>
      <c r="AC29" s="114"/>
      <c r="AD29" s="114"/>
      <c r="AE29" s="114"/>
      <c r="AF29" s="114"/>
      <c r="AG29" s="115"/>
    </row>
    <row r="30" spans="1:42" ht="15" customHeight="1" thickBot="1" x14ac:dyDescent="0.4">
      <c r="A30" s="7"/>
      <c r="B30" s="7"/>
      <c r="C30" s="138"/>
      <c r="D30" s="139"/>
      <c r="E30" s="139"/>
      <c r="F30" s="139"/>
      <c r="G30" s="139"/>
      <c r="H30" s="139"/>
      <c r="I30" s="140"/>
      <c r="J30" s="7"/>
      <c r="K30" s="104"/>
      <c r="L30" s="105"/>
      <c r="M30" s="105"/>
      <c r="N30" s="105"/>
      <c r="O30" s="105"/>
      <c r="P30" s="105"/>
      <c r="Q30" s="106"/>
      <c r="R30" s="7"/>
      <c r="S30" s="110"/>
      <c r="T30" s="111"/>
      <c r="U30" s="111"/>
      <c r="V30" s="111"/>
      <c r="W30" s="111"/>
      <c r="X30" s="111"/>
      <c r="Y30" s="112"/>
      <c r="AA30" s="116"/>
      <c r="AB30" s="117"/>
      <c r="AC30" s="117"/>
      <c r="AD30" s="117"/>
      <c r="AE30" s="117"/>
      <c r="AF30" s="117"/>
      <c r="AG30" s="118"/>
    </row>
    <row r="31" spans="1:42" ht="15" customHeight="1" x14ac:dyDescent="0.35"/>
    <row r="32" spans="1:42" ht="15" customHeight="1" x14ac:dyDescent="0.35"/>
    <row r="33" spans="3:28" ht="15.75" customHeight="1" x14ac:dyDescent="0.35"/>
    <row r="34" spans="3:28" ht="15" customHeight="1" thickBot="1" x14ac:dyDescent="0.4"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3:28" ht="15" customHeight="1" thickBot="1" x14ac:dyDescent="0.5">
      <c r="H35" s="141" t="str">
        <f>AP19</f>
        <v>תקין</v>
      </c>
      <c r="I35" s="142"/>
      <c r="J35" s="142"/>
      <c r="K35" s="142"/>
      <c r="L35" s="143"/>
      <c r="O35" s="7"/>
      <c r="U35" s="7"/>
      <c r="V35" s="99" t="s">
        <v>33</v>
      </c>
      <c r="W35" s="100"/>
      <c r="X35" s="82"/>
      <c r="Y35" s="82"/>
      <c r="Z35" s="99" t="s">
        <v>34</v>
      </c>
      <c r="AA35" s="100"/>
      <c r="AB35" s="7"/>
    </row>
    <row r="36" spans="3:28" ht="15.75" customHeight="1" thickBot="1" x14ac:dyDescent="0.5">
      <c r="H36" s="144"/>
      <c r="I36" s="145"/>
      <c r="J36" s="145"/>
      <c r="K36" s="145"/>
      <c r="L36" s="146"/>
      <c r="O36" s="7"/>
      <c r="U36" s="7"/>
      <c r="V36" s="83">
        <v>1800</v>
      </c>
      <c r="W36" s="84" t="s">
        <v>35</v>
      </c>
      <c r="X36" s="82"/>
      <c r="Y36" s="82"/>
      <c r="Z36" s="85">
        <v>0</v>
      </c>
      <c r="AA36" s="86" t="s">
        <v>36</v>
      </c>
      <c r="AB36" s="7"/>
    </row>
    <row r="37" spans="3:28" ht="16.5" customHeight="1" thickTop="1" thickBot="1" x14ac:dyDescent="0.5">
      <c r="H37" s="144"/>
      <c r="I37" s="145"/>
      <c r="J37" s="145"/>
      <c r="K37" s="145"/>
      <c r="L37" s="146"/>
      <c r="O37" s="7"/>
      <c r="U37" s="7"/>
      <c r="V37" s="87">
        <v>0</v>
      </c>
      <c r="W37" s="88" t="s">
        <v>37</v>
      </c>
      <c r="X37" s="82"/>
      <c r="Y37" s="82"/>
      <c r="Z37" s="89">
        <v>120</v>
      </c>
      <c r="AA37" s="90" t="s">
        <v>38</v>
      </c>
      <c r="AB37" s="7"/>
    </row>
    <row r="38" spans="3:28" ht="16.5" customHeight="1" thickTop="1" thickBot="1" x14ac:dyDescent="0.5">
      <c r="H38" s="147"/>
      <c r="I38" s="148"/>
      <c r="J38" s="148"/>
      <c r="K38" s="148"/>
      <c r="L38" s="149"/>
      <c r="O38" s="7"/>
      <c r="U38" s="7"/>
      <c r="V38" s="87">
        <v>1</v>
      </c>
      <c r="W38" s="88" t="s">
        <v>39</v>
      </c>
      <c r="X38" s="82"/>
      <c r="Y38" s="82"/>
      <c r="Z38" s="89">
        <v>25</v>
      </c>
      <c r="AA38" s="90" t="s">
        <v>40</v>
      </c>
      <c r="AB38" s="7"/>
    </row>
    <row r="39" spans="3:28" ht="16.5" customHeight="1" thickTop="1" thickBot="1" x14ac:dyDescent="0.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1"/>
      <c r="P39" s="91"/>
      <c r="Q39" s="91"/>
      <c r="R39" s="91"/>
      <c r="S39" s="7"/>
      <c r="T39" s="7"/>
      <c r="U39" s="7"/>
      <c r="V39" s="87">
        <v>1</v>
      </c>
      <c r="W39" s="88" t="s">
        <v>41</v>
      </c>
      <c r="X39" s="82"/>
      <c r="Y39" s="82"/>
      <c r="Z39" s="92">
        <v>4</v>
      </c>
      <c r="AA39" s="93" t="s">
        <v>42</v>
      </c>
      <c r="AB39" s="7"/>
    </row>
    <row r="40" spans="3:28" ht="16.5" customHeight="1" thickTop="1" thickBot="1" x14ac:dyDescent="0.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1"/>
      <c r="P40" s="91"/>
      <c r="Q40" s="91"/>
      <c r="R40" s="91"/>
      <c r="S40" s="7"/>
      <c r="T40" s="7"/>
      <c r="U40" s="7"/>
      <c r="V40" s="87">
        <v>0</v>
      </c>
      <c r="W40" s="88" t="s">
        <v>43</v>
      </c>
      <c r="X40" s="82"/>
      <c r="Y40" s="82"/>
      <c r="Z40" s="94">
        <v>1</v>
      </c>
      <c r="AA40" s="95" t="s">
        <v>44</v>
      </c>
      <c r="AB40" s="7"/>
    </row>
    <row r="41" spans="3:28" ht="16.5" customHeight="1" thickTop="1" thickBot="1" x14ac:dyDescent="0.5">
      <c r="O41" s="7"/>
      <c r="P41" s="7"/>
      <c r="Q41" s="7"/>
      <c r="R41" s="7"/>
      <c r="S41" s="7"/>
      <c r="T41" s="7"/>
      <c r="U41" s="7"/>
      <c r="V41" s="87">
        <v>3</v>
      </c>
      <c r="W41" s="88" t="s">
        <v>45</v>
      </c>
      <c r="X41" s="82"/>
      <c r="Y41" s="82"/>
      <c r="Z41" s="94">
        <v>0</v>
      </c>
      <c r="AA41" s="95" t="s">
        <v>52</v>
      </c>
      <c r="AB41" s="7"/>
    </row>
    <row r="42" spans="3:28" ht="16.5" customHeight="1" thickTop="1" thickBot="1" x14ac:dyDescent="0.5">
      <c r="O42" s="7"/>
      <c r="P42" s="7"/>
      <c r="Q42" s="7"/>
      <c r="R42" s="7"/>
      <c r="S42" s="7"/>
      <c r="T42" s="7"/>
      <c r="U42" s="7"/>
      <c r="V42" s="87">
        <v>3</v>
      </c>
      <c r="W42" s="88" t="s">
        <v>46</v>
      </c>
      <c r="X42" s="82"/>
      <c r="Y42" s="82"/>
      <c r="Z42" s="82"/>
      <c r="AA42" s="82"/>
      <c r="AB42" s="7"/>
    </row>
    <row r="43" spans="3:28" ht="16.5" customHeight="1" thickTop="1" thickBot="1" x14ac:dyDescent="0.5">
      <c r="O43" s="7"/>
      <c r="P43" s="7"/>
      <c r="Q43" s="7"/>
      <c r="R43" s="7"/>
      <c r="S43" s="7"/>
      <c r="T43" s="7"/>
      <c r="U43" s="7"/>
      <c r="V43" s="87">
        <v>0</v>
      </c>
      <c r="W43" s="88" t="s">
        <v>47</v>
      </c>
      <c r="X43" s="82"/>
      <c r="Y43" s="82"/>
      <c r="Z43" s="82"/>
      <c r="AA43" s="82"/>
      <c r="AB43" s="7"/>
    </row>
    <row r="44" spans="3:28" ht="16.5" customHeight="1" thickTop="1" thickBot="1" x14ac:dyDescent="0.5">
      <c r="O44" s="7"/>
      <c r="P44" s="7"/>
      <c r="Q44" s="7"/>
      <c r="R44" s="7"/>
      <c r="S44" s="7"/>
      <c r="T44" s="7"/>
      <c r="U44" s="7"/>
      <c r="V44" s="87">
        <v>0</v>
      </c>
      <c r="W44" s="88" t="s">
        <v>48</v>
      </c>
      <c r="X44" s="82"/>
      <c r="Y44" s="82"/>
      <c r="Z44" s="82"/>
      <c r="AA44" s="82"/>
      <c r="AB44" s="7"/>
    </row>
    <row r="45" spans="3:28" ht="16.5" customHeight="1" thickTop="1" thickBot="1" x14ac:dyDescent="0.5">
      <c r="O45" s="7"/>
      <c r="P45" s="7"/>
      <c r="Q45" s="7"/>
      <c r="R45" s="7"/>
      <c r="S45" s="7"/>
      <c r="T45" s="7"/>
      <c r="U45" s="7"/>
      <c r="V45" s="87">
        <v>0</v>
      </c>
      <c r="W45" s="88" t="s">
        <v>49</v>
      </c>
      <c r="X45" s="82"/>
      <c r="Y45" s="82"/>
      <c r="Z45" s="82"/>
      <c r="AA45" s="82"/>
      <c r="AB45" s="7"/>
    </row>
    <row r="46" spans="3:28" ht="15" customHeight="1" thickTop="1" thickBot="1" x14ac:dyDescent="0.5">
      <c r="V46" s="96">
        <v>1</v>
      </c>
      <c r="W46" s="97" t="s">
        <v>51</v>
      </c>
      <c r="X46" s="82"/>
      <c r="Y46" s="82"/>
      <c r="Z46" s="82"/>
      <c r="AA46" s="82"/>
    </row>
    <row r="50" spans="2:20" x14ac:dyDescent="0.3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 x14ac:dyDescent="0.3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</sheetData>
  <mergeCells count="14">
    <mergeCell ref="A20:B20"/>
    <mergeCell ref="A21:B21"/>
    <mergeCell ref="C29:I30"/>
    <mergeCell ref="H35:L38"/>
    <mergeCell ref="V35:W35"/>
    <mergeCell ref="Z35:AA35"/>
    <mergeCell ref="K29:Q30"/>
    <mergeCell ref="S29:Y30"/>
    <mergeCell ref="AA29:AG30"/>
    <mergeCell ref="C2:F2"/>
    <mergeCell ref="G2:J2"/>
    <mergeCell ref="K2:N2"/>
    <mergeCell ref="O2:R2"/>
    <mergeCell ref="V2:Y2"/>
  </mergeCells>
  <conditionalFormatting sqref="H35:L38">
    <cfRule type="containsText" dxfId="5" priority="9" operator="containsText" text="תקין">
      <formula>NOT(ISERROR(SEARCH("תקין",H35)))</formula>
    </cfRule>
  </conditionalFormatting>
  <conditionalFormatting sqref="C8:I9 J7:J31">
    <cfRule type="cellIs" dxfId="4" priority="5" operator="greaterThan">
      <formula>0</formula>
    </cfRule>
  </conditionalFormatting>
  <conditionalFormatting sqref="Z40:Z41">
    <cfRule type="cellIs" dxfId="3" priority="4" operator="greaterThan">
      <formula>1</formula>
    </cfRule>
  </conditionalFormatting>
  <conditionalFormatting sqref="K8:Q9">
    <cfRule type="cellIs" dxfId="2" priority="3" operator="greaterThan">
      <formula>0</formula>
    </cfRule>
  </conditionalFormatting>
  <conditionalFormatting sqref="S8:Y9">
    <cfRule type="cellIs" dxfId="1" priority="2" operator="greaterThan">
      <formula>0</formula>
    </cfRule>
  </conditionalFormatting>
  <conditionalFormatting sqref="AA8:AG9">
    <cfRule type="cellIs" dxfId="0" priority="1" operator="greaterThan">
      <formula>0</formula>
    </cfRule>
  </conditionalFormatting>
  <dataValidations disablePrompts="1" xWindow="152" yWindow="334" count="26">
    <dataValidation showInputMessage="1" showErrorMessage="1" promptTitle="rakal_calc" prompt="אפשרות בינארית (0,1)._x000a_בחר 1 אם ברצונך לבצע חישוב עפ&quot;י הנחיות לבדיקה מקדימה לרק&quot;ל." sqref="AA36" xr:uid="{00000000-0002-0000-0000-000000000000}"/>
    <dataValidation showInputMessage="1" showErrorMessage="1" promptTitle="cycle_time" prompt="במידה והינך מבצע חישוב קיבולת עפ&quot;י הנחיות לרק&quot;ל, ניתן לעדכן דרך תא זה את זמן המחזור בשניות._x000a_זמן ברירת מחדל הוא 120 " sqref="AA37" xr:uid="{00000000-0002-0000-0000-000001000000}"/>
    <dataValidation showInputMessage="1" showErrorMessage="1" promptTitle="train_lost_time" prompt="זמן אבוד כתוצאה ממעבר הרק&quot;ל בשניות._x000a_עפ&quot;י הנחיות 20 שניות פינוי+5 שניות נסיעה=25." sqref="AA38" xr:uid="{00000000-0002-0000-0000-000002000000}"/>
    <dataValidation showInputMessage="1" showErrorMessage="1" promptTitle="capacity" prompt="קיבולת מקסימלית לנתיב. _x000a_ברירת מחדל היא 1800._x000a_כאשר נבחר בערך זה:_x000a_קיבולת ל-2 תמונות: 1500_x000a_קיבולת ל-3 תמונות: 1450_x000a_קיבולת ל-4 תמונות: 1400" sqref="W36" xr:uid="{00000000-0002-0000-0000-000003000000}"/>
    <dataValidation showInputMessage="1" showErrorMessage="1" promptTitle="train headway" prompt="זמן בדקות בין רכבות המגיעות מאותו כיוון." sqref="AA39" xr:uid="{00000000-0002-0000-0000-000004000000}"/>
    <dataValidation showInputMessage="1" showErrorMessage="1" promptTitle="nlslallowed" prompt="אפשרות בינארית._x000a_נבחר בערך 1 כאשר נרצה לאפשר פנייה שמאלה במקביל מזרועות צפון ודרום." sqref="W37" xr:uid="{00000000-0002-0000-0000-000005000000}"/>
    <dataValidation showInputMessage="1" showErrorMessage="1" promptTitle="elwlallowed" prompt="אפשרות בינארית._x000a_נבחר בערך 1 כאשר נרצה לאפשר פנייה שמאלה במקביל מזרועות מזרח ומערב." sqref="W38" xr:uid="{00000000-0002-0000-0000-000006000000}"/>
    <dataValidation showInputMessage="1" showErrorMessage="1" promptTitle="5TH IMAGE" prompt="אפשרות זו אינה פעילה בגרסה נוכחית._x000a_ניתן לאפשר עד 4 תמונות במחזור." sqref="W39" xr:uid="{00000000-0002-0000-0000-000007000000}"/>
    <dataValidation showInputMessage="1" showErrorMessage="1" promptTitle="6TH IMAGE" prompt="אפשרות זו אינה פעילה בגרסה נוכחית._x000a_ניתן לאפשר עד 4 תמונות במחזור." sqref="W40" xr:uid="{00000000-0002-0000-0000-000008000000}"/>
    <dataValidation showInputMessage="1" showErrorMessage="1" promptTitle="geometry N_S" prompt="אפשרות זו פעילה רק במצב looping למציאת ניתוב אופטימלי._x000a_הזן ערך על מנת לקבוע את המגבלה על סכום נתיבי הכניסה מזרועות צפון ודרום._x000a_מומלץ להימנע מהזנת סכומים גבוהים מחשש לזמן חישוב ארוך" sqref="W41" xr:uid="{00000000-0002-0000-0000-000009000000}"/>
    <dataValidation showInputMessage="1" showErrorMessage="1" promptTitle="geometry E_W" prompt="אפשרות זו פעילה רק במצב looping למציאת ניתוב אופטימלי._x000a_הזן ערך על מנת לקבוע את המגבלה על סכום נתיבי הכניסה מזרועות מזרח ומערב._x000a_מומלץ להימנע מהזנת סכומים גבוהים מחשש לזמן חישוב ארוך" sqref="W42" xr:uid="{00000000-0002-0000-0000-00000A000000}"/>
    <dataValidation showInputMessage="1" showErrorMessage="1" promptTitle="looping" prompt="שינוי מוד ההפעלה, ממציאת רמת שירות אופטימלית למציאת ניתוב אופטימלי._x000a_הפעלת מצב זה תחזיר ישירות לקובץ האקסל את הניתוב האופטימלי ואת רמת השירות האופטימלית._x000a_כל שאר התאים לא ישונו, ואין לדלות מהם מידע לגבי החישוב." sqref="W43" xr:uid="{00000000-0002-0000-0000-00000B000000}"/>
    <dataValidation showInputMessage="1" showErrorMessage="1" promptTitle="LRT N_S" prompt="אפשרות בינארית._x000a_נבחר באפשרות זו על מנת לדרוש כי תמונה A תאפשר תנועת העדפה לרכב הנוסע ישר מצפון לדרום._x000a_בחירה באפשרות זו, אין  משמעותה חישוב קיבולת עדכני לרק&quot;ל, לשם כך יש לבחור באפשרות rakal_calc" sqref="W44" xr:uid="{00000000-0002-0000-0000-00000C000000}"/>
    <dataValidation showInputMessage="1" showErrorMessage="1" promptTitle="LRT E_W" prompt="אפשרות בינארית._x000a_נבחר באפשרות זו על מנת לדרוש כי תמונה A תאפשר תנועת העדפה לרכב הנוסע ישר ממזרח למערב._x000a_בחירה באפשרות זו, אין  משמעותה חישוב קיבולת עדכני לרק&quot;ל, לשם כך יש לבחור באפשרות rakal_calc" sqref="W45" xr:uid="{00000000-0002-0000-0000-00000D000000}"/>
    <dataValidation type="whole" showInputMessage="1" showErrorMessage="1" errorTitle="rakal_calc erroe" error="אפשרות בינארית-יש לבחור 0 או1" sqref="Z36" xr:uid="{00000000-0002-0000-0000-00000E000000}">
      <formula1>0</formula1>
      <formula2>1</formula2>
    </dataValidation>
    <dataValidation type="whole" showInputMessage="1" showErrorMessage="1" errorTitle="nlslallowed error" error="אפשרות בינארית. יש לבחור ערך 0 או 1." sqref="V37" xr:uid="{00000000-0002-0000-0000-00000F000000}">
      <formula1>0</formula1>
      <formula2>1</formula2>
    </dataValidation>
    <dataValidation type="whole" showInputMessage="1" showErrorMessage="1" errorTitle="elwlallowed error" error="אפשרות בינארית. יש לבחור ערך 0 או 1." sqref="V38" xr:uid="{00000000-0002-0000-0000-000010000000}">
      <formula1>0</formula1>
      <formula2>1</formula2>
    </dataValidation>
    <dataValidation type="whole" showInputMessage="1" showErrorMessage="1" errorTitle="looping error" error="אפשרות בינארית. יש לבחור ערך 0 או 1." sqref="V43" xr:uid="{00000000-0002-0000-0000-000011000000}">
      <formula1>0</formula1>
      <formula2>1</formula2>
    </dataValidation>
    <dataValidation type="decimal" showInputMessage="1" showErrorMessage="1" errorTitle="LRT N_S ERROR" error="אפשרות בינארית. יש לבחור ערך 0 או 1." sqref="V44" xr:uid="{00000000-0002-0000-0000-000012000000}">
      <formula1>0</formula1>
      <formula2>1</formula2>
    </dataValidation>
    <dataValidation type="whole" showInputMessage="1" showErrorMessage="1" errorTitle="LRT E_W ERROR" error="אפשרות בינארית. יש לבחור ערך 0 או 1." sqref="V45" xr:uid="{00000000-0002-0000-0000-000013000000}">
      <formula1>0</formula1>
      <formula2>1</formula2>
    </dataValidation>
    <dataValidation showInputMessage="1" showErrorMessage="1" promptTitle="מקדם ית&quot;ן" prompt="מקדם ית&quot;ן משמש בחישובי רמת שירות לרק&quot;ל, כאשר רוצים לתת משקל עודף לפניות ימינה ושמאלה._x000a_על פי הנוהל נשתמש במקדם ית&quot;ן 1.125. במידה ונרצה לוותר עליו נבחר בערך 1." sqref="AA40" xr:uid="{00000000-0002-0000-0000-000014000000}"/>
    <dataValidation type="list" showInputMessage="1" showErrorMessage="1" sqref="Z40" xr:uid="{00000000-0002-0000-0000-000015000000}">
      <formula1>"1,1.125"</formula1>
    </dataValidation>
    <dataValidation showInputMessage="1" showErrorMessage="1" prompt="ספירה מתייחסת לנפח רכב פרטי בלבד._x000a_נפח תח&quot;צ בנת&quot;צים מתווסף באופן אוטומטי לפי ערך ברירת מחדל- 50." sqref="B4:B5" xr:uid="{00000000-0002-0000-0000-000016000000}"/>
    <dataValidation showInputMessage="1" showErrorMessage="1" prompt="יש לסמן את מספר הנתיבים הרגילים מאותו סוג._x000a_במידה וקיים נתיב מורכב שחלקו נת&quot;צ (למשל ישר ימינה, שתנועה ימינה לנת&quot;צ בלבד) נסמן את קיומו כנתיב מורכב רגיל (למשל: ישר ימינה=1)" sqref="B8" xr:uid="{00000000-0002-0000-0000-000017000000}"/>
    <dataValidation showInputMessage="1" showErrorMessage="1" prompt="יש לסמן את מספר הנתיבים היעודיים לתחבורה ציבורית מאותו סוג._x000a_במידה וקיים נתיב מורכב שחלקו נת&quot;צ (למשל ישר ימינה, שתנועה ימינה לנת&quot;צ בלבד) נסמן בעמודת ישר ימינה קוד המתייחס לתנועה שמתקיימת כנת&quot;צ._x000a_ימינה=2_x000a_ישר=3_x000a_שמאלה=4_x000a_ישר+ימינה=5_x000a_ימינה+שמאלה=6_x000a_ישר+שמאלה=7" sqref="B9" xr:uid="{00000000-0002-0000-0000-000018000000}"/>
    <dataValidation showInputMessage="1" showErrorMessage="1" promptTitle="מקדם ניפוח" prompt="ערך ברירת מחדל- 1._x000a_ניתן להכניס ערך אחר על מנת לבצע ניפוח של הספירות._x000a_ערך ניפוח הוא בדרך כלל מקדם בחזקה. נדרש להכניס כקלט ערך סופי בלבד- למשל 1.1 לניפוח של 10 אחוזים." sqref="W46" xr:uid="{00000000-0002-0000-0000-000019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N34:P37"/>
  <sheetViews>
    <sheetView rightToLeft="1" workbookViewId="0">
      <selection activeCell="I36" sqref="I36"/>
    </sheetView>
  </sheetViews>
  <sheetFormatPr defaultRowHeight="14.5" x14ac:dyDescent="0.35"/>
  <sheetData>
    <row r="34" spans="14:16" ht="15" customHeight="1" thickBot="1" x14ac:dyDescent="0.4"/>
    <row r="35" spans="14:16" x14ac:dyDescent="0.35">
      <c r="N35" s="150" t="s">
        <v>50</v>
      </c>
      <c r="O35" s="151"/>
      <c r="P35" s="152"/>
    </row>
    <row r="36" spans="14:16" x14ac:dyDescent="0.35">
      <c r="N36" s="2">
        <v>4</v>
      </c>
      <c r="O36" s="1">
        <v>3</v>
      </c>
      <c r="P36" s="3">
        <v>2</v>
      </c>
    </row>
    <row r="37" spans="14:16" ht="15" customHeight="1" thickBot="1" x14ac:dyDescent="0.4">
      <c r="N37" s="4">
        <v>1400</v>
      </c>
      <c r="O37" s="5">
        <v>1450</v>
      </c>
      <c r="P37" s="6">
        <v>1500</v>
      </c>
    </row>
  </sheetData>
  <mergeCells count="1">
    <mergeCell ref="N35:P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מחשבון נפח קובע</vt:lpstr>
      <vt:lpstr>הסבר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matar</dc:creator>
  <cp:lastModifiedBy>Ben Akiva</cp:lastModifiedBy>
  <dcterms:created xsi:type="dcterms:W3CDTF">2019-08-22T10:02:15Z</dcterms:created>
  <dcterms:modified xsi:type="dcterms:W3CDTF">2020-08-31T09:08:30Z</dcterms:modified>
</cp:coreProperties>
</file>