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84E7D3B8-81DA-4B52-B5CF-D7E3BE9768F7}"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22" i="28" l="1"/>
  <c r="H23" i="28"/>
  <c r="H24" i="28"/>
  <c r="H25" i="28"/>
  <c r="H26" i="28"/>
  <c r="H27" i="28"/>
  <c r="H28" i="28"/>
  <c r="H29" i="28"/>
  <c r="H30" i="28"/>
  <c r="H31" i="28"/>
  <c r="H32" i="28"/>
  <c r="H33" i="28"/>
  <c r="H17" i="28"/>
  <c r="H18" i="28"/>
  <c r="H19" i="28"/>
  <c r="H20" i="28"/>
  <c r="H21" i="28"/>
  <c r="H16" i="28"/>
  <c r="H3" i="28"/>
  <c r="BT36" i="28"/>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18" i="1"/>
  <c r="CU119" i="1"/>
  <c r="CU133" i="1"/>
  <c r="CU146" i="1"/>
  <c r="CU154" i="1"/>
  <c r="CU174" i="1"/>
  <c r="CU175" i="1"/>
  <c r="CU189" i="1"/>
  <c r="CU210"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05" i="1" l="1"/>
  <c r="CU161" i="1"/>
  <c r="CU217"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<sst xmlns="http://schemas.openxmlformats.org/spreadsheetml/2006/main" count="22831" uniqueCount="3694">
  <si>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</si>
  <si>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</si>
  <si>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</si>
  <si>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</si>
  <si>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</si>
  <si>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</si>
  <si>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</si>
  <si>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</si>
  <si>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</si>
  <si>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</si>
  <si>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</si>
  <si>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</si>
  <si>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</si>
  <si>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</si>
  <si>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</si>
  <si>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</si>
  <si>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</si>
  <si>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</si>
  <si>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</si>
  <si>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</si>
  <si>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</si>
  <si>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</si>
  <si>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</si>
  <si>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</si>
  <si>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</si>
  <si>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</si>
  <si>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</si>
  <si>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</si>
  <si>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</si>
  <si>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</si>
  <si>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</si>
  <si>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</si>
  <si>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</si>
  <si>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</si>
  <si>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</si>
  <si>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</si>
  <si>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</si>
  <si>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</si>
  <si>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</si>
  <si>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</si>
  <si>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</si>
  <si>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</si>
  <si>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</si>
  <si>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</si>
  <si>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</si>
  <si>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</si>
  <si>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</si>
  <si>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</si>
  <si>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</si>
  <si>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</si>
  <si>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</si>
  <si>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</si>
  <si>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</si>
  <si>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</si>
  <si>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</si>
  <si>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</si>
  <si>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</si>
  <si>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</si>
  <si>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</si>
  <si>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</si>
  <si>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</si>
  <si>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</si>
  <si>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</si>
  <si>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</si>
  <si>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</si>
  <si>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</si>
  <si>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</si>
  <si>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</si>
  <si>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</si>
  <si>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</si>
  <si>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</si>
  <si>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</si>
  <si>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</si>
  <si>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</si>
  <si>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</si>
  <si>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</si>
  <si>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</si>
  <si>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</si>
  <si>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</si>
  <si>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</si>
  <si>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</si>
  <si>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</si>
  <si>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</si>
  <si>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</si>
  <si>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</si>
  <si>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</si>
  <si>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</si>
  <si>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</si>
  <si>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</si>
  <si>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</si>
  <si>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</si>
  <si>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</si>
  <si>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</si>
  <si>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</si>
  <si>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</si>
  <si>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</si>
  <si>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</si>
  <si>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</si>
  <si>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</si>
  <si>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</si>
  <si>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</si>
  <si>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</si>
  <si>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</si>
  <si>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</si>
  <si>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</si>
  <si>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</si>
  <si>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</si>
  <si>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</si>
  <si>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</si>
  <si>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</si>
  <si>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</si>
  <si>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</si>
  <si>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</si>
  <si>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</si>
  <si>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</si>
  <si>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</si>
  <si>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</si>
  <si>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</si>
  <si>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</si>
  <si>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</si>
  <si>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</si>
  <si>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</si>
  <si>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</si>
  <si>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</si>
  <si>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</si>
  <si>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</si>
  <si>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</si>
  <si>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</si>
  <si>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</si>
  <si>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</si>
  <si>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</si>
  <si>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</si>
  <si>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</si>
  <si>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</si>
  <si>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</si>
  <si>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</si>
  <si>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</si>
  <si>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</si>
  <si>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</si>
  <si>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</si>
  <si>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</si>
  <si>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</si>
  <si>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</si>
  <si>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</si>
  <si>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</si>
  <si>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</si>
  <si>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</si>
  <si>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</si>
  <si>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</si>
  <si>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</si>
  <si>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</si>
  <si>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</si>
  <si>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</si>
  <si>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</si>
  <si>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</si>
  <si>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</si>
  <si>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</si>
  <si>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</si>
  <si>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</si>
  <si>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</si>
  <si>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</si>
  <si>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</si>
  <si>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</si>
  <si>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</si>
  <si>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</si>
  <si>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</si>
  <si>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</si>
  <si>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</si>
  <si>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</si>
  <si>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</si>
  <si>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</si>
  <si>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</si>
  <si>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</si>
  <si>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</si>
  <si>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</si>
  <si>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</si>
  <si>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</si>
  <si>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</si>
  <si>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</si>
  <si>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</si>
  <si>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</si>
  <si>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</si>
  <si>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</si>
  <si>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</si>
  <si>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</si>
  <si>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</si>
  <si>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</si>
  <si>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</si>
  <si>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</si>
  <si>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</si>
  <si>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</si>
  <si>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</si>
  <si>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</si>
  <si>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</si>
  <si>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</si>
  <si>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</si>
  <si>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</si>
  <si>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</si>
  <si>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</si>
  <si>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</si>
  <si>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</si>
  <si>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</si>
  <si>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</si>
  <si>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</si>
  <si>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</si>
  <si>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</si>
  <si>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</si>
  <si>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</si>
  <si>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</si>
  <si>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</si>
  <si>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</si>
  <si>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</si>
  <si>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</si>
  <si>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</si>
  <si>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</si>
  <si>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</si>
  <si>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</si>
  <si>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</si>
  <si>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</si>
  <si>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</si>
  <si>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</si>
  <si>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</si>
  <si>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</si>
  <si>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</si>
  <si>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</si>
  <si>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</si>
  <si>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</si>
  <si>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</si>
  <si>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</si>
  <si>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</si>
  <si>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</si>
  <si>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</si>
  <si>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</si>
  <si>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</si>
  <si>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</si>
  <si>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</si>
  <si>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</si>
  <si>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</si>
  <si>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</si>
  <si>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</si>
  <si>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</si>
  <si>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</si>
  <si>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</si>
  <si>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</si>
  <si>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</si>
  <si>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</si>
  <si>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</si>
  <si>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</si>
  <si>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</si>
  <si>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</si>
  <si>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</si>
  <si>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</si>
  <si>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</si>
  <si>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</si>
  <si>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</si>
  <si>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</si>
  <si>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</si>
  <si>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</si>
  <si>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</si>
  <si>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</si>
  <si>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</si>
  <si>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</si>
  <si>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</si>
  <si>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</si>
  <si>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</si>
  <si>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</si>
  <si>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</si>
  <si>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</si>
  <si>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</si>
  <si>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</si>
  <si>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</si>
  <si>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</si>
  <si>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</si>
  <si>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</si>
  <si>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</si>
  <si>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</si>
  <si>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</si>
  <si>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</si>
  <si>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</si>
  <si>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</si>
  <si>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</si>
  <si>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</si>
  <si>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</si>
  <si>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</si>
  <si>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</si>
  <si>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</si>
  <si>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</si>
  <si>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</si>
  <si>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</si>
  <si>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</si>
  <si>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</si>
  <si>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</si>
  <si>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</si>
  <si>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</si>
  <si>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</si>
  <si>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</si>
  <si>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</si>
  <si>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</si>
  <si>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</si>
  <si>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</si>
  <si>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</si>
  <si>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</si>
  <si>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</si>
  <si>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</si>
  <si>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</si>
  <si>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</si>
  <si>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</si>
  <si>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</si>
  <si>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</si>
  <si>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</si>
  <si>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</si>
  <si>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</si>
  <si>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</si>
  <si>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</si>
  <si>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</si>
  <si>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</si>
  <si>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</si>
  <si>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</si>
  <si>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</si>
  <si>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</si>
  <si>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</si>
  <si>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</si>
  <si>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</si>
  <si>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</si>
  <si>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</si>
  <si>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</si>
  <si>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</si>
  <si>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</si>
  <si>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</si>
  <si>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</si>
  <si>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</si>
  <si>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</si>
  <si>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</si>
  <si>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</si>
  <si>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</si>
  <si>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</si>
  <si>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</si>
  <si>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</si>
  <si>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</si>
  <si>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</si>
  <si>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</si>
  <si>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</si>
  <si>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</si>
  <si>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</si>
  <si>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</si>
  <si>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</si>
  <si>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</si>
  <si>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</si>
  <si>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</si>
  <si>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</si>
  <si>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</si>
  <si>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</si>
  <si>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</si>
  <si>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</si>
  <si>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</si>
  <si>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</si>
  <si>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</si>
  <si>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</si>
  <si>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</si>
  <si>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</si>
  <si>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</si>
  <si>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</si>
  <si>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</si>
  <si>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</si>
  <si>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</si>
  <si>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</si>
  <si>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</si>
  <si>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</si>
  <si>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</si>
  <si>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</si>
  <si>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</si>
  <si>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</si>
  <si>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</si>
  <si>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</si>
  <si>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</si>
  <si>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</si>
  <si>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</si>
  <si>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</si>
  <si>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</si>
  <si>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</si>
  <si>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</si>
  <si>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</si>
  <si>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</si>
  <si>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</si>
  <si>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</si>
  <si>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</si>
  <si>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</si>
  <si>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</si>
  <si>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</si>
  <si>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</si>
  <si>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</si>
  <si>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</si>
  <si>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</si>
  <si>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</si>
  <si>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</si>
  <si>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</si>
  <si>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</si>
  <si>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</si>
  <si>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</si>
  <si>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</si>
  <si>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</si>
  <si>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</si>
  <si>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</si>
  <si>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</si>
  <si>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</si>
  <si>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</si>
  <si>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</si>
  <si>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</si>
  <si>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</si>
  <si>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</si>
  <si>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</si>
  <si>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</si>
  <si>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</si>
  <si>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</si>
  <si>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</si>
  <si>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</si>
  <si>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</si>
  <si>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</si>
  <si>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</si>
  <si>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</si>
  <si>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</si>
  <si>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</si>
  <si>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</si>
  <si>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</si>
  <si>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</si>
  <si>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</si>
  <si>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</si>
  <si>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</si>
  <si>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</si>
  <si>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</si>
  <si>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</si>
  <si>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</si>
  <si>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</si>
  <si>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</si>
  <si>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</si>
  <si>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</si>
  <si>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</si>
  <si>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</si>
  <si>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</si>
  <si>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</si>
  <si>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</si>
  <si>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</si>
  <si>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</si>
  <si>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</si>
  <si>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</si>
  <si>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</si>
  <si>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</si>
  <si>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</si>
  <si>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</si>
  <si>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</si>
  <si>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</si>
  <si>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</si>
  <si>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</si>
  <si>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</si>
  <si>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</si>
  <si>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</si>
  <si>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</si>
  <si>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</si>
  <si>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</si>
  <si>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</si>
  <si>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</si>
  <si>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</si>
  <si>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</si>
  <si>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</si>
  <si>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</si>
  <si>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</si>
  <si>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</si>
  <si>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</si>
  <si>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</si>
  <si>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</si>
  <si>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</si>
  <si>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</si>
  <si>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</si>
  <si>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</si>
  <si>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</si>
  <si>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</si>
  <si>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</si>
  <si>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</si>
  <si>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</si>
  <si>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</si>
  <si>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</si>
  <si>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</si>
  <si>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</si>
  <si>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</si>
  <si>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</si>
  <si>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</si>
  <si>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</si>
  <si>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</si>
  <si>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</si>
  <si>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</si>
  <si>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</si>
  <si>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</si>
  <si>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</si>
  <si>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</si>
  <si>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</si>
  <si>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</si>
  <si>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</si>
  <si>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</si>
  <si>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</si>
  <si>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</si>
  <si>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</si>
  <si>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</si>
  <si>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</si>
  <si>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</si>
  <si>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</si>
  <si>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</si>
  <si>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</si>
  <si>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</si>
  <si>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</si>
  <si>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</si>
  <si>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</si>
  <si>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</si>
  <si>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</si>
  <si>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</si>
  <si>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</si>
  <si>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</si>
  <si>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</si>
  <si>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</si>
  <si>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</si>
  <si>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</si>
  <si>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</si>
  <si>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</si>
  <si>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</si>
  <si>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</si>
  <si>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</si>
  <si>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</si>
  <si>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</si>
  <si>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</si>
  <si>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</si>
  <si>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</si>
  <si>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</si>
  <si>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</si>
  <si>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</si>
  <si>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</si>
  <si>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</si>
  <si>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</si>
  <si>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</si>
  <si>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</si>
  <si>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</si>
  <si>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</si>
  <si>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</si>
  <si>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</si>
  <si>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</si>
  <si>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</si>
  <si>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</si>
  <si>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</si>
  <si>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</si>
  <si>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</si>
  <si>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</si>
  <si>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</si>
  <si>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</si>
  <si>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</si>
  <si>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</si>
  <si>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</si>
  <si>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</si>
  <si>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</si>
  <si>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</si>
  <si>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</si>
  <si>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</si>
  <si>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</si>
  <si>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</si>
  <si>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</si>
  <si>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</si>
  <si>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</si>
  <si>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</si>
  <si>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</si>
  <si>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</si>
  <si>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</si>
  <si>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</si>
  <si>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</si>
  <si>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</si>
  <si>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</si>
  <si>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</si>
  <si>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</si>
  <si>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</si>
  <si>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</si>
  <si>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</si>
  <si>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</si>
  <si>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</si>
  <si>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</si>
  <si>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</si>
  <si>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</si>
  <si>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</si>
  <si>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</si>
  <si>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</si>
  <si>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</si>
  <si>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</si>
  <si>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</si>
  <si>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</si>
  <si>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</si>
  <si>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</si>
  <si>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</si>
  <si>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</si>
  <si>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</si>
  <si>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</si>
  <si>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</si>
  <si>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</si>
  <si>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</si>
  <si>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</si>
  <si>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</si>
  <si>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</si>
  <si>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</si>
  <si>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</si>
  <si>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</si>
  <si>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</si>
  <si>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</si>
  <si>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</si>
  <si>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</si>
  <si>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</si>
  <si>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</si>
  <si>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</si>
  <si>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</si>
  <si>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</si>
  <si>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</si>
  <si>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</si>
  <si>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</si>
  <si>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</si>
  <si>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</si>
  <si>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</si>
  <si>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</si>
  <si>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</si>
  <si>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</si>
  <si>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</si>
  <si>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</si>
  <si>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</si>
  <si>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</si>
  <si>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</si>
  <si>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</si>
  <si>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</si>
  <si>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</si>
  <si>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</si>
  <si>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</si>
  <si>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</si>
  <si>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</si>
  <si>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</si>
  <si>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</si>
  <si>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</si>
  <si>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</si>
  <si>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</si>
  <si>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</si>
  <si>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</si>
  <si>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</si>
  <si>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</si>
  <si>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</si>
  <si>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</si>
  <si>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</si>
  <si>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</si>
  <si>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</si>
  <si>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</si>
  <si>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</si>
  <si>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</si>
  <si>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</si>
  <si>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</si>
  <si>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</si>
  <si>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</si>
  <si>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</si>
  <si>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</si>
  <si>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</si>
  <si>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</si>
  <si>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</si>
  <si>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</si>
  <si>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</si>
  <si>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</si>
  <si>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</si>
  <si>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</si>
  <si>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</si>
  <si>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</si>
  <si>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</si>
  <si>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</si>
  <si>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</si>
  <si>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</si>
  <si>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</si>
  <si>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</si>
  <si>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</si>
  <si>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</si>
  <si>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</si>
  <si>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</si>
  <si>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</si>
  <si>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</si>
  <si>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</si>
  <si>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</si>
  <si>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</si>
  <si>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</si>
  <si>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</si>
  <si>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</si>
  <si>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</si>
  <si>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</si>
  <si>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</si>
  <si>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</si>
  <si>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</si>
  <si>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</si>
  <si>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</si>
  <si>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</si>
  <si>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</si>
  <si>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</si>
  <si>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</si>
  <si>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</si>
  <si>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</si>
  <si>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</si>
  <si>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</si>
  <si>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</si>
  <si>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</si>
  <si>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</si>
  <si>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</si>
  <si>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</si>
  <si>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</si>
  <si>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</si>
  <si>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</si>
  <si>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</si>
  <si>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</si>
  <si>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</si>
  <si>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</si>
  <si>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</si>
  <si>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</si>
  <si>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</si>
  <si>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</si>
  <si>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</si>
  <si>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</si>
  <si>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</si>
  <si>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</si>
  <si>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</si>
  <si>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</si>
  <si>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</si>
  <si>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</si>
  <si>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</si>
  <si>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</si>
  <si>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</si>
  <si>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</si>
  <si>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</si>
  <si>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</si>
  <si>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</si>
  <si>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</si>
  <si>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</si>
  <si>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</si>
  <si>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</si>
  <si>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</si>
  <si>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</si>
  <si>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</si>
  <si>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</si>
  <si>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</si>
  <si>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</si>
  <si>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</si>
  <si>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</si>
  <si>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</si>
  <si>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</si>
  <si>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</si>
  <si>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</si>
  <si>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</si>
  <si>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</si>
  <si>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</si>
  <si>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</si>
  <si>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</si>
  <si>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</si>
  <si>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</si>
  <si>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</si>
  <si>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</si>
  <si>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</si>
  <si>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</si>
  <si>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</si>
  <si>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</si>
  <si>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</si>
  <si>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</si>
  <si>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</si>
  <si>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</si>
  <si>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</si>
  <si>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</si>
  <si>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</si>
  <si>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</si>
  <si>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</si>
  <si>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</si>
  <si>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</si>
  <si>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</si>
  <si>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</si>
  <si>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</si>
  <si>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</si>
  <si>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</si>
  <si>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</si>
  <si>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</si>
  <si>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</si>
  <si>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</si>
  <si>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</si>
  <si>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</si>
  <si>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</si>
  <si>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</si>
  <si>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</si>
  <si>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</si>
  <si>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</si>
  <si>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</si>
  <si>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</si>
  <si>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</si>
  <si>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</si>
  <si>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</si>
  <si>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</si>
  <si>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</si>
  <si>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</si>
  <si>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</si>
  <si>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</si>
  <si>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</si>
  <si>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</si>
  <si>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</si>
  <si>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</si>
  <si>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</si>
  <si>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</si>
  <si>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</si>
  <si>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</si>
  <si>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</si>
  <si>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</si>
  <si>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</si>
  <si>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</si>
  <si>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</si>
  <si>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</si>
  <si>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</si>
  <si>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</si>
  <si>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</si>
  <si>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</si>
  <si>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</si>
  <si>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</si>
  <si>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</si>
  <si>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</si>
  <si>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</si>
  <si>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</si>
  <si>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</si>
  <si>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</si>
  <si>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</si>
  <si>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</si>
  <si>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</si>
  <si>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</si>
  <si>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</si>
  <si>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</si>
  <si>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</si>
  <si>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</si>
  <si>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</si>
  <si>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</si>
  <si>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</si>
  <si>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</si>
  <si>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</si>
  <si>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</si>
  <si>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</si>
  <si>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</si>
  <si>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</si>
  <si>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</si>
  <si>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</si>
  <si>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</si>
  <si>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</si>
  <si>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</si>
  <si>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</si>
  <si>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</si>
  <si>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</si>
  <si>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</si>
  <si>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</si>
  <si>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</si>
  <si>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</si>
  <si>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</si>
  <si>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</si>
  <si>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</si>
  <si>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</si>
  <si>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</si>
  <si>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</si>
  <si>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</si>
  <si>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</si>
  <si>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</si>
  <si>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</si>
  <si>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</si>
  <si>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</si>
  <si>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</si>
  <si>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</si>
  <si>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</si>
  <si>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</si>
  <si>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</si>
  <si>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</si>
  <si>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</si>
  <si>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</si>
  <si>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</si>
  <si>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</si>
  <si>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</si>
  <si>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</si>
  <si>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</si>
  <si>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</si>
  <si>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</si>
  <si>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</si>
  <si>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</si>
  <si>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</si>
  <si>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</si>
  <si>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</si>
  <si>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</si>
  <si>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</si>
  <si>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</si>
  <si>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</si>
  <si>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</si>
  <si>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</si>
  <si>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</si>
  <si>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</si>
  <si>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</si>
  <si>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</si>
  <si>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</si>
  <si>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</si>
  <si>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</si>
  <si>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</si>
  <si>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</si>
  <si>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</si>
  <si>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</si>
  <si>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</si>
  <si>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</si>
  <si>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</si>
  <si>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</si>
  <si>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</si>
  <si>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</si>
  <si>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</si>
  <si>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</si>
  <si>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</si>
  <si>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</si>
  <si>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</si>
  <si>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</si>
  <si>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</si>
  <si>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</si>
  <si>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</si>
  <si>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</si>
  <si>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</si>
  <si>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</si>
  <si>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</si>
  <si>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</si>
  <si>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</si>
  <si>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</si>
  <si>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</si>
  <si>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</si>
  <si>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</si>
  <si>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</si>
  <si>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</si>
  <si>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</si>
  <si>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</si>
  <si>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</si>
  <si>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</si>
  <si>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</si>
  <si>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</si>
  <si>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</si>
  <si>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</si>
  <si>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</si>
  <si>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</si>
  <si>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</si>
  <si>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</si>
  <si>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</si>
  <si>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</si>
  <si>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</si>
  <si>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</si>
  <si>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</si>
  <si>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</si>
  <si>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</si>
  <si>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</si>
  <si>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</si>
  <si>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</si>
  <si>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</si>
  <si>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</si>
  <si>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</si>
  <si>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</si>
  <si>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</si>
  <si>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</si>
  <si>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</si>
  <si>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</si>
  <si>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</si>
  <si>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</si>
  <si>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</si>
  <si>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</si>
  <si>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</si>
  <si>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</si>
  <si>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</si>
  <si>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</si>
  <si>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</si>
  <si>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</si>
  <si>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</si>
  <si>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</si>
  <si>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</si>
  <si>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</si>
  <si>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</si>
  <si>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</si>
  <si>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</si>
  <si>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</si>
  <si>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</si>
  <si>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</si>
  <si>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</si>
  <si>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</si>
  <si>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</si>
  <si>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</si>
  <si>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</si>
  <si>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</si>
  <si>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</si>
  <si>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</si>
  <si>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</si>
  <si>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</si>
  <si>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</si>
  <si>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</si>
  <si>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</si>
  <si>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</si>
  <si>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</si>
  <si>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</si>
  <si>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</si>
  <si>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</si>
  <si>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</si>
  <si>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</si>
  <si>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</si>
  <si>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</si>
  <si>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</si>
  <si>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</si>
  <si>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</si>
  <si>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</si>
  <si>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</si>
  <si>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</si>
  <si>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</si>
  <si>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</si>
  <si>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</si>
  <si>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</si>
  <si>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</si>
  <si>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</si>
  <si>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</si>
  <si>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</si>
  <si>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</si>
  <si>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</si>
  <si>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</si>
  <si>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</si>
  <si>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</si>
  <si>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</si>
  <si>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</si>
  <si>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</si>
  <si>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</si>
  <si>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</si>
  <si>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</si>
  <si>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</si>
  <si>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</si>
  <si>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</si>
  <si>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</si>
  <si>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</si>
  <si>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</si>
  <si>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</si>
  <si>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</si>
  <si>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</si>
  <si>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</si>
  <si>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</si>
  <si>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</si>
  <si>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</si>
  <si>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</si>
  <si>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</si>
  <si>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</si>
  <si>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</si>
  <si>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</si>
  <si>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</si>
  <si>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</si>
  <si>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</si>
  <si>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</si>
  <si>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</si>
  <si>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</si>
  <si>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</si>
  <si>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</si>
  <si>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</si>
  <si>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</si>
  <si>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</si>
  <si>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</si>
  <si>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</si>
  <si>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</si>
  <si>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</si>
  <si>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</si>
  <si>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</si>
  <si>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</si>
  <si>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</si>
  <si>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</si>
  <si>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</si>
  <si>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</si>
  <si>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</si>
  <si>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</si>
  <si>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</si>
  <si>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</si>
  <si>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</si>
  <si>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</si>
  <si>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</si>
  <si>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</si>
  <si>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</si>
  <si>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</si>
  <si>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</si>
  <si>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</si>
  <si>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</si>
  <si>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</si>
  <si>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</si>
  <si>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</si>
  <si>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</si>
  <si>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</si>
  <si>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</si>
  <si>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</si>
  <si>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</si>
  <si>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</si>
  <si>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</si>
  <si>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</si>
  <si>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</si>
  <si>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</si>
  <si>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</si>
  <si>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</si>
  <si>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</si>
  <si>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</si>
  <si>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</si>
  <si>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</si>
  <si>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</si>
  <si>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</si>
  <si>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</si>
  <si>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</si>
  <si>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</si>
  <si>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</si>
  <si>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</si>
  <si>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</si>
  <si>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</si>
  <si>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</si>
  <si>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</si>
  <si>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</si>
  <si>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</si>
  <si>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</si>
  <si>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</si>
  <si>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</si>
  <si>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</si>
  <si>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</si>
  <si>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</si>
  <si>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</si>
  <si>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</si>
  <si>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</si>
  <si>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</si>
  <si>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</si>
  <si>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</si>
  <si>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</si>
  <si>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</si>
  <si>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</si>
  <si>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</si>
  <si>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</si>
  <si>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</si>
  <si>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</si>
  <si>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</si>
  <si>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</si>
  <si>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</si>
  <si>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</si>
  <si>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</si>
  <si>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</si>
  <si>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</si>
  <si>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</si>
  <si>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</si>
  <si>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</si>
  <si>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</si>
  <si>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</si>
  <si>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</si>
  <si>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</si>
  <si>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</si>
  <si>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</si>
  <si>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</si>
  <si>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</si>
  <si>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</si>
  <si>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</si>
  <si>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</si>
  <si>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</si>
  <si>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</si>
  <si>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</si>
  <si>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</si>
  <si>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</si>
  <si>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</si>
  <si>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</si>
  <si>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</si>
  <si>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</si>
  <si>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</si>
  <si>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</si>
  <si>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</si>
  <si>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</si>
  <si>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</si>
  <si>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</si>
  <si>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</si>
  <si>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</si>
  <si>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</si>
  <si>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</si>
  <si>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</si>
  <si>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</si>
  <si>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</si>
  <si>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</si>
  <si>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</si>
  <si>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</si>
  <si>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</si>
  <si>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</si>
  <si>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</si>
  <si>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</si>
  <si>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</si>
  <si>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</si>
  <si>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</si>
  <si>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</si>
  <si>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</si>
  <si>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</si>
  <si>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</si>
  <si>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</si>
  <si>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</si>
  <si>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</si>
  <si>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</si>
  <si>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</si>
  <si>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</si>
  <si>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</si>
  <si>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</si>
  <si>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</si>
  <si>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</si>
  <si>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</si>
  <si>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</si>
  <si>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</si>
  <si>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</si>
  <si>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</si>
  <si>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</si>
  <si>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</si>
  <si>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</si>
  <si>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</si>
  <si>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</si>
  <si>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</si>
  <si>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</si>
  <si>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</si>
  <si>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</si>
  <si>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</si>
  <si>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</si>
  <si>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</si>
  <si>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</si>
  <si>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</si>
  <si>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</si>
  <si>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</si>
  <si>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</si>
  <si>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</si>
  <si>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</si>
  <si>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</si>
  <si>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</si>
  <si>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</si>
  <si>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</si>
  <si>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</si>
  <si>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</si>
  <si>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</si>
  <si>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</si>
  <si>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</si>
  <si>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</si>
  <si>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</si>
  <si>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</si>
  <si>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</si>
  <si>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</si>
  <si>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</si>
  <si>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</si>
  <si>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</si>
  <si>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</si>
  <si>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</si>
  <si>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</si>
  <si>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</si>
  <si>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</si>
  <si>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</si>
  <si>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</si>
  <si>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</si>
  <si>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</si>
  <si>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</si>
  <si>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</si>
  <si>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</si>
  <si>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</si>
  <si>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</si>
  <si>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</si>
  <si>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</si>
  <si>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</si>
  <si>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</si>
  <si>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</si>
  <si>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</si>
  <si>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</si>
  <si>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</si>
  <si>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</si>
  <si>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</si>
  <si>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</si>
  <si>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</si>
  <si>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</si>
  <si>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</si>
  <si>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</si>
  <si>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</si>
  <si>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</si>
  <si>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</si>
  <si>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</si>
  <si>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</si>
  <si>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</si>
  <si>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</si>
  <si>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</si>
  <si>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</si>
  <si>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</si>
  <si>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</si>
  <si>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</si>
  <si>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</si>
  <si>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</si>
  <si>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</si>
  <si>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</si>
  <si>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</si>
  <si>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</si>
  <si>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</si>
  <si>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</si>
  <si>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</si>
  <si>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</si>
  <si>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</si>
  <si>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</si>
  <si>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</si>
  <si>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</si>
  <si>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</si>
  <si>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</si>
  <si>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</si>
  <si>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</si>
  <si>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</si>
  <si>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</si>
  <si>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</si>
  <si>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</si>
  <si>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</si>
  <si>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</si>
  <si>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</si>
  <si>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</si>
  <si>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</si>
  <si>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</si>
  <si>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</si>
  <si>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</si>
  <si>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</si>
  <si>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</si>
  <si>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</si>
  <si>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</si>
  <si>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</si>
  <si>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</si>
  <si>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</si>
  <si>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</si>
  <si>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</si>
  <si>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</si>
  <si>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</si>
  <si>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</si>
  <si>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</si>
  <si>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</si>
  <si>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</si>
  <si>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</si>
  <si>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</si>
  <si>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</si>
  <si>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</si>
  <si>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</si>
  <si>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</si>
  <si>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</si>
  <si>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</si>
  <si>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</si>
  <si>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</si>
  <si>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</si>
  <si>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</si>
  <si>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</si>
  <si>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</si>
  <si>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</si>
  <si>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</si>
  <si>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</si>
  <si>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</si>
  <si>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</si>
  <si>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</si>
  <si>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</si>
  <si>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</si>
  <si>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</si>
  <si>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</si>
  <si>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</si>
  <si>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</si>
  <si>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</si>
  <si>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</si>
  <si>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</si>
  <si>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</si>
  <si>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</si>
  <si>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</si>
  <si>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</si>
  <si>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</si>
  <si>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</si>
  <si>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</si>
  <si>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</si>
  <si>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</si>
  <si>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</si>
  <si>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</si>
  <si>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</si>
  <si>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</si>
  <si>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</si>
  <si>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</si>
  <si>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</si>
  <si>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</si>
  <si>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</si>
  <si>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</si>
  <si>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</si>
  <si>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</si>
  <si>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</si>
  <si>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</si>
  <si>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</si>
  <si>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</si>
  <si>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</si>
  <si>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</si>
  <si>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</si>
  <si>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</si>
  <si>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</si>
  <si>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</si>
  <si>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</si>
  <si>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</si>
  <si>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</si>
  <si>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</si>
  <si>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</si>
  <si>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</si>
  <si>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</si>
  <si>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</si>
  <si>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</si>
  <si>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</si>
  <si>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</si>
  <si>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</si>
  <si>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</si>
  <si>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</si>
  <si>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</si>
  <si>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</si>
  <si>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</si>
  <si>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</si>
  <si>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</si>
  <si>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</si>
  <si>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</si>
  <si>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</si>
  <si>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</si>
  <si>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</si>
  <si>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</si>
  <si>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</si>
  <si>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</si>
  <si>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</si>
  <si>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</si>
  <si>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</si>
  <si>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</si>
  <si>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</si>
  <si>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</si>
  <si>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</si>
  <si>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</si>
  <si>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</si>
  <si>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</si>
  <si>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</si>
  <si>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</si>
  <si>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</si>
  <si>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</si>
  <si>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</si>
  <si>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</si>
  <si>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</si>
  <si>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</si>
  <si>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</si>
  <si>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</si>
  <si>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</si>
  <si>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</si>
  <si>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</si>
  <si>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</si>
  <si>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</si>
  <si>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</si>
  <si>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</si>
  <si>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</si>
  <si>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</si>
  <si>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</si>
  <si>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</si>
  <si>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</si>
  <si>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</si>
  <si>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</si>
  <si>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</si>
  <si>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</si>
  <si>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</si>
  <si>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</si>
  <si>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</si>
  <si>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</si>
  <si>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</si>
  <si>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</si>
  <si>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</si>
  <si>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</si>
  <si>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</si>
  <si>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</si>
  <si>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</si>
  <si>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</si>
  <si>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</si>
  <si>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</si>
  <si>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</si>
  <si>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</si>
  <si>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</si>
  <si>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</si>
  <si>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</si>
  <si>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</si>
  <si>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</si>
  <si>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</si>
  <si>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</si>
  <si>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</si>
  <si>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</si>
  <si>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</si>
  <si>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</si>
  <si>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</si>
  <si>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</si>
  <si>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</si>
  <si>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</si>
  <si>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</si>
  <si>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</si>
  <si>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</si>
  <si>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</si>
  <si>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</si>
  <si>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</si>
  <si>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</si>
  <si>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</si>
  <si>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</si>
  <si>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</si>
  <si>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</si>
  <si>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</si>
  <si>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</si>
  <si>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</si>
  <si>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</si>
  <si>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</si>
  <si>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</si>
  <si>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</si>
  <si>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</si>
  <si>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</si>
  <si>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</si>
  <si>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</si>
  <si>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</si>
  <si>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</si>
  <si>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</si>
  <si>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</si>
  <si>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</si>
  <si>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</si>
  <si>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</si>
  <si>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</si>
  <si>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</si>
  <si>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</si>
  <si>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</si>
  <si>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</si>
  <si>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</si>
  <si>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</si>
  <si>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</si>
  <si>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</si>
  <si>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</si>
  <si>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</si>
  <si>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</si>
  <si>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</si>
  <si>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</si>
  <si>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</si>
  <si>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</si>
  <si>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</si>
  <si>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</si>
  <si>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</si>
  <si>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</si>
  <si>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</si>
  <si>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</si>
  <si>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</si>
  <si>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</si>
  <si>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</si>
  <si>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</si>
  <si>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</si>
  <si>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</si>
  <si>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</si>
  <si>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</si>
  <si>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</si>
  <si>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</si>
  <si>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</si>
  <si>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</si>
  <si>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</si>
  <si>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</si>
  <si>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</si>
  <si>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</si>
  <si>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</si>
  <si>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</si>
  <si>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</si>
  <si>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</si>
  <si>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</si>
  <si>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</si>
  <si>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</si>
  <si>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</si>
  <si>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</si>
  <si>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</si>
  <si>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</si>
  <si>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</si>
  <si>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</si>
  <si>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</si>
  <si>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</si>
  <si>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</si>
  <si>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</si>
  <si>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</si>
  <si>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</si>
  <si>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</si>
  <si>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</si>
  <si>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</si>
  <si>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</si>
  <si>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</si>
  <si>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</si>
  <si>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</si>
  <si>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</si>
  <si>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</si>
  <si>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</si>
  <si>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</si>
  <si>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</si>
  <si>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</si>
  <si>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</si>
  <si>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</si>
  <si>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</si>
  <si>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</si>
  <si>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</si>
  <si>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</si>
  <si>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</si>
  <si>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</si>
  <si>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</si>
  <si>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</si>
  <si>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</si>
  <si>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</si>
  <si>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</si>
  <si>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</si>
  <si>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</si>
  <si>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</si>
  <si>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</si>
  <si>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</si>
  <si>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</si>
  <si>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</si>
  <si>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</si>
  <si>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</si>
  <si>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</si>
  <si>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</si>
  <si>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</si>
  <si>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</si>
  <si>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</si>
  <si>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</si>
  <si>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</si>
  <si>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</si>
  <si>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</si>
  <si>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</si>
  <si>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</si>
  <si>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</si>
  <si>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</si>
  <si>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</si>
  <si>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</si>
  <si>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</si>
  <si>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</si>
  <si>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</si>
  <si>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</si>
  <si>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</si>
  <si>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</si>
  <si>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</si>
  <si>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</si>
  <si>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</si>
  <si>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</si>
  <si>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</si>
  <si>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</si>
  <si>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</si>
  <si>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</si>
  <si>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</si>
  <si>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</si>
  <si>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</si>
  <si>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</si>
  <si>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</si>
  <si>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</si>
  <si>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</si>
  <si>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</si>
  <si>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</si>
  <si>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</si>
  <si>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</si>
  <si>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</si>
  <si>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</si>
  <si>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</si>
  <si>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</si>
  <si>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</si>
  <si>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</si>
  <si>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</si>
  <si>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</si>
  <si>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</si>
  <si>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</si>
  <si>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</si>
  <si>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</si>
  <si>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</si>
  <si>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</si>
  <si>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</si>
  <si>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</si>
  <si>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</si>
  <si>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</si>
  <si>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</si>
  <si>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</si>
  <si>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</si>
  <si>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</si>
  <si>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</si>
  <si>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</si>
  <si>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</si>
  <si>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</si>
  <si>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</si>
  <si>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</si>
  <si>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</si>
  <si>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</si>
  <si>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</si>
  <si>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</si>
  <si>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</si>
  <si>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</si>
  <si>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</si>
  <si>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</si>
  <si>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</si>
  <si>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</si>
  <si>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</si>
  <si>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</si>
  <si>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</si>
  <si>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</si>
  <si>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</si>
  <si>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</si>
  <si>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</si>
  <si>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</si>
  <si>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</si>
  <si>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</si>
  <si>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</si>
  <si>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</si>
  <si>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</si>
  <si>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</si>
  <si>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</si>
  <si>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</si>
  <si>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</si>
  <si>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</si>
  <si>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</si>
  <si>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</si>
  <si>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</si>
  <si>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</si>
  <si>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</si>
  <si>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</si>
  <si>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</si>
  <si>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</si>
  <si>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</si>
  <si>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</si>
  <si>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</si>
  <si>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</si>
  <si>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</si>
  <si>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</si>
  <si>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</si>
  <si>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</si>
  <si>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</si>
  <si>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</si>
  <si>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</si>
  <si>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</si>
  <si>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</si>
  <si>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</si>
  <si>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</si>
  <si>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</si>
  <si>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</si>
  <si>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</si>
  <si>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</si>
  <si>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</si>
  <si>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</si>
  <si>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</si>
  <si>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</si>
  <si>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</si>
  <si>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</si>
  <si>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</si>
  <si>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</si>
  <si>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</si>
  <si>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</si>
  <si>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</si>
  <si>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</si>
  <si>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</si>
  <si>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</si>
  <si>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</si>
  <si>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</si>
  <si>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</si>
  <si>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</si>
  <si>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</si>
  <si>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</si>
  <si>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</si>
  <si>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</si>
  <si>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</si>
  <si>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</si>
  <si>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</si>
  <si>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</si>
  <si>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</si>
  <si>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</si>
  <si>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</si>
  <si>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</si>
  <si>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</si>
  <si>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</si>
  <si>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</si>
  <si>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</si>
  <si>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</si>
  <si>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</si>
  <si>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</si>
  <si>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</si>
  <si>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</si>
  <si>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</si>
  <si>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</si>
  <si>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</si>
  <si>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</si>
  <si>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</si>
  <si>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</si>
  <si>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</si>
  <si>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</si>
  <si>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</si>
  <si>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</si>
  <si>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</si>
  <si>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</si>
  <si>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</si>
  <si>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</si>
  <si>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</si>
  <si>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</si>
  <si>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</si>
  <si>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</si>
  <si>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</si>
  <si>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</si>
  <si>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</si>
  <si>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</si>
  <si>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</si>
  <si>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</si>
  <si>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</si>
  <si>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</si>
  <si>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</si>
  <si>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</si>
  <si>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</si>
  <si>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</si>
  <si>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</si>
  <si>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</si>
  <si>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</si>
  <si>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</si>
  <si>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</si>
  <si>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</si>
  <si>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</si>
  <si>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</si>
  <si>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</si>
  <si>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</si>
  <si>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</si>
  <si>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</si>
  <si>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</si>
  <si>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</si>
  <si>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</si>
  <si>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</si>
  <si>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</si>
  <si>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</si>
  <si>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</si>
  <si>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</si>
  <si>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</si>
  <si>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</si>
  <si>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</si>
  <si>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</si>
  <si>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</si>
  <si>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</si>
  <si>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</si>
  <si>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</si>
  <si>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</si>
  <si>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</si>
  <si>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</si>
  <si>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</si>
  <si>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</si>
  <si>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</si>
  <si>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</si>
  <si>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</si>
  <si>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</si>
  <si>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</si>
  <si>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</si>
  <si>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</si>
  <si>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</si>
  <si>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</si>
  <si>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</si>
  <si>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</si>
  <si>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</si>
  <si>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</si>
  <si>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</si>
  <si>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</si>
  <si>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</si>
  <si>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</si>
  <si>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</si>
  <si>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</si>
  <si>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</si>
  <si>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</si>
  <si>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</si>
  <si>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</si>
  <si>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</si>
  <si>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</si>
  <si>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</si>
  <si>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</si>
  <si>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</si>
  <si>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</si>
  <si>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</si>
  <si>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</si>
  <si>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</si>
  <si>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</si>
  <si>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</si>
  <si>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</si>
  <si>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</si>
  <si>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</si>
  <si>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</si>
  <si>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</si>
  <si>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</si>
  <si>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</si>
  <si>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</si>
  <si>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</si>
  <si>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</si>
  <si>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</si>
  <si>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</si>
  <si>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</si>
  <si>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</si>
  <si>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</si>
  <si>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</si>
  <si>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</si>
  <si>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</si>
  <si>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</si>
  <si>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</si>
  <si>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</si>
  <si>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</si>
  <si>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</si>
  <si>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</si>
  <si>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</si>
  <si>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</si>
  <si>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</si>
  <si>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</si>
  <si>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</si>
  <si>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</si>
  <si>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</si>
  <si>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</si>
  <si>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</si>
  <si>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</si>
  <si>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</si>
  <si>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</si>
  <si>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</si>
  <si>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</si>
  <si>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</si>
  <si>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</si>
  <si>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</si>
  <si>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</si>
  <si>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</si>
  <si>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</si>
  <si>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</si>
  <si>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</si>
  <si>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</si>
  <si>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</si>
  <si>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</si>
  <si>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</si>
  <si>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</si>
  <si>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</si>
  <si>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</si>
  <si>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</si>
  <si>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</si>
  <si>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</si>
  <si>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</si>
  <si>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</si>
  <si>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</si>
  <si>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</si>
  <si>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</si>
  <si>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</si>
  <si>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</si>
  <si>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</si>
  <si>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</si>
  <si>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</si>
  <si>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</si>
  <si>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</si>
  <si>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</si>
  <si>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</si>
  <si>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</si>
  <si>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</si>
  <si>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</si>
  <si>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</si>
  <si>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</si>
  <si>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</si>
  <si>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</si>
  <si>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</si>
  <si>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</si>
  <si>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</si>
  <si>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</si>
  <si>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</si>
  <si>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</si>
  <si>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</si>
  <si>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</si>
  <si>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</si>
  <si>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</si>
  <si>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</si>
  <si>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</si>
  <si>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</si>
  <si>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</si>
  <si>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</si>
  <si>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</si>
  <si>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</si>
  <si>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</si>
  <si>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</si>
  <si>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</si>
  <si>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</si>
  <si>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</si>
  <si>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</si>
  <si>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</si>
  <si>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</si>
  <si>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</si>
  <si>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</si>
  <si>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</si>
  <si>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</si>
  <si>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</si>
  <si>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</si>
  <si>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</si>
  <si>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</si>
  <si>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</si>
  <si>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</si>
  <si>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</si>
  <si>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</si>
  <si>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</si>
  <si>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</si>
  <si>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</si>
  <si>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</si>
  <si>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</si>
  <si>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</si>
  <si>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</si>
  <si>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</si>
  <si>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</si>
  <si>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</si>
  <si>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</si>
  <si>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</si>
  <si>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</si>
  <si>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</si>
  <si>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</si>
  <si>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</si>
  <si>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</si>
  <si>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</si>
  <si>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</si>
  <si>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</si>
  <si>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</si>
  <si>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</si>
  <si>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</si>
  <si>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</si>
  <si>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</si>
  <si>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</si>
  <si>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</si>
  <si>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</si>
  <si>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</si>
  <si>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</si>
  <si>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</si>
  <si>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</si>
  <si>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</si>
  <si>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</si>
  <si>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</si>
  <si>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</si>
  <si>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</si>
  <si>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</si>
  <si>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</si>
  <si>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</si>
  <si>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</si>
  <si>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</si>
  <si>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</si>
  <si>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</si>
  <si>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</si>
  <si>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</si>
  <si>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</si>
  <si>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</si>
  <si>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</si>
  <si>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</si>
  <si>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</si>
  <si>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</si>
  <si>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</si>
  <si>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</si>
  <si>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</si>
  <si>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</si>
  <si>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</si>
  <si>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</si>
  <si>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</si>
  <si>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</si>
  <si>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</si>
  <si>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</si>
  <si>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</si>
  <si>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</si>
  <si>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</si>
  <si>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</si>
  <si>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</si>
  <si>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</si>
  <si>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</si>
  <si>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</si>
  <si>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</si>
  <si>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</si>
  <si>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</si>
  <si>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</si>
  <si>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</si>
  <si>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</si>
  <si>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</si>
  <si>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</si>
  <si>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</si>
  <si>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</si>
  <si>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</si>
  <si>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</si>
  <si>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</si>
  <si>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</si>
  <si>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</si>
  <si>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</si>
  <si>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</si>
  <si>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</si>
  <si>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</si>
  <si>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</si>
  <si>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</si>
  <si>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</si>
  <si>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</si>
  <si>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</si>
  <si>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</si>
  <si>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</si>
  <si>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</si>
  <si>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</si>
  <si>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</si>
  <si>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</si>
  <si>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</si>
  <si>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</si>
  <si>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</si>
  <si>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</si>
  <si>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</si>
  <si>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</si>
  <si>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</si>
  <si>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</si>
  <si>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</si>
  <si>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</si>
  <si>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</si>
  <si>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</si>
  <si>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</si>
  <si>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</si>
  <si>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</si>
  <si>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</si>
  <si>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</si>
  <si>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</si>
  <si>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</si>
  <si>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</si>
  <si>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</si>
  <si>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</si>
  <si>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</si>
  <si>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</si>
  <si>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</si>
  <si>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</si>
  <si>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</si>
  <si>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</si>
  <si>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</si>
  <si>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</si>
  <si>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</si>
  <si>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</si>
  <si>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</si>
  <si>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</si>
  <si>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</si>
  <si>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</si>
  <si>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</si>
  <si>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</si>
  <si>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</si>
  <si>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</si>
  <si>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</si>
  <si>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</si>
  <si>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</si>
  <si>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</si>
  <si>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</si>
  <si>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</si>
  <si>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</si>
  <si>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</si>
  <si>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</si>
  <si>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</si>
  <si>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</si>
  <si>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</si>
  <si>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</si>
  <si>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</si>
  <si>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</si>
  <si>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</si>
  <si>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</si>
  <si>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</si>
  <si>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</si>
  <si>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</si>
  <si>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</si>
  <si>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</si>
  <si>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</si>
  <si>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</si>
  <si>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</si>
  <si>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</si>
  <si>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</si>
  <si>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</si>
  <si>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</si>
  <si>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</si>
  <si>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</si>
  <si>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</si>
  <si>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</si>
  <si>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</si>
  <si>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</si>
  <si>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</si>
  <si>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</si>
  <si>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</si>
  <si>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</si>
  <si>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</si>
  <si>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</si>
  <si>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</si>
  <si>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</si>
  <si>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</si>
  <si>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</si>
  <si>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</si>
  <si>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</si>
  <si>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</si>
  <si>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</si>
  <si>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</si>
  <si>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</si>
  <si>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</si>
  <si>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</si>
  <si>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</si>
  <si>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</si>
  <si>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</si>
  <si>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</si>
  <si>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</si>
  <si>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</si>
  <si>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</si>
  <si>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</si>
  <si>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</si>
  <si>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</si>
  <si>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</si>
  <si>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</si>
  <si>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</si>
  <si>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</si>
  <si>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</si>
  <si>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</si>
  <si>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</si>
  <si>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</si>
  <si>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</si>
  <si>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</si>
  <si>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</si>
  <si>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</si>
  <si>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</si>
  <si>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</si>
  <si>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</si>
  <si>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</si>
  <si>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</si>
  <si>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</si>
  <si>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</si>
  <si>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</si>
  <si>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</si>
  <si>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</si>
  <si>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</si>
  <si>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</si>
  <si>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</si>
  <si>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</si>
  <si>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</si>
  <si>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</si>
  <si>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</si>
  <si>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</si>
  <si>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</si>
  <si>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</si>
  <si>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</si>
  <si>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</si>
  <si>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</si>
  <si>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</si>
  <si>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</si>
  <si>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</si>
  <si>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</si>
  <si>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</si>
  <si>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</si>
  <si>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</si>
  <si>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</si>
  <si>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</si>
  <si>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</si>
  <si>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</si>
  <si>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</si>
  <si>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</si>
  <si>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</si>
  <si>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</si>
  <si>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</si>
  <si>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</si>
  <si>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</si>
  <si>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</si>
  <si>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</si>
  <si>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</si>
  <si>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</si>
  <si>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</si>
  <si>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</si>
  <si>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</si>
  <si>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</si>
  <si>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</si>
  <si>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</si>
  <si>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</si>
  <si>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</si>
  <si>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</si>
  <si>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</si>
  <si>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</si>
  <si>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</si>
  <si>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</si>
  <si>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</si>
  <si>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</si>
  <si>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</si>
  <si>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</si>
  <si>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</si>
  <si>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</si>
  <si>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</si>
  <si>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</si>
  <si>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</si>
  <si>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</si>
  <si>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</si>
  <si>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</si>
  <si>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</si>
  <si>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</si>
  <si>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</si>
  <si>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</si>
  <si>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</si>
  <si>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</si>
  <si>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</si>
  <si>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</si>
  <si>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</si>
  <si>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</si>
  <si>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</si>
  <si>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</si>
  <si>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</si>
  <si>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</si>
  <si>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</si>
  <si>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</si>
  <si>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</si>
  <si>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</si>
  <si>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</si>
  <si>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</si>
  <si>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</si>
  <si>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</si>
  <si>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</si>
  <si>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</si>
  <si>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</si>
  <si>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</si>
  <si>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</si>
  <si>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</si>
  <si>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</si>
  <si>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</si>
  <si>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</si>
  <si>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</si>
  <si>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</si>
  <si>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</si>
  <si>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</si>
  <si>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</si>
  <si>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</si>
  <si>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</si>
  <si>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</si>
  <si>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</si>
  <si>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</si>
  <si>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</si>
  <si>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</si>
  <si>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</si>
  <si>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</si>
  <si>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</si>
  <si>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</si>
  <si>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</si>
  <si>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</si>
  <si>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</si>
  <si>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</si>
  <si>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</si>
  <si>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</si>
  <si>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</si>
  <si>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</si>
  <si>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</si>
  <si>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</si>
  <si>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</si>
  <si>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</si>
  <si>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</si>
  <si>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</si>
  <si>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</si>
  <si>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</si>
  <si>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</si>
  <si>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</si>
  <si>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</si>
  <si>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</si>
  <si>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</si>
  <si>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</si>
  <si>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</si>
  <si>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</si>
  <si>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</si>
  <si>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</si>
  <si>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</si>
  <si>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</si>
  <si>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</si>
  <si>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</si>
  <si>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</si>
  <si>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</si>
  <si>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</si>
  <si>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</si>
  <si>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</si>
  <si>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</si>
  <si>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</si>
  <si>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</si>
  <si>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</si>
  <si>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</si>
  <si>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</si>
  <si>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</si>
  <si>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</si>
  <si>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</si>
  <si>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</si>
  <si>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</si>
  <si>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</si>
  <si>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</si>
  <si>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</si>
  <si>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</si>
  <si>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</si>
  <si>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</si>
  <si>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</si>
  <si>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</si>
  <si>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</si>
  <si>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</si>
  <si>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</si>
  <si>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</si>
  <si>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</si>
  <si>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</si>
  <si>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</si>
  <si>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</si>
  <si>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</si>
  <si>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</si>
  <si>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</si>
  <si>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</si>
  <si>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</si>
  <si>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</si>
  <si>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</si>
  <si>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</si>
  <si>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</si>
  <si>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</si>
  <si>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</si>
  <si>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</si>
  <si>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</si>
  <si>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</si>
  <si>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</si>
  <si>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</si>
  <si>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</si>
  <si>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</si>
  <si>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</si>
  <si>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</si>
  <si>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</si>
  <si>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</si>
  <si>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</si>
  <si>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</si>
  <si>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</si>
  <si>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</si>
  <si>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</si>
  <si>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</si>
  <si>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</si>
  <si>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</si>
  <si>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</si>
  <si>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</si>
  <si>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</si>
  <si>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</si>
  <si>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</si>
  <si>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</si>
  <si>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</si>
  <si>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</si>
  <si>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</si>
  <si>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</si>
  <si>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</si>
  <si>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</si>
  <si>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</si>
  <si>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</si>
  <si>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</si>
  <si>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</si>
  <si>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</si>
  <si>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</si>
  <si>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</si>
  <si>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</si>
  <si>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</si>
  <si>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</si>
  <si>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</si>
  <si>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</si>
  <si>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</si>
  <si>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</si>
  <si>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</si>
  <si>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</si>
  <si>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</si>
  <si>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</si>
  <si>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</si>
  <si>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</si>
  <si>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</si>
  <si>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</si>
  <si>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</si>
  <si>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</si>
  <si>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</si>
  <si>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</si>
  <si>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</si>
  <si>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</si>
  <si>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</si>
  <si>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</si>
  <si>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</si>
  <si>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</si>
  <si>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</si>
  <si>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</si>
  <si>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</si>
  <si>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</si>
  <si>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</si>
  <si>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</si>
  <si>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</si>
  <si>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</si>
  <si>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</si>
  <si>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</si>
  <si>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</si>
  <si>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</si>
  <si>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</si>
  <si>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</si>
  <si>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</si>
  <si>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</si>
  <si>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</si>
  <si>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</si>
  <si>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</si>
  <si>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</si>
  <si>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</si>
  <si>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</si>
  <si>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</si>
  <si>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</si>
  <si>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</si>
  <si>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</si>
  <si>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</si>
  <si>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</si>
  <si>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</si>
  <si>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</si>
  <si>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</si>
  <si>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</si>
  <si>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</si>
  <si>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</si>
  <si>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</si>
  <si>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</si>
  <si>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</si>
  <si>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</si>
  <si>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</si>
  <si>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</si>
  <si>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</si>
  <si>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</si>
  <si>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</si>
  <si>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</si>
  <si>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</si>
  <si>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</si>
  <si>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</si>
  <si>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</si>
  <si>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</si>
  <si>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</si>
  <si>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</si>
  <si>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</si>
  <si>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</si>
  <si>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</si>
  <si>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</si>
  <si>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</si>
  <si>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</si>
  <si>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</si>
  <si>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</si>
  <si>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</si>
  <si>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</si>
  <si>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</si>
  <si>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</si>
  <si>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</si>
  <si>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</si>
  <si>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</si>
  <si>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</si>
  <si>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</si>
  <si>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</si>
  <si>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</si>
  <si>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</si>
  <si>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</si>
  <si>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</si>
  <si>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</si>
  <si>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</si>
  <si>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</si>
  <si>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</si>
  <si>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</si>
  <si>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</si>
  <si>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</si>
  <si>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</si>
  <si>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</si>
  <si>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</si>
  <si>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</si>
  <si>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</si>
  <si>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</si>
  <si>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</si>
  <si>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</si>
  <si>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</si>
  <si>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</si>
  <si>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</si>
  <si>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</si>
  <si>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</si>
  <si>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</si>
  <si>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</si>
  <si>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</si>
  <si>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</si>
  <si>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</si>
  <si>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</si>
  <si>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</si>
  <si>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</si>
  <si>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</si>
  <si>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</si>
  <si>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</si>
  <si>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</si>
  <si>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</si>
  <si>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</si>
  <si>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</si>
  <si>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</si>
  <si>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</si>
  <si>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</si>
  <si>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</si>
  <si>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</si>
  <si>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</si>
  <si>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</si>
  <si>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</si>
  <si>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</si>
  <si>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</si>
  <si>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</si>
  <si>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</si>
  <si>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</si>
  <si>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</si>
  <si>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</si>
  <si>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</si>
  <si>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</si>
  <si>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</si>
  <si>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</si>
  <si>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</si>
  <si>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</si>
  <si>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</si>
  <si>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</si>
  <si>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</si>
  <si>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</si>
  <si>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</si>
  <si>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</si>
  <si>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</si>
  <si>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</si>
  <si>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</si>
  <si>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</si>
  <si>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</si>
  <si>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</si>
  <si>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</si>
  <si>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</si>
  <si>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</si>
  <si>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</si>
  <si>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</si>
  <si>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</si>
  <si>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</si>
  <si>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</si>
  <si>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</si>
  <si>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</si>
  <si>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</si>
  <si>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</si>
  <si>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</si>
  <si>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</si>
  <si>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</si>
  <si>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</si>
  <si>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</si>
  <si>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</si>
  <si>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</si>
  <si>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</si>
  <si>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</si>
  <si>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</si>
  <si>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</si>
  <si>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</si>
  <si>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</si>
  <si>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</si>
  <si>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</si>
  <si>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</si>
  <si>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</si>
  <si>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</si>
  <si>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</si>
  <si>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</si>
  <si>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</si>
  <si>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</si>
  <si>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</si>
  <si>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</si>
  <si>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</si>
  <si>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</si>
  <si>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</si>
  <si>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</si>
  <si>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</si>
  <si>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</si>
  <si>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</si>
  <si>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</si>
  <si>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</si>
  <si>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</si>
  <si>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</si>
  <si>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</si>
  <si>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</si>
  <si>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</si>
  <si>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</si>
  <si>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</si>
  <si>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</si>
  <si>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</si>
  <si>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</si>
  <si>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</si>
  <si>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</si>
  <si>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</si>
  <si>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</si>
  <si>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</si>
  <si>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</si>
  <si>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</si>
  <si>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</si>
  <si>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</si>
  <si>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</si>
  <si>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</si>
  <si>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</si>
  <si>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</si>
  <si>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</si>
  <si>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</si>
  <si>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</si>
  <si>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</si>
  <si>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</si>
  <si>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</si>
  <si>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</si>
  <si>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</si>
  <si>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</si>
  <si>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</si>
  <si>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</si>
  <si>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</si>
  <si>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</si>
  <si>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</si>
  <si>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</si>
  <si>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</si>
  <si>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</si>
  <si>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</si>
  <si>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</si>
  <si>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</si>
  <si>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</si>
  <si>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</si>
  <si>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</si>
  <si>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</si>
  <si>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</si>
  <si>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</si>
  <si>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</si>
  <si>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</si>
  <si>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</si>
  <si>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</si>
  <si>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</si>
  <si>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</si>
  <si>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</si>
  <si>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</si>
  <si>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</si>
  <si>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</si>
  <si>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</si>
  <si>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</si>
  <si>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</si>
  <si>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</si>
  <si>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</si>
  <si>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</si>
  <si>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</si>
  <si>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</si>
  <si>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</si>
  <si>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</si>
  <si>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</si>
  <si>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</si>
  <si>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</si>
  <si>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</si>
  <si>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</si>
  <si>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</si>
  <si>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</si>
  <si>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</si>
  <si>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</si>
  <si>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</si>
  <si>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</si>
  <si>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</si>
  <si>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</si>
  <si>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</si>
  <si>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</si>
  <si>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</si>
  <si>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</si>
  <si>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</si>
  <si>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</si>
  <si>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</si>
  <si>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</si>
  <si>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</si>
  <si>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</si>
  <si>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</si>
  <si>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</si>
  <si>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</si>
  <si>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</si>
  <si>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</si>
  <si>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</si>
  <si>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</si>
  <si>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</si>
  <si>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</si>
  <si>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</si>
  <si>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</si>
  <si>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</si>
  <si>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</si>
  <si>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</si>
  <si>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</si>
  <si>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</si>
  <si>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</si>
  <si>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</si>
  <si>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</si>
  <si>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</si>
  <si>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</si>
  <si>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</si>
  <si>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</si>
  <si>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</si>
  <si>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</si>
  <si>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</si>
  <si>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</si>
  <si>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</si>
  <si>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</si>
  <si>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</si>
  <si>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</si>
  <si>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</si>
  <si>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</si>
  <si>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</si>
  <si>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</si>
  <si>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</si>
  <si>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</si>
  <si>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</si>
  <si>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</si>
  <si>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</si>
  <si>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</si>
  <si>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</si>
  <si>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</si>
  <si>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</si>
  <si>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</si>
  <si>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</si>
  <si>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</si>
  <si>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</si>
  <si>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</si>
  <si>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</si>
  <si>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</si>
  <si>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</si>
  <si>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</si>
  <si>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</si>
  <si>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</si>
  <si>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</si>
  <si>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</si>
  <si>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</si>
  <si>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</si>
  <si>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</si>
  <si>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</si>
  <si>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</si>
  <si>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</si>
  <si>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</si>
  <si>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</si>
  <si>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</si>
  <si>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</si>
  <si>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</si>
  <si>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</si>
  <si>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</si>
  <si>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</si>
  <si>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</si>
  <si>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</si>
  <si>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</si>
  <si>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</si>
  <si>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</si>
  <si>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</si>
  <si>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</si>
  <si>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</si>
  <si>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</si>
  <si>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</si>
  <si>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</si>
  <si>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</si>
  <si>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</si>
  <si>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</si>
  <si>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</si>
  <si>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</si>
  <si>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</si>
  <si>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</si>
  <si>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</si>
  <si>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</si>
  <si>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</si>
  <si>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</si>
  <si>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</si>
  <si>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</si>
  <si>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</si>
  <si>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</si>
  <si>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</si>
  <si>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</si>
  <si>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</si>
  <si>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</si>
  <si>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</si>
  <si>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</si>
  <si>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</si>
  <si>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</si>
  <si>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</si>
  <si>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</si>
  <si>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</si>
  <si>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</si>
  <si>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</si>
  <si>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</si>
  <si>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</si>
  <si>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</si>
  <si>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</si>
  <si>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</si>
  <si>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</si>
  <si>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</si>
  <si>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</si>
  <si>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</si>
  <si>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</si>
  <si>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</si>
  <si>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</si>
  <si>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</si>
  <si>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</si>
  <si>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</si>
  <si>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</si>
  <si>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</si>
  <si>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</si>
  <si>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</si>
  <si>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</si>
  <si>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</si>
  <si>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</si>
  <si>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</si>
  <si>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</si>
  <si>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</si>
  <si>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</si>
  <si>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</si>
  <si>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</si>
  <si>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</si>
  <si>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</si>
  <si>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</si>
  <si>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</si>
  <si>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</si>
  <si>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</si>
  <si>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</si>
  <si>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</si>
  <si>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</si>
  <si>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</si>
  <si>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</si>
  <si>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</si>
  <si>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</si>
  <si>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</si>
  <si>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</si>
  <si>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</si>
  <si>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</si>
  <si>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</si>
  <si>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</si>
  <si>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</si>
  <si>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</si>
  <si>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</si>
  <si>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</si>
  <si>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</si>
  <si>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</si>
  <si>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</si>
  <si>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</si>
  <si>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</si>
  <si>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</si>
  <si>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</si>
  <si>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</si>
  <si>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</si>
  <si>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</si>
  <si>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</si>
  <si>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</si>
  <si>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</si>
  <si>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</si>
  <si>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</si>
  <si>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</si>
  <si>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</si>
  <si>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</si>
  <si>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</si>
  <si>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</si>
  <si>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</si>
  <si>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</si>
  <si>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</si>
  <si>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</si>
  <si>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</si>
  <si>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</si>
  <si>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</si>
  <si>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</si>
  <si>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</si>
  <si>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</si>
  <si>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</si>
  <si>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</si>
  <si>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</si>
  <si>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</si>
  <si>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</si>
  <si>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</si>
  <si>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</si>
  <si>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</si>
  <si>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</si>
  <si>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</si>
  <si>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</si>
  <si>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</si>
  <si>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</si>
  <si>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</si>
  <si>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</si>
  <si>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</si>
  <si>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</si>
  <si>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</si>
  <si>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</si>
  <si>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</si>
  <si>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</si>
  <si>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</si>
  <si>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</si>
  <si>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</si>
  <si>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</si>
  <si>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</si>
  <si>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</si>
  <si>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</si>
  <si>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</si>
  <si>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</si>
  <si>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</si>
  <si>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</si>
  <si>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</si>
  <si>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</si>
  <si>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</si>
  <si>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</si>
  <si>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</si>
  <si>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</si>
  <si>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</si>
  <si>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</si>
  <si>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</si>
  <si>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</si>
  <si>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</si>
  <si>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</si>
  <si>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</si>
  <si>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</si>
  <si>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</si>
  <si>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</si>
  <si>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</si>
  <si>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</si>
  <si>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</si>
  <si>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</si>
  <si>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</si>
  <si>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</si>
  <si>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</si>
  <si>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</si>
  <si>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</si>
  <si>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</si>
  <si>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</si>
  <si>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</si>
  <si>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</si>
  <si>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</si>
  <si>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</si>
  <si>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</si>
  <si>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</si>
  <si>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</si>
  <si>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</si>
  <si>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</si>
  <si>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</si>
  <si>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</si>
  <si>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</si>
  <si>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</si>
  <si>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</si>
  <si>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</si>
  <si>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</si>
  <si>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</si>
  <si>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</si>
  <si>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</si>
  <si>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</si>
  <si>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</si>
  <si>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</si>
  <si>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</si>
  <si>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</si>
  <si>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</si>
  <si>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</si>
  <si>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</si>
  <si>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</si>
  <si>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</si>
  <si>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</si>
  <si>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</si>
  <si>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</si>
  <si>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</si>
  <si>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</si>
  <si>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</si>
  <si>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</si>
  <si>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</si>
  <si>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</si>
  <si>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</si>
  <si>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</si>
  <si>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</si>
  <si>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</si>
  <si>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</si>
  <si>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</si>
  <si>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</si>
  <si>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</si>
  <si>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</si>
  <si>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</si>
  <si>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</si>
  <si>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</si>
  <si>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</si>
  <si>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</si>
  <si>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</si>
  <si>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</si>
  <si>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</si>
  <si>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</si>
  <si>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</si>
  <si>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</si>
  <si>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</si>
  <si>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</si>
  <si>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</si>
  <si>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</si>
  <si>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</si>
  <si>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</si>
  <si>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</si>
  <si>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</si>
  <si>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</si>
  <si>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</si>
  <si>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</si>
  <si>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</si>
  <si>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</si>
  <si>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</si>
  <si>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</si>
  <si>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</si>
  <si>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</si>
  <si>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</si>
  <si>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</si>
  <si>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</si>
  <si>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</si>
  <si>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</si>
  <si>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</si>
  <si>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</si>
  <si>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</si>
  <si>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</si>
  <si>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</si>
  <si>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</si>
  <si>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</si>
  <si>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</si>
  <si>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</si>
  <si>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</si>
  <si>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</si>
  <si>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</si>
  <si>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</si>
  <si>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</si>
  <si>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</si>
  <si>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</si>
  <si>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</si>
  <si>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</si>
  <si>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</si>
  <si>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</si>
  <si>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</si>
  <si>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</si>
  <si>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</si>
  <si>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</si>
  <si>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</si>
  <si>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</si>
  <si>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</si>
  <si>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</si>
  <si>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</si>
  <si>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</si>
  <si>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</si>
  <si>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</si>
  <si>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</si>
  <si>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</si>
  <si>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</si>
  <si>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</si>
  <si>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</si>
  <si>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</si>
  <si>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</si>
  <si>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</si>
  <si>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</si>
  <si>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</si>
  <si>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</si>
  <si>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</si>
  <si>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</si>
  <si>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</si>
  <si>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</si>
  <si>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</si>
  <si>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</si>
  <si>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</si>
  <si>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</si>
  <si>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</si>
  <si>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</si>
  <si>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</si>
  <si>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</si>
  <si>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</si>
  <si>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</si>
  <si>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</si>
  <si>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</si>
  <si>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</si>
  <si>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</si>
  <si>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</si>
  <si>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</si>
  <si>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</si>
  <si>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</si>
  <si>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</si>
  <si>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</si>
  <si>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</si>
  <si>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</si>
  <si>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</si>
  <si>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</si>
  <si>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</si>
  <si>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</si>
  <si>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</si>
  <si>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</si>
  <si>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</si>
  <si>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</si>
  <si>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</si>
  <si>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</si>
  <si>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</si>
  <si>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</si>
  <si>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</si>
  <si>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</si>
  <si>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</si>
  <si>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</si>
  <si>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</si>
  <si>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</si>
  <si>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</si>
  <si>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</si>
  <si>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</si>
  <si>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</si>
  <si>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</si>
  <si>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</si>
  <si>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</si>
  <si>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</si>
  <si>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</si>
  <si>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</si>
  <si>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</si>
  <si>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</si>
  <si>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</si>
  <si>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</si>
  <si>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</si>
  <si>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</si>
  <si>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</si>
  <si>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</si>
  <si>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</si>
  <si>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</si>
  <si>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</si>
  <si>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</si>
  <si>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</si>
  <si>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</si>
  <si>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</si>
  <si>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</si>
  <si>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</si>
  <si>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</si>
  <si>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</si>
  <si>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</si>
  <si>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</si>
  <si>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</si>
  <si>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</si>
  <si>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</si>
  <si>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</si>
  <si>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</si>
  <si>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</si>
  <si>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</si>
  <si>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</si>
  <si>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</si>
  <si>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</si>
  <si>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</si>
  <si>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</si>
  <si>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</si>
  <si>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</si>
  <si>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</si>
  <si>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</si>
  <si>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</si>
  <si>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</si>
  <si>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</si>
  <si>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</si>
  <si>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</si>
  <si>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</si>
  <si>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</si>
  <si>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</si>
  <si>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</si>
  <si>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</si>
  <si>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</si>
  <si>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</si>
  <si>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</si>
  <si>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</si>
  <si>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</si>
  <si>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</si>
  <si>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</si>
  <si>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</si>
  <si>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</si>
  <si>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</si>
  <si>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</si>
  <si>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</si>
  <si>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</si>
  <si>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</si>
  <si>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</si>
  <si>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</si>
  <si>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</si>
  <si>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</si>
  <si>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</si>
  <si>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</si>
  <si>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</si>
  <si>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</si>
  <si>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</si>
  <si>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</si>
  <si>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</si>
  <si>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</si>
  <si>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</si>
  <si>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</si>
  <si>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</si>
  <si>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</si>
  <si>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</si>
  <si>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</si>
  <si>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</si>
  <si>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</si>
  <si>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</si>
  <si>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</si>
  <si>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</si>
  <si>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</si>
  <si>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</si>
  <si>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</si>
  <si>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</si>
  <si>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</si>
  <si>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</si>
  <si>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</si>
  <si>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</si>
  <si>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</si>
  <si>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</si>
  <si>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</si>
  <si>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</si>
  <si>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</si>
  <si>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</si>
  <si>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</si>
  <si>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</si>
  <si>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</si>
  <si>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</si>
  <si>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</si>
  <si>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</si>
  <si>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</si>
  <si>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</si>
  <si>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</si>
  <si>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</si>
  <si>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</si>
  <si>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</si>
  <si>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</si>
  <si>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</si>
  <si>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</si>
  <si>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</si>
  <si>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</si>
  <si>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</si>
  <si>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</si>
  <si>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</si>
  <si>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</si>
  <si>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</si>
  <si>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</si>
  <si>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</si>
  <si>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</si>
  <si>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</si>
  <si>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</si>
  <si>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</si>
  <si>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</si>
  <si>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</si>
  <si>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</si>
  <si>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</si>
  <si>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</si>
  <si>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</si>
  <si>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</si>
  <si>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</si>
  <si>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</si>
  <si>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</si>
  <si>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</si>
  <si>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</si>
  <si>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</si>
  <si>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</si>
  <si>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</si>
  <si>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</si>
  <si>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</si>
  <si>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</si>
  <si>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</si>
  <si>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</si>
  <si>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</si>
  <si>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</si>
  <si>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</si>
  <si>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</si>
  <si>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</si>
  <si>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</si>
  <si>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</si>
  <si>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</si>
  <si>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</si>
  <si>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</si>
  <si>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</si>
  <si>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</si>
  <si>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</si>
  <si>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</si>
  <si>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</si>
  <si>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</si>
  <si>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</si>
  <si>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</si>
  <si>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</si>
  <si>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</si>
  <si>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</si>
  <si>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</si>
  <si>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</si>
  <si>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</si>
  <si>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</si>
  <si>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</si>
  <si>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</si>
  <si>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</si>
  <si>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</si>
  <si>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</si>
  <si>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</si>
  <si>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</si>
  <si>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</si>
  <si>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</si>
  <si>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</si>
  <si>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</si>
  <si>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</si>
  <si>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</si>
  <si>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</si>
  <si>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</si>
  <si>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</si>
  <si>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</si>
  <si>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</si>
  <si>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</si>
  <si>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</si>
  <si>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</si>
  <si>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</si>
  <si>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</si>
  <si>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</si>
  <si>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</si>
  <si>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</si>
  <si>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</si>
  <si>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</si>
  <si>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</si>
  <si>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</si>
  <si>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</si>
  <si>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</si>
  <si>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</si>
  <si>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</si>
  <si>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</si>
  <si>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</si>
  <si>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</si>
  <si>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</si>
  <si>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</si>
  <si>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</si>
  <si>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</si>
  <si>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</si>
  <si>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</si>
  <si>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</si>
  <si>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</si>
  <si>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</si>
  <si>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</si>
  <si>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</si>
  <si>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</si>
  <si>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</si>
  <si>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</si>
  <si>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</si>
  <si>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</si>
  <si>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</si>
  <si>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</si>
  <si>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</si>
  <si>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</si>
  <si>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</si>
  <si>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</si>
  <si>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</si>
  <si>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</si>
  <si>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</si>
  <si>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</si>
  <si>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</si>
  <si>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</si>
  <si>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</si>
  <si>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</si>
  <si>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</si>
  <si>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</si>
  <si>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</si>
  <si>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</si>
  <si>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</si>
  <si>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</si>
  <si>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</si>
  <si>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</si>
  <si>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</si>
  <si>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</si>
  <si>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</si>
  <si>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</si>
  <si>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</si>
  <si>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</si>
  <si>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</si>
  <si>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</si>
  <si>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</si>
  <si>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</si>
  <si>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</si>
  <si>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</si>
  <si>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</si>
  <si>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</si>
  <si>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</si>
  <si>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</si>
  <si>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</si>
  <si>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</si>
  <si>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</si>
  <si>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</si>
  <si>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</si>
  <si>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</si>
  <si>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</si>
  <si>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</si>
  <si>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</si>
  <si>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</si>
  <si>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</si>
  <si>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</si>
  <si>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</si>
  <si>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</si>
  <si>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</si>
  <si>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</si>
  <si>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</si>
  <si>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</si>
  <si>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</si>
  <si>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</si>
  <si>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</si>
  <si>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</si>
  <si>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</si>
  <si>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</si>
  <si>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</si>
  <si>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</si>
  <si>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</si>
  <si>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</si>
  <si>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</si>
  <si>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</si>
  <si>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</si>
  <si>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</si>
  <si>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</si>
  <si>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</si>
  <si>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</si>
  <si>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</si>
  <si>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</si>
  <si>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</si>
  <si>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</si>
  <si>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</si>
  <si>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</si>
  <si>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</si>
  <si>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</si>
  <si>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</si>
  <si>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</si>
  <si>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</si>
  <si>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</si>
  <si>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</si>
  <si>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</si>
  <si>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</si>
  <si>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</si>
  <si>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</si>
  <si>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</si>
  <si>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</si>
  <si>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</si>
  <si>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</si>
  <si>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</si>
  <si>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</si>
  <si>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</si>
  <si>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</si>
  <si>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</si>
  <si>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</si>
  <si>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</si>
  <si>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</si>
  <si>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</si>
  <si>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</si>
  <si>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</si>
  <si>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</si>
  <si>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</si>
  <si>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</si>
  <si>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</si>
  <si>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</si>
  <si>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</si>
  <si>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</si>
  <si>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</si>
  <si>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</si>
  <si>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</si>
  <si>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</si>
  <si>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</si>
  <si>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</si>
  <si>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</si>
  <si>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</si>
  <si>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</si>
  <si>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</si>
  <si>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</si>
  <si>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</si>
  <si>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</si>
  <si>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</si>
  <si>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</si>
  <si>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</si>
  <si>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</si>
  <si>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</si>
  <si>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</si>
  <si>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</si>
  <si>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</si>
  <si>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</si>
  <si>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</si>
  <si>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</si>
  <si>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</si>
  <si>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</si>
  <si>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</si>
  <si>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</si>
  <si>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</si>
  <si>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</si>
  <si>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</si>
  <si>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</si>
  <si>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</si>
  <si>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</si>
  <si>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</si>
  <si>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</si>
  <si>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</si>
  <si>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</si>
  <si>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</si>
  <si>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</si>
  <si>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</si>
  <si>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</si>
  <si>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</si>
  <si>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</si>
  <si>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</si>
  <si>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</si>
  <si>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</si>
  <si>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</si>
  <si>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</si>
  <si>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</si>
  <si>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</si>
  <si>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</si>
  <si>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</si>
  <si>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</si>
  <si>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</si>
  <si>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</si>
  <si>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</si>
  <si>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</si>
  <si>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</si>
  <si>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</si>
  <si>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</si>
  <si>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</si>
  <si>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</si>
  <si>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</si>
  <si>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</si>
  <si>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</si>
  <si>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</si>
  <si>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</si>
  <si>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</si>
  <si>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</si>
  <si>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</si>
  <si>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</si>
  <si>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</si>
  <si>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</si>
  <si>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</si>
  <si>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</si>
  <si>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</si>
  <si>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</si>
  <si>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</si>
  <si>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</si>
  <si>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</si>
  <si>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</si>
  <si>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</si>
  <si>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</si>
  <si>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</si>
  <si>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</si>
  <si>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</si>
  <si>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</si>
  <si>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</si>
  <si>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</si>
  <si>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</si>
  <si>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</si>
  <si>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</si>
  <si>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</si>
  <si>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</si>
  <si>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</si>
  <si>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</si>
  <si>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</si>
  <si>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</si>
  <si>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</si>
  <si>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</si>
  <si>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</si>
  <si>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</si>
  <si>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</si>
  <si>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</si>
  <si>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</si>
  <si>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</si>
  <si>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</si>
  <si>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</si>
  <si>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</si>
  <si>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</si>
  <si>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</si>
  <si>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</si>
  <si>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</si>
  <si>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</si>
  <si>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</si>
  <si>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</si>
  <si>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</si>
  <si>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</si>
  <si>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</si>
  <si>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</si>
  <si>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</si>
  <si>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</si>
  <si>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</si>
  <si>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</si>
  <si>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</si>
  <si>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</si>
  <si>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</si>
  <si>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</si>
  <si>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</si>
  <si>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</si>
  <si>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</si>
  <si>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</si>
  <si>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</si>
  <si>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</si>
  <si>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</si>
  <si>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</si>
  <si>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</si>
  <si>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</si>
  <si>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</si>
  <si>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</si>
  <si>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</si>
  <si>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</si>
  <si>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</si>
  <si>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</si>
  <si>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</si>
  <si>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</si>
  <si>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</si>
  <si>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</si>
  <si>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</si>
  <si>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</si>
  <si>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</si>
  <si>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</si>
  <si>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</si>
  <si>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</si>
  <si>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</si>
  <si>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</si>
  <si>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</si>
  <si>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</si>
  <si>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</si>
  <si>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</si>
  <si>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</si>
  <si>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</si>
  <si>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</si>
  <si>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</si>
  <si>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</si>
  <si>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</si>
  <si>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</si>
  <si>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</si>
  <si>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</si>
  <si>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</si>
  <si>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</si>
  <si>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</si>
  <si>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</si>
  <si>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</si>
  <si>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</si>
  <si>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</si>
  <si>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</si>
  <si>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</si>
  <si>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</si>
  <si>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</si>
  <si>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</si>
  <si>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</si>
  <si>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</si>
  <si>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</si>
  <si>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</si>
  <si>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</si>
  <si>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</si>
  <si>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</si>
  <si>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</si>
  <si>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</si>
  <si>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</si>
  <si>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</si>
  <si>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</si>
  <si>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</si>
  <si>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</si>
  <si>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</si>
  <si>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</si>
  <si>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</si>
  <si>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</si>
  <si>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</si>
  <si>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</si>
  <si>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</si>
  <si>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</si>
  <si>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</si>
  <si>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</si>
  <si>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</si>
  <si>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</si>
  <si>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</si>
  <si>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</si>
  <si>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</si>
  <si>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</si>
  <si>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 beta</t>
  </si>
  <si>
    <t>QUO-01875-Q4R7B3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</si>
</sst>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5" activePane="bottomLeft" state="frozen"/>
      <selection activeCell="G20" sqref="G20"/>
      <selection pane="bottomLeft" activeCell="C23" sqref="C23"/>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Green Dot Marketing 2025 beta</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 customHeight="1" x14ac:dyDescent="0.3">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 customHeight="1" x14ac:dyDescent="0.3">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 customHeight="1" x14ac:dyDescent="0.3">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 customHeight="1" x14ac:dyDescent="0.3">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 customHeight="1" x14ac:dyDescent="0.3">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0.56022271714922045</v>
      </c>
      <c r="E288" s="520"/>
      <c r="F288" s="521"/>
      <c r="G288" s="1211"/>
      <c r="H288" s="1211"/>
      <c r="J288" s="1211"/>
    </row>
    <row r="289" spans="2:16" ht="26" customHeight="1" x14ac:dyDescent="0.3">
      <c r="B289" s="555"/>
      <c r="C289" s="907" t="s">
        <v>2197</v>
      </c>
      <c r="D289" s="908">
        <f>SUM(D291:D390)</f>
        <v>898000</v>
      </c>
      <c r="E289" s="908"/>
      <c r="F289" s="908">
        <f>SUM(F291:F390)</f>
        <v>394920</v>
      </c>
      <c r="G289" s="398"/>
      <c r="H289" s="398"/>
      <c r="K289" s="714"/>
      <c r="M289" s="1349">
        <f>SUM(M291:M346)</f>
        <v>8440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4" customHeight="1" x14ac:dyDescent="0.3">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H9" sqref="H9"/>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 beta</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0.5" thickBot="1" x14ac:dyDescent="0.4">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0.5" thickBot="1" x14ac:dyDescent="0.4">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0.5" thickBot="1" x14ac:dyDescent="0.4">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5" thickBot="1" x14ac:dyDescent="0.4">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5" thickBot="1" x14ac:dyDescent="0.35">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3">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5" thickBot="1" x14ac:dyDescent="0.35">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'4. Summary &amp; Totals'!C36</f>
        <v>997395</v>
      </c>
    </row>
    <row r="52" spans="1:68" x14ac:dyDescent="0.3">
      <c r="J52" s="304" t="s">
        <v>2048</v>
      </c>
      <c r="K52" s="305">
        <f>+BP34/BO34/8</f>
        <v>106.39810426540285</v>
      </c>
    </row>
    <row r="53" spans="1:68" x14ac:dyDescent="0.3">
      <c r="J53" s="306" t="s">
        <v>2049</v>
      </c>
      <c r="K53" s="307">
        <f>+BP39/BO34/8</f>
        <v>127.67772511848341</v>
      </c>
    </row>
    <row r="54" spans="1:68" ht="14.5" thickBot="1" x14ac:dyDescent="0.35">
      <c r="J54" s="308" t="s">
        <v>2050</v>
      </c>
      <c r="K54" s="309">
        <f>+BP40/BO34/8</f>
        <v>138.3175355450237</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898000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898000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3">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898000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 beta</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997395</v>
      </c>
      <c r="D36" s="413"/>
      <c r="E36" s="594"/>
      <c r="F36" s="594"/>
      <c r="G36" s="413"/>
      <c r="S36" s="581"/>
      <c r="T36" s="596"/>
    </row>
    <row r="37" spans="2:20" x14ac:dyDescent="0.3">
      <c r="B37" s="963" t="s">
        <v>3227</v>
      </c>
      <c r="C37" s="1408">
        <f>C53</f>
        <v>0.58280428841706955</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997395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0.58280428841706955</v>
      </c>
      <c r="E53" s="413"/>
      <c r="J53" s="495"/>
      <c r="K53" s="601"/>
      <c r="L53" s="496"/>
    </row>
    <row r="54" spans="2:20" x14ac:dyDescent="0.3">
      <c r="B54" s="867" t="s">
        <v>111</v>
      </c>
      <c r="C54" s="1413">
        <f>IFERROR('2. Roles &amp; Pricing'!$D$289/'2. Roles &amp; Pricing'!M289,"")</f>
        <v>106.39810426540285</v>
      </c>
      <c r="E54" s="413"/>
      <c r="J54" s="495"/>
      <c r="K54" s="601"/>
      <c r="L54" s="496"/>
    </row>
    <row r="55" spans="2:20" x14ac:dyDescent="0.3">
      <c r="B55" s="1239" t="s">
        <v>2093</v>
      </c>
      <c r="C55" s="1414">
        <f>IFERROR(($C$71+$C$67*(1+C56)),"Enter Contingency % on Summary Inputs")</f>
        <v>949900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949900</v>
      </c>
      <c r="E60" s="484"/>
      <c r="J60" s="495"/>
      <c r="K60" s="601"/>
      <c r="L60" s="496"/>
      <c r="T60" s="605"/>
    </row>
    <row r="61" spans="2:20" x14ac:dyDescent="0.3">
      <c r="B61" s="1238" t="s">
        <v>2081</v>
      </c>
      <c r="C61" s="1540">
        <f>IFERROR(C60*(1+C56),"Incomplete Project Information")</f>
        <v>997395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898000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44900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951400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394920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396920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57.851239669421489</v>
      </c>
      <c r="E85" s="429"/>
      <c r="L85" s="412"/>
    </row>
    <row r="86" spans="2:12" x14ac:dyDescent="0.3">
      <c r="B86" s="1149" t="s">
        <v>191</v>
      </c>
      <c r="C86" s="1422">
        <f>IFERROR((SUMIF('2. Roles &amp; Pricing'!W48:W147,"Onshore",'2. Roles &amp; Pricing'!D291:D390))/SUMIF('2. Roles &amp; Pricing'!W48:W147,"Onshore",'2. Roles &amp; Pricing'!M291:M390),"")</f>
        <v>171.66666666666666</v>
      </c>
      <c r="E86" s="429"/>
      <c r="L86" s="412"/>
    </row>
    <row r="87" spans="2:12" x14ac:dyDescent="0.3">
      <c r="B87" s="1149" t="s">
        <v>192</v>
      </c>
      <c r="C87" s="1423">
        <f>IFERROR((COUNTIF('2. Roles &amp; Pricing'!W48:W147,"Offshore")/SUM(COUNTIF('2. Roles &amp; Pricing'!W48:W147,"Onshore"),COUNTIF('2. Roles &amp; Pricing'!W48:W147,"Offshore"))),"")</f>
        <v>0.625</v>
      </c>
      <c r="E87" s="429"/>
      <c r="L87" s="412"/>
    </row>
    <row r="88" spans="2:12" x14ac:dyDescent="0.3">
      <c r="B88" s="1149" t="s">
        <v>111</v>
      </c>
      <c r="C88" s="1422">
        <f>IFERROR('2. Roles &amp; Pricing'!D289/'2. Roles &amp; Pricing'!M289,"")</f>
        <v>106.39810426540285</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8440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3">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Green Dot Marketing 2025 beta</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997395</v>
      </c>
      <c r="D26" s="1975"/>
      <c r="E26" s="1975"/>
      <c r="F26" s="1975"/>
      <c r="G26" s="1975"/>
      <c r="H26" s="1976"/>
      <c r="I26" s="1601"/>
      <c r="J26" s="1987"/>
      <c r="K26" s="1987"/>
      <c r="L26" s="1988"/>
    </row>
    <row r="27" spans="2:19" ht="20" customHeight="1" x14ac:dyDescent="0.3">
      <c r="B27" s="999" t="s">
        <v>1673</v>
      </c>
      <c r="C27" s="1977">
        <f>'4. Summary &amp; Totals'!C37</f>
        <v>0.58280428841706955</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20" customHeight="1" x14ac:dyDescent="0.3">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20" customHeight="1" x14ac:dyDescent="0.3">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Green Dot Marketing 2025 beta</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732400</v>
      </c>
      <c r="D12" s="1104">
        <f>'2. Roles &amp; Pricing'!AE28</f>
        <v>252400</v>
      </c>
      <c r="E12" s="1105">
        <f>'2. Roles &amp; Pricing'!AF28</f>
        <v>306400</v>
      </c>
    </row>
    <row r="13" spans="2:9" x14ac:dyDescent="0.3">
      <c r="B13" s="1106" t="s">
        <v>1675</v>
      </c>
      <c r="C13" s="1095">
        <f>'2. Roles &amp; Pricing'!AD29</f>
        <v>331440</v>
      </c>
      <c r="D13" s="1095">
        <f>'2. Roles &amp; Pricing'!AE29</f>
        <v>99840</v>
      </c>
      <c r="E13" s="1107">
        <f>'2. Roles &amp; Pricing'!AF29</f>
        <v>139440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769020</v>
      </c>
      <c r="D16" s="1114">
        <f>IFERROR(IF(D14="Manual Entry",(D12+(D12*D15)),(D12+D14+(D12*D15))),"")</f>
        <v>265020</v>
      </c>
      <c r="E16" s="1115">
        <f>IFERROR(IF(E14="Manual Entry",(E12+(E12*E15)),(E12+E14+(E12*E15))),"")</f>
        <v>321720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58.352112676056336</v>
      </c>
      <c r="D23" s="1099">
        <f>'2. Roles &amp; Pricing'!AE30</f>
        <v>48</v>
      </c>
      <c r="E23" s="1118">
        <f>'2. Roles &amp; Pricing'!AF30</f>
        <v>42.512195121951223</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9"/>
      <c r="B1" s="2059"/>
      <c r="C1" s="2059"/>
      <c r="D1" s="134"/>
      <c r="E1" s="134"/>
      <c r="F1" s="134"/>
      <c r="G1" s="134"/>
    </row>
    <row r="2" spans="1:9" ht="14.25" customHeight="1" x14ac:dyDescent="0.3">
      <c r="A2" s="2059"/>
      <c r="B2" s="2059"/>
      <c r="C2" s="2059"/>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5"/>
      <c r="D10" s="2055"/>
      <c r="E10" s="2052"/>
      <c r="F10" s="103"/>
      <c r="H10" s="2050"/>
      <c r="I10" s="2050"/>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3" t="s">
        <v>1282</v>
      </c>
      <c r="C39" s="2054"/>
      <c r="D39" s="2054"/>
      <c r="E39" s="2054"/>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6" t="s">
        <v>1290</v>
      </c>
      <c r="C64" s="2057"/>
      <c r="D64" s="2058"/>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D3B5C3-E695-4278-AA11-11CA1F6EA0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2025-09-02T08:29:59Z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