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E72B9059-37EE-445B-9640-B9AB5799FCE9}"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I17" i="28" l="1"/>
  <c r="I18" i="28"/>
  <c r="I19" i="28"/>
  <c r="I20" i="28"/>
  <c r="I21" i="28"/>
  <c r="I22" i="28"/>
  <c r="I16" i="28"/>
  <c r="H17" i="28"/>
  <c r="H18" i="28"/>
  <c r="H19" i="28"/>
  <c r="H20" i="28"/>
  <c r="H21" i="28"/>
  <c r="H22" i="28"/>
  <c r="H16"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5" i="1"/>
  <c r="CU49" i="1"/>
  <c r="CU62" i="1"/>
  <c r="CU70" i="1"/>
  <c r="CU77" i="1"/>
  <c r="CU91" i="1"/>
  <c r="CU98" i="1"/>
  <c r="CU104" i="1"/>
  <c r="CU105" i="1"/>
  <c r="CU118" i="1"/>
  <c r="CU132" i="1"/>
  <c r="CU133" i="1"/>
  <c r="CU147" i="1"/>
  <c r="CU154" i="1"/>
  <c r="CU161" i="1"/>
  <c r="CU174" i="1"/>
  <c r="CU189" i="1"/>
  <c r="CU203" i="1"/>
  <c r="CU217" i="1"/>
  <c r="CU316" i="1"/>
  <c r="CU328" i="1"/>
  <c r="CU412" i="1"/>
  <c r="CU456" i="1"/>
  <c r="CU512"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4" i="1" l="1"/>
  <c r="CU314" i="1"/>
  <c r="CU526" i="1"/>
  <c r="CU146" i="1"/>
  <c r="CU210" i="1"/>
  <c r="CU442" i="1"/>
  <c r="CU7" i="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<sst xmlns="http://schemas.openxmlformats.org/spreadsheetml/2006/main" count="22830" uniqueCount="3694">
  <si>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</si>
  <si>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</si>
  <si>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</si>
  <si>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</si>
  <si>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</si>
  <si>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</si>
  <si>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</si>
  <si>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</si>
  <si>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</si>
  <si>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</si>
  <si>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</si>
  <si>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</si>
  <si>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</si>
  <si>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</si>
  <si>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</si>
  <si>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</si>
  <si>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</si>
  <si>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</si>
  <si>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</si>
  <si>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</si>
  <si>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</si>
  <si>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</si>
  <si>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</si>
  <si>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</si>
  <si>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</si>
  <si>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</si>
  <si>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</si>
  <si>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</si>
  <si>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</si>
  <si>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</si>
  <si>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</si>
  <si>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</si>
  <si>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</si>
  <si>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</si>
  <si>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</si>
  <si>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</si>
  <si>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</si>
  <si>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</si>
  <si>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</si>
  <si>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</si>
  <si>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</si>
  <si>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</si>
  <si>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</si>
  <si>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</si>
  <si>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</si>
  <si>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</si>
  <si>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</si>
  <si>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</si>
  <si>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</si>
  <si>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</si>
  <si>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</si>
  <si>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</si>
  <si>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</si>
  <si>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</si>
  <si>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</si>
  <si>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</si>
  <si>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</si>
  <si>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</si>
  <si>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</si>
  <si>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</si>
  <si>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</si>
  <si>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</si>
  <si>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</si>
  <si>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</si>
  <si>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</si>
  <si>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</si>
  <si>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</si>
  <si>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</si>
  <si>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</si>
  <si>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</si>
  <si>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</si>
  <si>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</si>
  <si>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</si>
  <si>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</si>
  <si>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</si>
  <si>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</si>
  <si>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</si>
  <si>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</si>
  <si>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</si>
  <si>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</si>
  <si>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</si>
  <si>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</si>
  <si>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</si>
  <si>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</si>
  <si>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</si>
  <si>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</si>
  <si>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</si>
  <si>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</si>
  <si>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</si>
  <si>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</si>
  <si>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</si>
  <si>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</si>
  <si>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</si>
  <si>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</si>
  <si>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</si>
  <si>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</si>
  <si>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</si>
  <si>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</si>
  <si>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</si>
  <si>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</si>
  <si>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</si>
  <si>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</si>
  <si>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</si>
  <si>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</si>
  <si>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</si>
  <si>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</si>
  <si>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</si>
  <si>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</si>
  <si>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</si>
  <si>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</si>
  <si>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</si>
  <si>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</si>
  <si>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</si>
  <si>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</si>
  <si>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</si>
  <si>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</si>
  <si>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</si>
  <si>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</si>
  <si>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</si>
  <si>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</si>
  <si>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</si>
  <si>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</si>
  <si>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</si>
  <si>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</si>
  <si>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</si>
  <si>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</si>
  <si>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</si>
  <si>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</si>
  <si>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</si>
  <si>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</si>
  <si>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</si>
  <si>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</si>
  <si>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</si>
  <si>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</si>
  <si>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</si>
  <si>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</si>
  <si>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</si>
  <si>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</si>
  <si>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</si>
  <si>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</si>
  <si>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</si>
  <si>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</si>
  <si>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</si>
  <si>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</si>
  <si>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</si>
  <si>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</si>
  <si>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</si>
  <si>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</si>
  <si>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</si>
  <si>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</si>
  <si>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</si>
  <si>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</si>
  <si>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</si>
  <si>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</si>
  <si>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</si>
  <si>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</si>
  <si>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</si>
  <si>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</si>
  <si>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</si>
  <si>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</si>
  <si>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</si>
  <si>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</si>
  <si>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</si>
  <si>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</si>
  <si>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</si>
  <si>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</si>
  <si>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</si>
  <si>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</si>
  <si>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</si>
  <si>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</si>
  <si>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</si>
  <si>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</si>
  <si>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</si>
  <si>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</si>
  <si>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</si>
  <si>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</si>
  <si>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</si>
  <si>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</si>
  <si>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</si>
  <si>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</si>
  <si>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</si>
  <si>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</si>
  <si>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</si>
  <si>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</si>
  <si>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</si>
  <si>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</si>
  <si>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</si>
  <si>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</si>
  <si>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</si>
  <si>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</si>
  <si>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</si>
  <si>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</si>
  <si>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</si>
  <si>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</si>
  <si>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</si>
  <si>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</si>
  <si>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</si>
  <si>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</si>
  <si>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</si>
  <si>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</si>
  <si>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</si>
  <si>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</si>
  <si>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</si>
  <si>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</si>
  <si>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</si>
  <si>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</si>
  <si>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</si>
  <si>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</si>
  <si>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</si>
  <si>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</si>
  <si>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</si>
  <si>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</si>
  <si>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</si>
  <si>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</si>
  <si>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</si>
  <si>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</si>
  <si>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</si>
  <si>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</si>
  <si>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</si>
  <si>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</si>
  <si>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</si>
  <si>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</si>
  <si>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</si>
  <si>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</si>
  <si>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</si>
  <si>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</si>
  <si>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</si>
  <si>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</si>
  <si>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</si>
  <si>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</si>
  <si>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</si>
  <si>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</si>
  <si>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</si>
  <si>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</si>
  <si>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</si>
  <si>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</si>
  <si>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</si>
  <si>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</si>
  <si>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</si>
  <si>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</si>
  <si>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</si>
  <si>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</si>
  <si>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</si>
  <si>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</si>
  <si>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</si>
  <si>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</si>
  <si>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</si>
  <si>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</si>
  <si>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</si>
  <si>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</si>
  <si>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</si>
  <si>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</si>
  <si>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</si>
  <si>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</si>
  <si>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</si>
  <si>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</si>
  <si>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</si>
  <si>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</si>
  <si>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</si>
  <si>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</si>
  <si>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</si>
  <si>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</si>
  <si>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</si>
  <si>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</si>
  <si>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</si>
  <si>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</si>
  <si>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</si>
  <si>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</si>
  <si>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</si>
  <si>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</si>
  <si>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</si>
  <si>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</si>
  <si>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</si>
  <si>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</si>
  <si>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</si>
  <si>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</si>
  <si>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</si>
  <si>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</si>
  <si>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</si>
  <si>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</si>
  <si>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</si>
  <si>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</si>
  <si>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</si>
  <si>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</si>
  <si>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</si>
  <si>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</si>
  <si>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</si>
  <si>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</si>
  <si>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</si>
  <si>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</si>
  <si>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</si>
  <si>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</si>
  <si>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</si>
  <si>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</si>
  <si>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</si>
  <si>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</si>
  <si>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</si>
  <si>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</si>
  <si>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</si>
  <si>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</si>
  <si>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</si>
  <si>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</si>
  <si>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</si>
  <si>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</si>
  <si>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</si>
  <si>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</si>
  <si>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</si>
  <si>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</si>
  <si>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</si>
  <si>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</si>
  <si>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</si>
  <si>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</si>
  <si>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</si>
  <si>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</si>
  <si>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</si>
  <si>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</si>
  <si>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</si>
  <si>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</si>
  <si>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</si>
  <si>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</si>
  <si>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</si>
  <si>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</si>
  <si>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</si>
  <si>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</si>
  <si>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</si>
  <si>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</si>
  <si>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</si>
  <si>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</si>
  <si>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</si>
  <si>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</si>
  <si>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</si>
  <si>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</si>
  <si>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</si>
  <si>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</si>
  <si>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</si>
  <si>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</si>
  <si>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</si>
  <si>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</si>
  <si>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</si>
  <si>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</si>
  <si>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</si>
  <si>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</si>
  <si>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</si>
  <si>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</si>
  <si>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</si>
  <si>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</si>
  <si>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</si>
  <si>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</si>
  <si>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</si>
  <si>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</si>
  <si>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</si>
  <si>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</si>
  <si>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</si>
  <si>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</si>
  <si>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</si>
  <si>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</si>
  <si>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</si>
  <si>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</si>
  <si>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</si>
  <si>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</si>
  <si>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</si>
  <si>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</si>
  <si>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</si>
  <si>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</si>
  <si>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</si>
  <si>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</si>
  <si>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</si>
  <si>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</si>
  <si>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</si>
  <si>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</si>
  <si>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</si>
  <si>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</si>
  <si>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</si>
  <si>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</si>
  <si>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</si>
  <si>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</si>
  <si>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</si>
  <si>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</si>
  <si>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</si>
  <si>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</si>
  <si>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</si>
  <si>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</si>
  <si>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</si>
  <si>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</si>
  <si>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</si>
  <si>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</si>
  <si>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</si>
  <si>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</si>
  <si>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</si>
  <si>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</si>
  <si>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</si>
  <si>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</si>
  <si>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</si>
  <si>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</si>
  <si>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</si>
  <si>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</si>
  <si>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</si>
  <si>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</si>
  <si>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</si>
  <si>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</si>
  <si>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</si>
  <si>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</si>
  <si>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</si>
  <si>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</si>
  <si>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</si>
  <si>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</si>
  <si>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</si>
  <si>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</si>
  <si>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</si>
  <si>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</si>
  <si>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</si>
  <si>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</si>
  <si>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</si>
  <si>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</si>
  <si>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</si>
  <si>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</si>
  <si>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</si>
  <si>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</si>
  <si>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</si>
  <si>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</si>
  <si>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</si>
  <si>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</si>
  <si>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</si>
  <si>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</si>
  <si>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</si>
  <si>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</si>
  <si>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</si>
  <si>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</si>
  <si>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</si>
  <si>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</si>
  <si>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</si>
  <si>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</si>
  <si>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</si>
  <si>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</si>
  <si>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</si>
  <si>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</si>
  <si>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</si>
  <si>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</si>
  <si>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</si>
  <si>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</si>
  <si>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</si>
  <si>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</si>
  <si>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</si>
  <si>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</si>
  <si>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</si>
  <si>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</si>
  <si>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</si>
  <si>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</si>
  <si>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</si>
  <si>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</si>
  <si>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</si>
  <si>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</si>
  <si>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</si>
  <si>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</si>
  <si>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</si>
  <si>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</si>
  <si>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</si>
  <si>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</si>
  <si>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</si>
  <si>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</si>
  <si>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</si>
  <si>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</si>
  <si>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</si>
  <si>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</si>
  <si>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</si>
  <si>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</si>
  <si>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</si>
  <si>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</si>
  <si>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</si>
  <si>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</si>
  <si>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</si>
  <si>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</si>
  <si>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</si>
  <si>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</si>
  <si>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</si>
  <si>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</si>
  <si>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</si>
  <si>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</si>
  <si>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</si>
  <si>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</si>
  <si>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</si>
  <si>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</si>
  <si>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</si>
  <si>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</si>
  <si>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</si>
  <si>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</si>
  <si>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</si>
  <si>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</si>
  <si>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</si>
  <si>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</si>
  <si>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</si>
  <si>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</si>
  <si>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</si>
  <si>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</si>
  <si>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</si>
  <si>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</si>
  <si>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</si>
  <si>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</si>
  <si>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</si>
  <si>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</si>
  <si>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</si>
  <si>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</si>
  <si>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</si>
  <si>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</si>
  <si>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</si>
  <si>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</si>
  <si>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</si>
  <si>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</si>
  <si>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</si>
  <si>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</si>
  <si>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</si>
  <si>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</si>
  <si>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</si>
  <si>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</si>
  <si>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</si>
  <si>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</si>
  <si>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</si>
  <si>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</si>
  <si>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</si>
  <si>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</si>
  <si>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</si>
  <si>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</si>
  <si>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</si>
  <si>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</si>
  <si>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</si>
  <si>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</si>
  <si>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</si>
  <si>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</si>
  <si>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</si>
  <si>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</si>
  <si>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</si>
  <si>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</si>
  <si>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</si>
  <si>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</si>
  <si>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</si>
  <si>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</si>
  <si>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</si>
  <si>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</si>
  <si>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</si>
  <si>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</si>
  <si>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</si>
  <si>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</si>
  <si>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</si>
  <si>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</si>
  <si>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</si>
  <si>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</si>
  <si>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</si>
  <si>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</si>
  <si>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</si>
  <si>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</si>
  <si>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</si>
  <si>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</si>
  <si>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</si>
  <si>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</si>
  <si>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</si>
  <si>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</si>
  <si>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</si>
  <si>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</si>
  <si>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</si>
  <si>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</si>
  <si>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</si>
  <si>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</si>
  <si>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</si>
  <si>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</si>
  <si>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</si>
  <si>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</si>
  <si>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</si>
  <si>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</si>
  <si>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</si>
  <si>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</si>
  <si>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</si>
  <si>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</si>
  <si>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</si>
  <si>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</si>
  <si>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</si>
  <si>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</si>
  <si>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</si>
  <si>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</si>
  <si>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</si>
  <si>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</si>
  <si>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</si>
  <si>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</si>
  <si>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</si>
  <si>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</si>
  <si>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</si>
  <si>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</si>
  <si>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</si>
  <si>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</si>
  <si>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</si>
  <si>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</si>
  <si>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</si>
  <si>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</si>
  <si>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</si>
  <si>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</si>
  <si>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</si>
  <si>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</si>
  <si>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</si>
  <si>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</si>
  <si>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</si>
  <si>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</si>
  <si>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</si>
  <si>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</si>
  <si>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</si>
  <si>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</si>
  <si>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</si>
  <si>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</si>
  <si>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</si>
  <si>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</si>
  <si>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</si>
  <si>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</si>
  <si>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</si>
  <si>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</si>
  <si>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</si>
  <si>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</si>
  <si>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</si>
  <si>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</si>
  <si>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</si>
  <si>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</si>
  <si>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</si>
  <si>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</si>
  <si>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</si>
  <si>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</si>
  <si>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</si>
  <si>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</si>
  <si>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</si>
  <si>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</si>
  <si>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</si>
  <si>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</si>
  <si>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</si>
  <si>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</si>
  <si>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</si>
  <si>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</si>
  <si>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</si>
  <si>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</si>
  <si>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</si>
  <si>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</si>
  <si>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</si>
  <si>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</si>
  <si>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</si>
  <si>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</si>
  <si>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</si>
  <si>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</si>
  <si>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</si>
  <si>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</si>
  <si>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</si>
  <si>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</si>
  <si>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</si>
  <si>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</si>
  <si>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</si>
  <si>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</si>
  <si>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</si>
  <si>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</si>
  <si>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</si>
  <si>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</si>
  <si>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</si>
  <si>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</si>
  <si>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</si>
  <si>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</si>
  <si>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</si>
  <si>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</si>
  <si>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</si>
  <si>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</si>
  <si>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</si>
  <si>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</si>
  <si>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</si>
  <si>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</si>
  <si>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</si>
  <si>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</si>
  <si>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</si>
  <si>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</si>
  <si>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</si>
  <si>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</si>
  <si>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</si>
  <si>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</si>
  <si>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</si>
  <si>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</si>
  <si>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</si>
  <si>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</si>
  <si>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</si>
  <si>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</si>
  <si>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</si>
  <si>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</si>
  <si>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</si>
  <si>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</si>
  <si>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</si>
  <si>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</si>
  <si>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</si>
  <si>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</si>
  <si>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</si>
  <si>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</si>
  <si>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</si>
  <si>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</si>
  <si>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</si>
  <si>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</si>
  <si>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</si>
  <si>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</si>
  <si>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</si>
  <si>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</si>
  <si>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</si>
  <si>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</si>
  <si>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</si>
  <si>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</si>
  <si>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</si>
  <si>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</si>
  <si>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</si>
  <si>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</si>
  <si>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</si>
  <si>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</si>
  <si>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</si>
  <si>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</si>
  <si>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</si>
  <si>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</si>
  <si>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</si>
  <si>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</si>
  <si>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</si>
  <si>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</si>
  <si>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</si>
  <si>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</si>
  <si>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</si>
  <si>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</si>
  <si>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</si>
  <si>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</si>
  <si>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</si>
  <si>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</si>
  <si>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</si>
  <si>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</si>
  <si>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</si>
  <si>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</si>
  <si>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</si>
  <si>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</si>
  <si>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</si>
  <si>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</si>
  <si>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</si>
  <si>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</si>
  <si>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</si>
  <si>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</si>
  <si>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</si>
  <si>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</si>
  <si>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</si>
  <si>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</si>
  <si>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</si>
  <si>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</si>
  <si>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</si>
  <si>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</si>
  <si>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</si>
  <si>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</si>
  <si>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</si>
  <si>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</si>
  <si>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</si>
  <si>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</si>
  <si>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</si>
  <si>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</si>
  <si>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</si>
  <si>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</si>
  <si>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</si>
  <si>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</si>
  <si>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</si>
  <si>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</si>
  <si>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</si>
  <si>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</si>
  <si>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</si>
  <si>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</si>
  <si>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</si>
  <si>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</si>
  <si>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</si>
  <si>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</si>
  <si>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</si>
  <si>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</si>
  <si>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</si>
  <si>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</si>
  <si>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</si>
  <si>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</si>
  <si>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</si>
  <si>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</si>
  <si>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</si>
  <si>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</si>
  <si>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</si>
  <si>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</si>
  <si>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</si>
  <si>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</si>
  <si>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</si>
  <si>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</si>
  <si>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</si>
  <si>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</si>
  <si>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</si>
  <si>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</si>
  <si>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</si>
  <si>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</si>
  <si>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</si>
  <si>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</si>
  <si>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</si>
  <si>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</si>
  <si>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</si>
  <si>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</si>
  <si>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</si>
  <si>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</si>
  <si>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</si>
  <si>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</si>
  <si>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</si>
  <si>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</si>
  <si>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</si>
  <si>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</si>
  <si>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</si>
  <si>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</si>
  <si>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</si>
  <si>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</si>
  <si>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</si>
  <si>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</si>
  <si>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</si>
  <si>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</si>
  <si>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</si>
  <si>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</si>
  <si>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</si>
  <si>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</si>
  <si>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</si>
  <si>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</si>
  <si>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</si>
  <si>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</si>
  <si>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</si>
  <si>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</si>
  <si>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</si>
  <si>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</si>
  <si>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</si>
  <si>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</si>
  <si>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</si>
  <si>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</si>
  <si>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</si>
  <si>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</si>
  <si>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</si>
  <si>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</si>
  <si>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</si>
  <si>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</si>
  <si>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</si>
  <si>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</si>
  <si>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</si>
  <si>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</si>
  <si>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</si>
  <si>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</si>
  <si>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</si>
  <si>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</si>
  <si>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</si>
  <si>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</si>
  <si>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</si>
  <si>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</si>
  <si>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</si>
  <si>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</si>
  <si>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</si>
  <si>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</si>
  <si>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</si>
  <si>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</si>
  <si>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</si>
  <si>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</si>
  <si>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</si>
  <si>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</si>
  <si>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</si>
  <si>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</si>
  <si>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</si>
  <si>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</si>
  <si>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</si>
  <si>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</si>
  <si>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</si>
  <si>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</si>
  <si>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</si>
  <si>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</si>
  <si>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</si>
  <si>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</si>
  <si>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</si>
  <si>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</si>
  <si>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</si>
  <si>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</si>
  <si>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</si>
  <si>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</si>
  <si>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</si>
  <si>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</si>
  <si>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</si>
  <si>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</si>
  <si>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</si>
  <si>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</si>
  <si>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</si>
  <si>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</si>
  <si>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</si>
  <si>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</si>
  <si>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</si>
  <si>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</si>
  <si>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</si>
  <si>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</si>
  <si>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</si>
  <si>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</si>
  <si>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</si>
  <si>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</si>
  <si>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</si>
  <si>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</si>
  <si>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</si>
  <si>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</si>
  <si>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</si>
  <si>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</si>
  <si>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</si>
  <si>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</si>
  <si>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</si>
  <si>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</si>
  <si>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</si>
  <si>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</si>
  <si>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</si>
  <si>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</si>
  <si>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</si>
  <si>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</si>
  <si>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</si>
  <si>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</si>
  <si>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</si>
  <si>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</si>
  <si>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</si>
  <si>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</si>
  <si>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</si>
  <si>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</si>
  <si>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</si>
  <si>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</si>
  <si>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</si>
  <si>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</si>
  <si>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</si>
  <si>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</si>
  <si>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</si>
  <si>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</si>
  <si>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</si>
  <si>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</si>
  <si>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</si>
  <si>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</si>
  <si>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</si>
  <si>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</si>
  <si>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</si>
  <si>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</si>
  <si>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</si>
  <si>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</si>
  <si>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</si>
  <si>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</si>
  <si>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</si>
  <si>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</si>
  <si>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</si>
  <si>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</si>
  <si>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</si>
  <si>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</si>
  <si>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</si>
  <si>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</si>
  <si>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</si>
  <si>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</si>
  <si>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</si>
  <si>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</si>
  <si>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</si>
  <si>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</si>
  <si>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</si>
  <si>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</si>
  <si>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</si>
  <si>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</si>
  <si>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</si>
  <si>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</si>
  <si>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</si>
  <si>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</si>
  <si>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</si>
  <si>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</si>
  <si>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</si>
  <si>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</si>
  <si>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</si>
  <si>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</si>
  <si>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</si>
  <si>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</si>
  <si>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</si>
  <si>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</si>
  <si>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</si>
  <si>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</si>
  <si>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</si>
  <si>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</si>
  <si>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</si>
  <si>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</si>
  <si>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</si>
  <si>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</si>
  <si>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</si>
  <si>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</si>
  <si>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</si>
  <si>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</si>
  <si>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</si>
  <si>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</si>
  <si>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</si>
  <si>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</si>
  <si>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</si>
  <si>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</si>
  <si>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</si>
  <si>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</si>
  <si>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</si>
  <si>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</si>
  <si>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</si>
  <si>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</si>
  <si>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</si>
  <si>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</si>
  <si>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</si>
  <si>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</si>
  <si>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</si>
  <si>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</si>
  <si>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</si>
  <si>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</si>
  <si>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</si>
  <si>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</si>
  <si>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</si>
  <si>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</si>
  <si>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</si>
  <si>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</si>
  <si>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</si>
  <si>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</si>
  <si>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</si>
  <si>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</si>
  <si>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</si>
  <si>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</si>
  <si>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</si>
  <si>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</si>
  <si>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</si>
  <si>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</si>
  <si>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</si>
  <si>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</si>
  <si>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</si>
  <si>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</si>
  <si>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</si>
  <si>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</si>
  <si>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</si>
  <si>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</si>
  <si>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</si>
  <si>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</si>
  <si>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</si>
  <si>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</si>
  <si>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</si>
  <si>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</si>
  <si>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</si>
  <si>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</si>
  <si>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</si>
  <si>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</si>
  <si>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</si>
  <si>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</si>
  <si>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</si>
  <si>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</si>
  <si>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</si>
  <si>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</si>
  <si>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</si>
  <si>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</si>
  <si>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</si>
  <si>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</si>
  <si>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</si>
  <si>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</si>
  <si>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</si>
  <si>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</si>
  <si>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</si>
  <si>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</si>
  <si>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</si>
  <si>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</si>
  <si>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</si>
  <si>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</si>
  <si>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</si>
  <si>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</si>
  <si>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</si>
  <si>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</si>
  <si>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</si>
  <si>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</si>
  <si>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</si>
  <si>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</si>
  <si>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</si>
  <si>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</si>
  <si>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</si>
  <si>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</si>
  <si>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</si>
  <si>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</si>
  <si>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</si>
  <si>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</si>
  <si>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</si>
  <si>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</si>
  <si>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</si>
  <si>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</si>
  <si>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</si>
  <si>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</si>
  <si>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</si>
  <si>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</si>
  <si>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</si>
  <si>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</si>
  <si>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</si>
  <si>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</si>
  <si>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</si>
  <si>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</si>
  <si>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</si>
  <si>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</si>
  <si>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</si>
  <si>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</si>
  <si>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</si>
  <si>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</si>
  <si>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</si>
  <si>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</si>
  <si>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</si>
  <si>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</si>
  <si>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</si>
  <si>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</si>
  <si>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</si>
  <si>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</si>
  <si>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</si>
  <si>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</si>
  <si>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</si>
  <si>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</si>
  <si>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</si>
  <si>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</si>
  <si>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</si>
  <si>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</si>
  <si>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</si>
  <si>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</si>
  <si>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</si>
  <si>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</si>
  <si>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</si>
  <si>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</si>
  <si>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</si>
  <si>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</si>
  <si>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</si>
  <si>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</si>
  <si>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</si>
  <si>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</si>
  <si>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</si>
  <si>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</si>
  <si>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</si>
  <si>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</si>
  <si>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</si>
  <si>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</si>
  <si>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</si>
  <si>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</si>
  <si>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</si>
  <si>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</si>
  <si>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</si>
  <si>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</si>
  <si>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</si>
  <si>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</si>
  <si>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</si>
  <si>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</si>
  <si>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</si>
  <si>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</si>
  <si>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</si>
  <si>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</si>
  <si>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</si>
  <si>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</si>
  <si>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</si>
  <si>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</si>
  <si>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</si>
  <si>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</si>
  <si>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</si>
  <si>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</si>
  <si>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</si>
  <si>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</si>
  <si>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</si>
  <si>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</si>
  <si>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</si>
  <si>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</si>
  <si>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</si>
  <si>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</si>
  <si>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</si>
  <si>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</si>
  <si>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</si>
  <si>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</si>
  <si>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</si>
  <si>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</si>
  <si>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</si>
  <si>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</si>
  <si>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</si>
  <si>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</si>
  <si>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</si>
  <si>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</si>
  <si>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</si>
  <si>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</si>
  <si>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</si>
  <si>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</si>
  <si>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</si>
  <si>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</si>
  <si>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</si>
  <si>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</si>
  <si>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</si>
  <si>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</si>
  <si>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</si>
  <si>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</si>
  <si>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</si>
  <si>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</si>
  <si>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</si>
  <si>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</si>
  <si>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</si>
  <si>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</si>
  <si>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</si>
  <si>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</si>
  <si>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</si>
  <si>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</si>
  <si>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</si>
  <si>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</si>
  <si>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</si>
  <si>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</si>
  <si>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</si>
  <si>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</si>
  <si>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</si>
  <si>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</si>
  <si>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</si>
  <si>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</si>
  <si>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</si>
  <si>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</si>
  <si>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</si>
  <si>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</si>
  <si>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</si>
  <si>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</si>
  <si>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</si>
  <si>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</si>
  <si>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</si>
  <si>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</si>
  <si>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</si>
  <si>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</si>
  <si>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</si>
  <si>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</si>
  <si>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</si>
  <si>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</si>
  <si>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</si>
  <si>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</si>
  <si>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</si>
  <si>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</si>
  <si>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</si>
  <si>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</si>
  <si>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</si>
  <si>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</si>
  <si>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</si>
  <si>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</si>
  <si>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</si>
  <si>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</si>
  <si>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</si>
  <si>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</si>
  <si>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</si>
  <si>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</si>
  <si>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</si>
  <si>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</si>
  <si>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</si>
  <si>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</si>
  <si>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</si>
  <si>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</si>
  <si>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</si>
  <si>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</si>
  <si>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</si>
  <si>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</si>
  <si>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</si>
  <si>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</si>
  <si>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</si>
  <si>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</si>
  <si>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</si>
  <si>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</si>
  <si>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</si>
  <si>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</si>
  <si>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</si>
  <si>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</si>
  <si>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</si>
  <si>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</si>
  <si>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</si>
  <si>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</si>
  <si>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</si>
  <si>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</si>
  <si>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</si>
  <si>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</si>
  <si>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</si>
  <si>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</si>
  <si>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</si>
  <si>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</si>
  <si>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</si>
  <si>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</si>
  <si>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</si>
  <si>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</si>
  <si>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</si>
  <si>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</si>
  <si>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</si>
  <si>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</si>
  <si>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</si>
  <si>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</si>
  <si>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</si>
  <si>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</si>
  <si>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</si>
  <si>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</si>
  <si>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</si>
  <si>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</si>
  <si>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</si>
  <si>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</si>
  <si>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</si>
  <si>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</si>
  <si>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</si>
  <si>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</si>
  <si>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</si>
  <si>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</si>
  <si>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</si>
  <si>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</si>
  <si>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</si>
  <si>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</si>
  <si>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</si>
  <si>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</si>
  <si>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</si>
  <si>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</si>
  <si>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</si>
  <si>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</si>
  <si>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</si>
  <si>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</si>
  <si>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</si>
  <si>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</si>
  <si>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</si>
  <si>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</si>
  <si>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</si>
  <si>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</si>
  <si>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</si>
  <si>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</si>
  <si>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</si>
  <si>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</si>
  <si>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</si>
  <si>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</si>
  <si>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</si>
  <si>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</si>
  <si>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</si>
  <si>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</si>
  <si>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</si>
  <si>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</si>
  <si>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</si>
  <si>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</si>
  <si>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</si>
  <si>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</si>
  <si>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</si>
  <si>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</si>
  <si>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</si>
  <si>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</si>
  <si>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</si>
  <si>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</si>
  <si>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</si>
  <si>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</si>
  <si>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</si>
  <si>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</si>
  <si>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</si>
  <si>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</si>
  <si>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</si>
  <si>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</si>
  <si>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</si>
  <si>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</si>
  <si>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</si>
  <si>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</si>
  <si>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</si>
  <si>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</si>
  <si>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</si>
  <si>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</si>
  <si>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</si>
  <si>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</si>
  <si>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</si>
  <si>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</si>
  <si>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</si>
  <si>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</si>
  <si>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</si>
  <si>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</si>
  <si>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</si>
  <si>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</si>
  <si>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</si>
  <si>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</si>
  <si>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</si>
  <si>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</si>
  <si>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</si>
  <si>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</si>
  <si>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</si>
  <si>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</si>
  <si>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</si>
  <si>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</si>
  <si>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</si>
  <si>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</si>
  <si>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</si>
  <si>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</si>
  <si>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</si>
  <si>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</si>
  <si>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</si>
  <si>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</si>
  <si>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</si>
  <si>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</si>
  <si>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</si>
  <si>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</si>
  <si>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</si>
  <si>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</si>
  <si>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</si>
  <si>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</si>
  <si>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</si>
  <si>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</si>
  <si>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</si>
  <si>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</si>
  <si>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</si>
  <si>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</si>
  <si>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</si>
  <si>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</si>
  <si>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</si>
  <si>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</si>
  <si>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</si>
  <si>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</si>
  <si>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</si>
  <si>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</si>
  <si>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</si>
  <si>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</si>
  <si>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</si>
  <si>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</si>
  <si>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</si>
  <si>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</si>
  <si>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</si>
  <si>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</si>
  <si>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</si>
  <si>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</si>
  <si>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</si>
  <si>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</si>
  <si>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</si>
  <si>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</si>
  <si>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</si>
  <si>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</si>
  <si>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</si>
  <si>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</si>
  <si>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</si>
  <si>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</si>
  <si>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</si>
  <si>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</si>
  <si>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</si>
  <si>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</si>
  <si>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</si>
  <si>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</si>
  <si>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</si>
  <si>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</si>
  <si>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</si>
  <si>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</si>
  <si>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</si>
  <si>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</si>
  <si>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</si>
  <si>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</si>
  <si>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</si>
  <si>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</si>
  <si>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</si>
  <si>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</si>
  <si>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</si>
  <si>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</si>
  <si>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</si>
  <si>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</si>
  <si>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</si>
  <si>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</si>
  <si>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</si>
  <si>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</si>
  <si>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</si>
  <si>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</si>
  <si>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</si>
  <si>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</si>
  <si>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</si>
  <si>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</si>
  <si>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</si>
  <si>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</si>
  <si>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</si>
  <si>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</si>
  <si>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</si>
  <si>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</si>
  <si>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</si>
  <si>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</si>
  <si>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</si>
  <si>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</si>
  <si>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</si>
  <si>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</si>
  <si>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</si>
  <si>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</si>
  <si>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</si>
  <si>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</si>
  <si>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</si>
  <si>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</si>
  <si>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</si>
  <si>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</si>
  <si>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</si>
  <si>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</si>
  <si>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</si>
  <si>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</si>
  <si>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</si>
  <si>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</si>
  <si>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</si>
  <si>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</si>
  <si>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</si>
  <si>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</si>
  <si>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</si>
  <si>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</si>
  <si>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</si>
  <si>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</si>
  <si>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</si>
  <si>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</si>
  <si>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</si>
  <si>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</si>
  <si>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</si>
  <si>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</si>
  <si>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</si>
  <si>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</si>
  <si>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</si>
  <si>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</si>
  <si>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</si>
  <si>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</si>
  <si>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</si>
  <si>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</si>
  <si>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</si>
  <si>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</si>
  <si>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</si>
  <si>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</si>
  <si>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</si>
  <si>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</si>
  <si>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</si>
  <si>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</si>
  <si>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</si>
  <si>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</si>
  <si>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</si>
  <si>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</si>
  <si>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</si>
  <si>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</si>
  <si>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</si>
  <si>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</si>
  <si>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</si>
  <si>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</si>
  <si>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</si>
  <si>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</si>
  <si>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</si>
  <si>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</si>
  <si>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</si>
  <si>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</si>
  <si>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</si>
  <si>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</si>
  <si>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</si>
  <si>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</si>
  <si>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</si>
  <si>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</si>
  <si>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</si>
  <si>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</si>
  <si>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</si>
  <si>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</si>
  <si>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</si>
  <si>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</si>
  <si>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</si>
  <si>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</si>
  <si>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</si>
  <si>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</si>
  <si>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</si>
  <si>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</si>
  <si>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</si>
  <si>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</si>
  <si>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</si>
  <si>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</si>
  <si>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</si>
  <si>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</si>
  <si>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</si>
  <si>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</si>
  <si>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</si>
  <si>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</si>
  <si>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</si>
  <si>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</si>
  <si>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</si>
  <si>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</si>
  <si>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</si>
  <si>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</si>
  <si>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</si>
  <si>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</si>
  <si>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</si>
  <si>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</si>
  <si>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</si>
  <si>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</si>
  <si>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</si>
  <si>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</si>
  <si>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</si>
  <si>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</si>
  <si>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</si>
  <si>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</si>
  <si>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</si>
  <si>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</si>
  <si>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</si>
  <si>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</si>
  <si>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</si>
  <si>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</si>
  <si>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</si>
  <si>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</si>
  <si>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</si>
  <si>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</si>
  <si>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</si>
  <si>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</si>
  <si>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</si>
  <si>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</si>
  <si>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</si>
  <si>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</si>
  <si>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</si>
  <si>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</si>
  <si>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</si>
  <si>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</si>
  <si>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</si>
  <si>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</si>
  <si>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</si>
  <si>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</si>
  <si>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</si>
  <si>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</si>
  <si>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</si>
  <si>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</si>
  <si>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</si>
  <si>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</si>
  <si>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</si>
  <si>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</si>
  <si>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</si>
  <si>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</si>
  <si>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</si>
  <si>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</si>
  <si>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</si>
  <si>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</si>
  <si>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</si>
  <si>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</si>
  <si>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</si>
  <si>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</si>
  <si>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</si>
  <si>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</si>
  <si>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</si>
  <si>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</si>
  <si>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</si>
  <si>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</si>
  <si>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</si>
  <si>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</si>
  <si>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</si>
  <si>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</si>
  <si>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</si>
  <si>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</si>
  <si>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</si>
  <si>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</si>
  <si>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</si>
  <si>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</si>
  <si>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</si>
  <si>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</si>
  <si>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</si>
  <si>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</si>
  <si>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</si>
  <si>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</si>
  <si>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</si>
  <si>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</si>
  <si>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</si>
  <si>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</si>
  <si>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</si>
  <si>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</si>
  <si>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</si>
  <si>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</si>
  <si>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</si>
  <si>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</si>
  <si>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</si>
  <si>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</si>
  <si>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</si>
  <si>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</si>
  <si>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</si>
  <si>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</si>
  <si>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</si>
  <si>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</si>
  <si>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</si>
  <si>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</si>
  <si>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</si>
  <si>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</si>
  <si>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</si>
  <si>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</si>
  <si>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</si>
  <si>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</si>
  <si>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</si>
  <si>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</si>
  <si>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</si>
  <si>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</si>
  <si>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</si>
  <si>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</si>
  <si>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</si>
  <si>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</si>
  <si>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</si>
  <si>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</si>
  <si>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</si>
  <si>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</si>
  <si>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</si>
  <si>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</si>
  <si>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</si>
  <si>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</si>
  <si>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</si>
  <si>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</si>
  <si>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</si>
  <si>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</si>
  <si>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</si>
  <si>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</si>
  <si>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</si>
  <si>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</si>
  <si>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</si>
  <si>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</si>
  <si>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</si>
  <si>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</si>
  <si>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</si>
  <si>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</si>
  <si>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</si>
  <si>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</si>
  <si>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</si>
  <si>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</si>
  <si>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</si>
  <si>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</si>
  <si>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</si>
  <si>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</si>
  <si>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</si>
  <si>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</si>
  <si>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</si>
  <si>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</si>
  <si>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</si>
  <si>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</si>
  <si>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</si>
  <si>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</si>
  <si>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</si>
  <si>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</si>
  <si>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</si>
  <si>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</si>
  <si>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</si>
  <si>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</si>
  <si>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</si>
  <si>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</si>
  <si>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</si>
  <si>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</si>
  <si>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</si>
  <si>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</si>
  <si>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</si>
  <si>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</si>
  <si>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</si>
  <si>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</si>
  <si>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</si>
  <si>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</si>
  <si>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</si>
  <si>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</si>
  <si>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</si>
  <si>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</si>
  <si>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</si>
  <si>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</si>
  <si>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</si>
  <si>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</si>
  <si>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</si>
  <si>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</si>
  <si>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</si>
  <si>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</si>
  <si>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</si>
  <si>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</si>
  <si>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</si>
  <si>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</si>
  <si>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</si>
  <si>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</si>
  <si>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</si>
  <si>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</si>
  <si>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</si>
  <si>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</si>
  <si>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</si>
  <si>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</si>
  <si>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</si>
  <si>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</si>
  <si>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</si>
  <si>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</si>
  <si>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</si>
  <si>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</si>
  <si>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</si>
  <si>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</si>
  <si>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</si>
  <si>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</si>
  <si>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</si>
  <si>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</si>
  <si>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</si>
  <si>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</si>
  <si>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</si>
  <si>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</si>
  <si>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</si>
  <si>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</si>
  <si>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</si>
  <si>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</si>
  <si>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</si>
  <si>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</si>
  <si>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</si>
  <si>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</si>
  <si>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</si>
  <si>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</si>
  <si>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</si>
  <si>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</si>
  <si>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</si>
  <si>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</si>
  <si>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</si>
  <si>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</si>
  <si>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</si>
  <si>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</si>
  <si>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</si>
  <si>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</si>
  <si>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</si>
  <si>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</si>
  <si>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</si>
  <si>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</si>
  <si>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</si>
  <si>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</si>
  <si>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</si>
  <si>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</si>
  <si>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</si>
  <si>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</si>
  <si>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</si>
  <si>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</si>
  <si>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</si>
  <si>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</si>
  <si>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</si>
  <si>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</si>
  <si>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</si>
  <si>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</si>
  <si>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</si>
  <si>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</si>
  <si>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</si>
  <si>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</si>
  <si>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</si>
  <si>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</si>
  <si>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</si>
  <si>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</si>
  <si>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</si>
  <si>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</si>
  <si>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</si>
  <si>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</si>
  <si>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</si>
  <si>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</si>
  <si>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</si>
  <si>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</si>
  <si>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</si>
  <si>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</si>
  <si>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</si>
  <si>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</si>
  <si>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</si>
  <si>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</si>
  <si>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</si>
  <si>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</si>
  <si>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</si>
  <si>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</si>
  <si>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</si>
  <si>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</si>
  <si>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</si>
  <si>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</si>
  <si>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</si>
  <si>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</si>
  <si>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</si>
  <si>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</si>
  <si>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</si>
  <si>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</si>
  <si>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</si>
  <si>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</si>
  <si>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</si>
  <si>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</si>
  <si>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</si>
  <si>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</si>
  <si>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</si>
  <si>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</si>
  <si>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</si>
  <si>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</si>
  <si>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</si>
  <si>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</si>
  <si>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</si>
  <si>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</si>
  <si>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</si>
  <si>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</si>
  <si>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</si>
  <si>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</si>
  <si>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</si>
  <si>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</si>
  <si>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</si>
  <si>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</si>
  <si>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</si>
  <si>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</si>
  <si>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</si>
  <si>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</si>
  <si>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</si>
  <si>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</si>
  <si>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</si>
  <si>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</si>
  <si>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</si>
  <si>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</si>
  <si>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</si>
  <si>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</si>
  <si>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</si>
  <si>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</si>
  <si>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</si>
  <si>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</si>
  <si>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</si>
  <si>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</si>
  <si>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</si>
  <si>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</si>
  <si>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</si>
  <si>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</si>
  <si>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</si>
  <si>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</si>
  <si>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</si>
  <si>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</si>
  <si>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</si>
  <si>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</si>
  <si>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</si>
  <si>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</si>
  <si>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</si>
  <si>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</si>
  <si>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</si>
  <si>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</si>
  <si>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</si>
  <si>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</si>
  <si>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</si>
  <si>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</si>
  <si>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</si>
  <si>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</si>
  <si>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</si>
  <si>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</si>
  <si>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</si>
  <si>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</si>
  <si>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</si>
  <si>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</si>
  <si>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</si>
  <si>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</si>
  <si>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</si>
  <si>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</si>
  <si>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</si>
  <si>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</si>
  <si>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</si>
  <si>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</si>
  <si>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</si>
  <si>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</si>
  <si>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</si>
  <si>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</si>
  <si>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</si>
  <si>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</si>
  <si>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</si>
  <si>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</si>
  <si>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</si>
  <si>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</si>
  <si>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</si>
  <si>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</si>
  <si>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</si>
  <si>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</si>
  <si>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</si>
  <si>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</si>
  <si>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</si>
  <si>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</si>
  <si>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</si>
  <si>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</si>
  <si>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</si>
  <si>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</si>
  <si>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</si>
  <si>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</si>
  <si>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</si>
  <si>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</si>
  <si>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</si>
  <si>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</si>
  <si>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</si>
  <si>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</si>
  <si>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</si>
  <si>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</si>
  <si>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</si>
  <si>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</si>
  <si>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</si>
  <si>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</si>
  <si>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</si>
  <si>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</si>
  <si>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</si>
  <si>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</si>
  <si>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</si>
  <si>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</si>
  <si>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</si>
  <si>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</si>
  <si>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</si>
  <si>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</si>
  <si>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</si>
  <si>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</si>
  <si>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</si>
  <si>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</si>
  <si>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</si>
  <si>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</si>
  <si>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</si>
  <si>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</si>
  <si>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</si>
  <si>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</si>
  <si>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</si>
  <si>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</si>
  <si>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</si>
  <si>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</si>
  <si>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</si>
  <si>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</si>
  <si>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</si>
  <si>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</si>
  <si>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</si>
  <si>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</si>
  <si>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</si>
  <si>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</si>
  <si>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</si>
  <si>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</si>
  <si>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</si>
  <si>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</si>
  <si>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</si>
  <si>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</si>
  <si>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</si>
  <si>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</si>
  <si>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</si>
  <si>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</si>
  <si>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</si>
  <si>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</si>
  <si>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</si>
  <si>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</si>
  <si>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</si>
  <si>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</si>
  <si>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</si>
  <si>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</si>
  <si>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</si>
  <si>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</si>
  <si>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</si>
  <si>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</si>
  <si>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</si>
  <si>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</si>
  <si>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</si>
  <si>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</si>
  <si>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</si>
  <si>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</si>
  <si>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</si>
  <si>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</si>
  <si>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</si>
  <si>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</si>
  <si>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</si>
  <si>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</si>
  <si>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</si>
  <si>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</si>
  <si>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</si>
  <si>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</si>
  <si>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</si>
  <si>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</si>
  <si>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</si>
  <si>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</si>
  <si>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</si>
  <si>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</si>
  <si>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</si>
  <si>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</si>
  <si>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</si>
  <si>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</si>
  <si>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</si>
  <si>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</si>
  <si>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</si>
  <si>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</si>
  <si>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</si>
  <si>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</si>
  <si>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</si>
  <si>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</si>
  <si>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</si>
  <si>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</si>
  <si>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</si>
  <si>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</si>
  <si>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</si>
  <si>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</si>
  <si>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</si>
  <si>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</si>
  <si>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</si>
  <si>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</si>
  <si>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</si>
  <si>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</si>
  <si>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</si>
  <si>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</si>
  <si>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</si>
  <si>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</si>
  <si>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</si>
  <si>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</si>
  <si>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</si>
  <si>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</si>
  <si>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</si>
  <si>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</si>
  <si>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</si>
  <si>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</si>
  <si>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</si>
  <si>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</si>
  <si>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</si>
  <si>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</si>
  <si>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</si>
  <si>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</si>
  <si>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</si>
  <si>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</si>
  <si>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</si>
  <si>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</si>
  <si>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</si>
  <si>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</si>
  <si>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</si>
  <si>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</si>
  <si>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</si>
  <si>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</si>
  <si>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</si>
  <si>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</si>
  <si>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</si>
  <si>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</si>
  <si>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</si>
  <si>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</si>
  <si>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</si>
  <si>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</si>
  <si>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</si>
  <si>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</si>
  <si>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</si>
  <si>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</si>
  <si>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</si>
  <si>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</si>
  <si>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</si>
  <si>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</si>
  <si>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</si>
  <si>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</si>
  <si>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</si>
  <si>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</si>
  <si>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</si>
  <si>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</si>
  <si>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</si>
  <si>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</si>
  <si>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</si>
  <si>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</si>
  <si>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</si>
  <si>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</si>
  <si>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</si>
  <si>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</si>
  <si>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</si>
  <si>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</si>
  <si>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</si>
  <si>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</si>
  <si>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</si>
  <si>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</si>
  <si>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</si>
  <si>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</si>
  <si>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</si>
  <si>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</si>
  <si>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</si>
  <si>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</si>
  <si>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</si>
  <si>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</si>
  <si>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</si>
  <si>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</si>
  <si>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</si>
  <si>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</si>
  <si>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</si>
  <si>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</si>
  <si>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</si>
  <si>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</si>
  <si>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</si>
  <si>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</si>
  <si>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</si>
  <si>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</si>
  <si>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</si>
  <si>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</si>
  <si>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</si>
  <si>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</si>
  <si>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</si>
  <si>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</si>
  <si>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</si>
  <si>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</si>
  <si>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</si>
  <si>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</si>
  <si>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</si>
  <si>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</si>
  <si>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</si>
  <si>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</si>
  <si>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</si>
  <si>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</si>
  <si>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</si>
  <si>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</si>
  <si>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</si>
  <si>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</si>
  <si>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</si>
  <si>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</si>
  <si>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</si>
  <si>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</si>
  <si>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</si>
  <si>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</si>
  <si>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</si>
  <si>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</si>
  <si>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</si>
  <si>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</si>
  <si>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</si>
  <si>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</si>
  <si>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</si>
  <si>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</si>
  <si>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</si>
  <si>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</si>
  <si>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</si>
  <si>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</si>
  <si>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</si>
  <si>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</si>
  <si>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</si>
  <si>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</si>
  <si>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</si>
  <si>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</si>
  <si>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</si>
  <si>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</si>
  <si>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</si>
  <si>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</si>
  <si>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</si>
  <si>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</si>
  <si>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</si>
  <si>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</si>
  <si>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</si>
  <si>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</si>
  <si>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</si>
  <si>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</si>
  <si>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</si>
  <si>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</si>
  <si>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</si>
  <si>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</si>
  <si>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</si>
  <si>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</si>
  <si>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</si>
  <si>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</si>
  <si>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</si>
  <si>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</si>
  <si>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</si>
  <si>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</si>
  <si>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</si>
  <si>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</si>
  <si>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</si>
  <si>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</si>
  <si>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</si>
  <si>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</si>
  <si>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</si>
  <si>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</si>
  <si>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</si>
  <si>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</si>
  <si>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</si>
  <si>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</si>
  <si>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</si>
  <si>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</si>
  <si>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</si>
  <si>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</si>
  <si>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</si>
  <si>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</si>
  <si>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</si>
  <si>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</si>
  <si>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</si>
  <si>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</si>
  <si>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</si>
  <si>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</si>
  <si>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</si>
  <si>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</si>
  <si>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</si>
  <si>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</si>
  <si>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</si>
  <si>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</si>
  <si>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</si>
  <si>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</si>
  <si>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</si>
  <si>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</si>
  <si>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</si>
  <si>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</si>
  <si>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</si>
  <si>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</si>
  <si>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</si>
  <si>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</si>
  <si>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</si>
  <si>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</si>
  <si>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</si>
  <si>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</si>
  <si>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</si>
  <si>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</si>
  <si>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</si>
  <si>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</si>
  <si>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</si>
  <si>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</si>
  <si>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</si>
  <si>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</si>
  <si>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</si>
  <si>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</si>
  <si>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</si>
  <si>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</si>
  <si>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</si>
  <si>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</si>
  <si>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</si>
  <si>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</si>
  <si>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</si>
  <si>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</si>
  <si>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</si>
  <si>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</si>
  <si>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</si>
  <si>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</si>
  <si>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</si>
  <si>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</si>
  <si>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</si>
  <si>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</si>
  <si>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</si>
  <si>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</si>
  <si>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</si>
  <si>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</si>
  <si>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</si>
  <si>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</si>
  <si>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</si>
  <si>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</si>
  <si>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</si>
  <si>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</si>
  <si>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</si>
  <si>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</si>
  <si>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</si>
  <si>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</si>
  <si>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</si>
  <si>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</si>
  <si>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</si>
  <si>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</si>
  <si>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</si>
  <si>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</si>
  <si>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</si>
  <si>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</si>
  <si>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</si>
  <si>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</si>
  <si>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</si>
  <si>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</si>
  <si>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</si>
  <si>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</si>
  <si>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</si>
  <si>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</si>
  <si>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</si>
  <si>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</si>
  <si>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</si>
  <si>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</si>
  <si>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</si>
  <si>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</si>
  <si>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</si>
  <si>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</si>
  <si>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</si>
  <si>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</si>
  <si>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</si>
  <si>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</si>
  <si>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</si>
  <si>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</si>
  <si>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</si>
  <si>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</si>
  <si>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</si>
  <si>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</si>
  <si>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</si>
  <si>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</si>
  <si>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</si>
  <si>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</si>
  <si>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</si>
  <si>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</si>
  <si>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</si>
  <si>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</si>
  <si>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</si>
  <si>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</si>
  <si>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</si>
  <si>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</si>
  <si>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</si>
  <si>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</si>
  <si>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</si>
  <si>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</si>
  <si>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</si>
  <si>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</si>
  <si>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</si>
  <si>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</si>
  <si>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</si>
  <si>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</si>
  <si>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</si>
  <si>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</si>
  <si>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</si>
  <si>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</si>
  <si>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</si>
  <si>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</si>
  <si>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</si>
  <si>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</si>
  <si>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</si>
  <si>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</si>
  <si>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</si>
  <si>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</si>
  <si>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</si>
  <si>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</si>
  <si>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</si>
  <si>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</si>
  <si>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</si>
  <si>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</si>
  <si>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</si>
  <si>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</si>
  <si>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</si>
  <si>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</si>
  <si>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</si>
  <si>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</si>
  <si>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</si>
  <si>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</si>
  <si>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</si>
  <si>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</si>
  <si>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</si>
  <si>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</si>
  <si>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</si>
  <si>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</si>
  <si>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</si>
  <si>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</si>
  <si>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</si>
  <si>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</si>
  <si>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</si>
  <si>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</si>
  <si>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</si>
  <si>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</si>
  <si>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</si>
  <si>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</si>
  <si>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</si>
  <si>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</si>
  <si>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</si>
  <si>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</si>
  <si>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</si>
  <si>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</si>
  <si>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</si>
  <si>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</si>
  <si>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</si>
  <si>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</si>
  <si>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</si>
  <si>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</si>
  <si>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</si>
  <si>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</si>
  <si>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</si>
  <si>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</si>
  <si>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</si>
  <si>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</si>
  <si>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</si>
  <si>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</si>
  <si>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</si>
  <si>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</si>
  <si>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</si>
  <si>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</si>
  <si>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</si>
  <si>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</si>
  <si>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</si>
  <si>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</si>
  <si>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</si>
  <si>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</si>
  <si>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</si>
  <si>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</si>
  <si>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</si>
  <si>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</si>
  <si>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</si>
  <si>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</si>
  <si>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</si>
  <si>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</si>
  <si>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</si>
  <si>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</si>
  <si>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</si>
  <si>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</si>
  <si>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</si>
  <si>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</si>
  <si>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</si>
  <si>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</si>
  <si>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</si>
  <si>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</si>
  <si>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</si>
  <si>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</si>
  <si>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</si>
  <si>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</si>
  <si>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</si>
  <si>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</si>
  <si>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</si>
  <si>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</si>
  <si>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</si>
  <si>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</si>
  <si>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</si>
  <si>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</si>
  <si>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</si>
  <si>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</si>
  <si>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</si>
  <si>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</si>
  <si>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</si>
  <si>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</si>
  <si>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</si>
  <si>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</si>
  <si>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</si>
  <si>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</si>
  <si>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</si>
  <si>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</si>
  <si>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</si>
  <si>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</si>
  <si>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</si>
  <si>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</si>
  <si>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</si>
  <si>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</si>
  <si>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</si>
  <si>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</si>
  <si>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</si>
  <si>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</si>
  <si>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</si>
  <si>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</si>
  <si>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</si>
  <si>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</si>
  <si>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</si>
  <si>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</si>
  <si>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</si>
  <si>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</si>
  <si>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</si>
  <si>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</si>
  <si>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</si>
  <si>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</si>
  <si>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</si>
  <si>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</si>
  <si>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</si>
  <si>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</si>
  <si>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</si>
  <si>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</si>
  <si>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</si>
  <si>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</si>
  <si>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</si>
  <si>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</si>
  <si>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</si>
  <si>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</si>
  <si>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</si>
  <si>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</si>
  <si>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</si>
  <si>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</si>
  <si>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</si>
  <si>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</si>
  <si>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</si>
  <si>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</si>
  <si>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</si>
  <si>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</si>
  <si>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</si>
  <si>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</si>
  <si>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</si>
  <si>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</si>
  <si>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</si>
  <si>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</si>
  <si>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</si>
  <si>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</si>
  <si>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</si>
  <si>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</si>
  <si>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</si>
  <si>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</si>
  <si>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</si>
  <si>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</si>
  <si>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</si>
  <si>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</si>
  <si>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</si>
  <si>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</si>
  <si>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</si>
  <si>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</si>
  <si>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</si>
  <si>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</si>
  <si>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</si>
  <si>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</si>
  <si>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</si>
  <si>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</si>
  <si>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</si>
  <si>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</si>
  <si>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</si>
  <si>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</si>
  <si>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</si>
  <si>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</si>
  <si>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</si>
  <si>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</si>
  <si>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</si>
  <si>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</si>
  <si>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</si>
  <si>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</si>
  <si>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</si>
  <si>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</si>
  <si>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</si>
  <si>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</si>
  <si>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</si>
  <si>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</si>
  <si>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</si>
  <si>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</si>
  <si>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</si>
  <si>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</si>
  <si>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</si>
  <si>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</si>
  <si>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</si>
  <si>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</si>
  <si>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</si>
  <si>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</si>
  <si>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</si>
  <si>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</si>
  <si>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</si>
  <si>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</si>
  <si>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</si>
  <si>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</si>
  <si>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</si>
  <si>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</si>
  <si>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</si>
  <si>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</si>
  <si>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</si>
  <si>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</si>
  <si>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</si>
  <si>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</si>
  <si>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</si>
  <si>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</si>
  <si>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</si>
  <si>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</si>
  <si>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</si>
  <si>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</si>
  <si>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</si>
  <si>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</si>
  <si>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</si>
  <si>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</si>
  <si>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</si>
  <si>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</si>
  <si>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</si>
  <si>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</si>
  <si>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</si>
  <si>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</si>
  <si>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</si>
  <si>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</si>
  <si>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</si>
  <si>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</si>
  <si>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</si>
  <si>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</si>
  <si>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</si>
  <si>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</si>
  <si>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</si>
  <si>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</si>
  <si>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</si>
  <si>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</si>
  <si>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</si>
  <si>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</si>
  <si>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</si>
  <si>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</si>
  <si>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</si>
  <si>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</si>
  <si>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</si>
  <si>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</si>
  <si>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</si>
  <si>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</si>
  <si>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</si>
  <si>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</si>
  <si>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</si>
  <si>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</si>
  <si>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</si>
  <si>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</si>
  <si>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</si>
  <si>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</si>
  <si>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</si>
  <si>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</si>
  <si>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</si>
  <si>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</si>
  <si>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</si>
  <si>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</si>
  <si>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</si>
  <si>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</si>
  <si>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</si>
  <si>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</si>
  <si>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</si>
  <si>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</si>
  <si>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</si>
  <si>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</si>
  <si>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</si>
  <si>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</si>
  <si>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</si>
  <si>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</si>
  <si>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</si>
  <si>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</si>
  <si>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</si>
  <si>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</si>
  <si>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</si>
  <si>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</si>
  <si>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</si>
  <si>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</si>
  <si>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</si>
  <si>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</si>
  <si>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</si>
  <si>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</si>
  <si>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</si>
  <si>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</si>
  <si>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</si>
  <si>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</si>
  <si>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</si>
  <si>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</si>
  <si>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</si>
  <si>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</si>
  <si>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</si>
  <si>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</si>
  <si>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</si>
  <si>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</si>
  <si>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</si>
  <si>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</si>
  <si>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</si>
  <si>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</si>
  <si>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</si>
  <si>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</si>
  <si>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</si>
  <si>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</si>
  <si>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</si>
  <si>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</si>
  <si>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</si>
  <si>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</si>
  <si>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</si>
  <si>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</si>
  <si>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</si>
  <si>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</si>
  <si>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</si>
  <si>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</si>
  <si>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</si>
  <si>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</si>
  <si>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</si>
  <si>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</si>
  <si>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</si>
  <si>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</si>
  <si>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</si>
  <si>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</si>
  <si>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</si>
  <si>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</si>
  <si>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</si>
  <si>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</si>
  <si>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</si>
  <si>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</si>
  <si>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</si>
  <si>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</si>
  <si>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</si>
  <si>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</si>
  <si>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</si>
  <si>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</si>
  <si>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</si>
  <si>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</si>
  <si>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</si>
  <si>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</si>
  <si>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</si>
  <si>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</si>
  <si>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</si>
  <si>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</si>
  <si>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</si>
  <si>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</si>
  <si>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</si>
  <si>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</si>
  <si>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</si>
  <si>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</si>
  <si>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</si>
  <si>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</si>
  <si>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</si>
  <si>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</si>
  <si>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</si>
  <si>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</si>
  <si>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</si>
  <si>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</si>
  <si>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</si>
  <si>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</si>
  <si>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</si>
  <si>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</si>
  <si>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</si>
  <si>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</si>
  <si>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</si>
  <si>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</si>
  <si>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</si>
  <si>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</si>
  <si>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</si>
  <si>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</si>
  <si>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</si>
  <si>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</si>
  <si>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</si>
  <si>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</si>
  <si>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</si>
  <si>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</si>
  <si>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</si>
  <si>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</si>
  <si>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</si>
  <si>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</si>
  <si>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</si>
  <si>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</si>
  <si>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</si>
  <si>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</si>
  <si>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</si>
  <si>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</si>
  <si>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</si>
  <si>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</si>
  <si>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</si>
  <si>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</si>
  <si>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</si>
  <si>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</si>
  <si>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</si>
  <si>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</si>
  <si>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</si>
  <si>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</si>
  <si>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</si>
  <si>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</si>
  <si>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</si>
  <si>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</si>
  <si>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</si>
  <si>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</si>
  <si>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</si>
  <si>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</si>
  <si>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</si>
  <si>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</si>
  <si>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</si>
  <si>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</si>
  <si>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</si>
  <si>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</si>
  <si>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</si>
  <si>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</si>
  <si>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</si>
  <si>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</si>
  <si>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</si>
  <si>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</si>
  <si>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</si>
  <si>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</si>
  <si>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</si>
  <si>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</si>
  <si>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</si>
  <si>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</si>
  <si>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</si>
  <si>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</si>
  <si>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</si>
  <si>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</si>
  <si>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</si>
  <si>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</si>
  <si>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</si>
  <si>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</si>
  <si>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</si>
  <si>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</si>
  <si>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</si>
  <si>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</si>
  <si>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</si>
  <si>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</si>
  <si>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</si>
  <si>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</si>
  <si>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</si>
  <si>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</si>
  <si>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</si>
  <si>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</si>
  <si>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</si>
  <si>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</si>
  <si>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</si>
  <si>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</si>
  <si>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</si>
  <si>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</si>
  <si>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</si>
  <si>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</si>
  <si>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</si>
  <si>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</si>
  <si>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</si>
  <si>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</si>
  <si>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</si>
  <si>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</si>
  <si>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</si>
  <si>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</si>
  <si>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</si>
  <si>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</si>
  <si>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</si>
  <si>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</si>
  <si>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</si>
  <si>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</si>
  <si>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</si>
  <si>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</si>
  <si>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</si>
  <si>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</si>
  <si>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</si>
  <si>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</si>
  <si>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</si>
  <si>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</si>
  <si>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</si>
  <si>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</si>
  <si>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</si>
  <si>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</si>
  <si>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</si>
  <si>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</si>
  <si>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</si>
  <si>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</si>
  <si>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</si>
  <si>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</si>
  <si>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</si>
  <si>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</si>
  <si>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</si>
  <si>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</si>
  <si>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</si>
  <si>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</si>
  <si>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</si>
  <si>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</si>
  <si>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</si>
  <si>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</si>
  <si>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</si>
  <si>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</si>
  <si>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</si>
  <si>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</si>
  <si>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</si>
  <si>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</si>
  <si>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</si>
  <si>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</si>
  <si>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</si>
  <si>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</si>
  <si>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</si>
  <si>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</si>
  <si>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</si>
  <si>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</si>
  <si>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</si>
  <si>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</si>
  <si>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</si>
  <si>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</si>
  <si>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</si>
  <si>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</si>
  <si>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</si>
  <si>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</si>
  <si>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</si>
  <si>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</si>
  <si>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</si>
  <si>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</si>
  <si>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</si>
  <si>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</si>
  <si>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</si>
  <si>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</si>
  <si>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</si>
  <si>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</si>
  <si>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</si>
  <si>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</si>
  <si>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</si>
  <si>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</si>
  <si>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</si>
  <si>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</si>
  <si>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</si>
  <si>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</si>
  <si>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</si>
  <si>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</si>
  <si>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</si>
  <si>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</si>
  <si>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</si>
  <si>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</si>
  <si>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</si>
  <si>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</si>
  <si>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</si>
  <si>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</si>
  <si>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</si>
  <si>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</si>
  <si>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</si>
  <si>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</si>
  <si>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</si>
  <si>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</si>
  <si>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</si>
  <si>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</si>
  <si>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</si>
  <si>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</si>
  <si>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</si>
  <si>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</si>
  <si>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</si>
  <si>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</si>
  <si>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</si>
  <si>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</si>
  <si>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</si>
  <si>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</si>
  <si>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</si>
  <si>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</si>
  <si>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</si>
  <si>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</si>
  <si>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</si>
  <si>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</si>
  <si>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</si>
  <si>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</si>
  <si>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</si>
  <si>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</si>
  <si>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</si>
  <si>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</si>
  <si>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</si>
  <si>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</si>
  <si>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</si>
  <si>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</si>
  <si>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</si>
  <si>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</si>
  <si>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</si>
  <si>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</si>
  <si>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</si>
  <si>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</si>
  <si>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</si>
  <si>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</si>
  <si>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</si>
  <si>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</si>
  <si>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</si>
  <si>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</si>
  <si>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</si>
  <si>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</si>
  <si>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</si>
  <si>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</si>
  <si>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</si>
  <si>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</si>
  <si>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</si>
  <si>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</si>
  <si>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</si>
  <si>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</si>
  <si>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</si>
  <si>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</si>
  <si>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</si>
  <si>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</si>
  <si>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</si>
  <si>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</si>
  <si>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</si>
  <si>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</si>
  <si>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</si>
  <si>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</si>
  <si>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</si>
  <si>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</si>
  <si>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</si>
  <si>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</si>
  <si>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</si>
  <si>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</si>
  <si>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</si>
  <si>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</si>
  <si>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</si>
  <si>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</si>
  <si>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</si>
  <si>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</si>
  <si>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</si>
  <si>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</si>
  <si>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</si>
  <si>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</si>
  <si>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</si>
  <si>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</si>
  <si>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</si>
  <si>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</si>
  <si>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</si>
  <si>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</si>
  <si>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</si>
  <si>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</si>
  <si>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</si>
  <si>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</si>
  <si>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</si>
  <si>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</si>
  <si>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</si>
  <si>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</si>
  <si>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</si>
  <si>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</si>
  <si>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</si>
  <si>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</si>
  <si>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</si>
  <si>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</si>
  <si>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</si>
  <si>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</si>
  <si>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</si>
  <si>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</si>
  <si>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</si>
  <si>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</si>
  <si>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</si>
  <si>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</si>
  <si>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</si>
  <si>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</si>
  <si>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</si>
  <si>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</si>
  <si>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</si>
  <si>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</si>
  <si>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</si>
  <si>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</si>
  <si>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</si>
  <si>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</si>
  <si>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</si>
  <si>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</si>
  <si>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</si>
  <si>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</si>
  <si>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</si>
  <si>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</si>
  <si>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</si>
  <si>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</si>
  <si>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</si>
  <si>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</si>
  <si>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</si>
  <si>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</si>
  <si>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</si>
  <si>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</si>
  <si>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</si>
  <si>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</si>
  <si>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</si>
  <si>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</si>
  <si>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</si>
  <si>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</si>
  <si>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</si>
  <si>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</si>
  <si>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</si>
  <si>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</si>
  <si>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</si>
  <si>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</si>
  <si>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</si>
  <si>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</si>
  <si>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</si>
  <si>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</si>
  <si>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</si>
  <si>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</si>
  <si>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</si>
  <si>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</si>
  <si>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</si>
  <si>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</si>
  <si>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</si>
  <si>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</si>
  <si>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</si>
  <si>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</si>
  <si>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</si>
  <si>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</si>
  <si>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</si>
  <si>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</si>
  <si>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</si>
  <si>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</si>
  <si>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</si>
  <si>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</si>
  <si>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</si>
  <si>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</si>
  <si>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</si>
  <si>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</si>
  <si>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</si>
  <si>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</si>
  <si>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</si>
  <si>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</si>
  <si>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</si>
  <si>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</si>
  <si>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</si>
  <si>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</si>
  <si>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</si>
  <si>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</si>
  <si>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</si>
  <si>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</si>
  <si>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</si>
  <si>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</si>
  <si>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</si>
  <si>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</si>
  <si>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</si>
  <si>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</si>
  <si>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</si>
  <si>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</si>
  <si>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</si>
  <si>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</si>
  <si>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</si>
  <si>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</si>
  <si>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</si>
  <si>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</si>
  <si>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</si>
  <si>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</si>
  <si>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</si>
  <si>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</si>
  <si>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</si>
  <si>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</si>
  <si>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</si>
  <si>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</si>
  <si>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</si>
  <si>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</si>
  <si>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</si>
  <si>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</si>
  <si>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</si>
  <si>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</si>
  <si>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</si>
  <si>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</si>
  <si>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</si>
  <si>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</si>
  <si>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</si>
  <si>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</si>
  <si>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</si>
  <si>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</si>
  <si>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</si>
  <si>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</si>
  <si>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</si>
  <si>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</si>
  <si>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</si>
  <si>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</si>
  <si>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</si>
  <si>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</si>
  <si>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</si>
  <si>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</si>
  <si>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</si>
  <si>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</si>
  <si>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</si>
  <si>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</si>
  <si>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</si>
  <si>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</si>
  <si>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</si>
  <si>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</si>
  <si>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</si>
  <si>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</si>
  <si>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</si>
  <si>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</si>
  <si>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</si>
  <si>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</si>
  <si>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</si>
  <si>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</si>
  <si>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</si>
  <si>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</si>
  <si>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</si>
  <si>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</si>
  <si>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</si>
  <si>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</si>
  <si>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</si>
  <si>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</si>
  <si>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</si>
  <si>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</si>
  <si>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</si>
  <si>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</si>
  <si>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</si>
  <si>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</si>
  <si>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</si>
  <si>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</si>
  <si>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</si>
  <si>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</si>
  <si>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</si>
  <si>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</si>
  <si>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</si>
  <si>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</si>
  <si>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</si>
  <si>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</si>
  <si>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</si>
  <si>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</si>
  <si>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</si>
  <si>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</si>
  <si>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</si>
  <si>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</si>
  <si>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</si>
  <si>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</si>
  <si>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</si>
  <si>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</si>
  <si>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</si>
  <si>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</si>
  <si>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</si>
  <si>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</si>
  <si>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</si>
  <si>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</si>
  <si>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</si>
  <si>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</si>
  <si>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</si>
  <si>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</si>
  <si>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</si>
  <si>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</si>
  <si>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</si>
  <si>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</si>
  <si>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</si>
  <si>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</si>
  <si>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</si>
  <si>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</si>
  <si>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</si>
  <si>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</si>
  <si>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</si>
  <si>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</si>
  <si>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</si>
  <si>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</si>
  <si>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</si>
  <si>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</si>
  <si>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</si>
  <si>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</si>
  <si>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</si>
  <si>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</si>
  <si>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</si>
  <si>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</si>
  <si>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</si>
  <si>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</si>
  <si>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</si>
  <si>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</si>
  <si>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</si>
  <si>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</si>
  <si>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</si>
  <si>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</si>
  <si>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</si>
  <si>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</si>
  <si>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</si>
  <si>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</si>
  <si>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</si>
  <si>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</si>
  <si>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</si>
  <si>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</si>
  <si>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</si>
  <si>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</si>
  <si>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</si>
  <si>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</si>
  <si>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</si>
  <si>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</si>
  <si>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</si>
  <si>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</si>
  <si>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</si>
  <si>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</si>
  <si>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</si>
  <si>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</si>
  <si>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</si>
  <si>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</si>
  <si>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</si>
  <si>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</si>
  <si>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</si>
  <si>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</si>
  <si>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</si>
  <si>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</si>
  <si>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</si>
  <si>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</si>
  <si>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</si>
  <si>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</si>
  <si>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</si>
  <si>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</si>
  <si>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</si>
  <si>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</si>
  <si>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</si>
  <si>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</si>
  <si>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</si>
  <si>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</si>
  <si>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</si>
  <si>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</si>
  <si>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</si>
  <si>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</si>
  <si>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</si>
  <si>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</si>
  <si>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</si>
  <si>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</si>
  <si>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</si>
  <si>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</si>
  <si>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</si>
  <si>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</si>
  <si>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</si>
  <si>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</si>
  <si>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</si>
  <si>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</si>
  <si>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</si>
  <si>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</si>
  <si>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</si>
  <si>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</si>
  <si>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</si>
  <si>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</si>
  <si>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</si>
  <si>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</si>
  <si>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</si>
  <si>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</si>
  <si>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</si>
  <si>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</si>
  <si>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</si>
  <si>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</si>
  <si>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</si>
  <si>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</si>
  <si>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</si>
  <si>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</si>
  <si>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</si>
  <si>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</si>
  <si>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</si>
  <si>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</si>
  <si>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</si>
  <si>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</si>
  <si>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</si>
  <si>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</si>
  <si>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</si>
  <si>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</si>
  <si>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</si>
  <si>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</si>
  <si>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</si>
  <si>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</si>
  <si>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</si>
  <si>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</si>
  <si>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</si>
  <si>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</si>
  <si>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</si>
  <si>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</si>
  <si>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</si>
  <si>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</si>
  <si>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</si>
  <si>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</si>
  <si>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</si>
  <si>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</si>
  <si>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</si>
  <si>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</si>
  <si>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</si>
  <si>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</si>
  <si>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</si>
  <si>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</si>
  <si>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</si>
  <si>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</si>
  <si>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</si>
  <si>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</si>
  <si>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</si>
  <si>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</si>
  <si>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</si>
  <si>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</si>
  <si>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</si>
  <si>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</si>
  <si>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</si>
  <si>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</si>
  <si>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</si>
  <si>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</si>
  <si>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</si>
  <si>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</si>
  <si>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</si>
  <si>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</si>
  <si>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</si>
  <si>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</si>
  <si>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</si>
  <si>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</si>
  <si>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</si>
  <si>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</si>
  <si>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</si>
  <si>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</si>
  <si>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</si>
  <si>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</si>
  <si>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</si>
  <si>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</si>
  <si>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</si>
  <si>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</si>
  <si>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</si>
  <si>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</si>
  <si>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</si>
  <si>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</si>
  <si>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</si>
  <si>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</si>
  <si>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</si>
  <si>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</si>
  <si>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</si>
  <si>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</si>
  <si>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</si>
  <si>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</si>
  <si>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</si>
  <si>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</si>
  <si>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</si>
  <si>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</si>
  <si>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</si>
  <si>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</si>
  <si>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</si>
  <si>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</si>
  <si>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</si>
  <si>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</si>
  <si>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</si>
  <si>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</si>
  <si>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</si>
  <si>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</si>
  <si>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</si>
  <si>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</si>
  <si>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</si>
  <si>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</si>
  <si>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</si>
  <si>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</si>
  <si>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</si>
  <si>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</si>
  <si>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</si>
  <si>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</si>
  <si>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</si>
  <si>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</si>
  <si>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</si>
  <si>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</si>
  <si>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</si>
  <si>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</si>
  <si>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</si>
  <si>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</si>
  <si>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</si>
  <si>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</si>
  <si>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</si>
  <si>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</si>
  <si>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</si>
  <si>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</si>
  <si>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</si>
  <si>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</si>
  <si>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</si>
  <si>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</si>
  <si>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</si>
  <si>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</si>
  <si>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</si>
  <si>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</si>
  <si>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</si>
  <si>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</si>
  <si>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</si>
  <si>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</si>
  <si>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</si>
  <si>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</si>
  <si>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</si>
  <si>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</si>
  <si>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</si>
  <si>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</si>
  <si>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</si>
  <si>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</si>
  <si>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</si>
  <si>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</si>
  <si>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</si>
  <si>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</si>
  <si>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</si>
  <si>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</si>
  <si>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</si>
  <si>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</si>
  <si>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</si>
  <si>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</si>
  <si>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</si>
  <si>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</si>
  <si>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</si>
  <si>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</si>
  <si>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</si>
  <si>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</si>
  <si>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</si>
  <si>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</si>
  <si>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</si>
  <si>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</si>
  <si>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</si>
  <si>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</si>
  <si>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</si>
  <si>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</si>
  <si>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</si>
  <si>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</si>
  <si>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</si>
  <si>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</si>
  <si>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</si>
  <si>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</si>
  <si>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</si>
  <si>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</si>
  <si>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</si>
  <si>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</si>
  <si>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</si>
  <si>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</si>
  <si>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</si>
  <si>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</si>
  <si>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</si>
  <si>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</si>
  <si>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</si>
  <si>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</si>
  <si>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</si>
  <si>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</si>
  <si>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</si>
  <si>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</si>
  <si>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</si>
  <si>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</si>
  <si>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</si>
  <si>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</si>
  <si>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</si>
  <si>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</si>
  <si>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</si>
  <si>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</si>
  <si>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</si>
  <si>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</si>
  <si>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</si>
  <si>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</si>
  <si>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</si>
  <si>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</si>
  <si>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</si>
  <si>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</si>
  <si>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</si>
  <si>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</si>
  <si>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</si>
  <si>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</si>
  <si>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</si>
  <si>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</si>
  <si>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</si>
  <si>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</si>
  <si>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</si>
  <si>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</si>
  <si>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</si>
  <si>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</si>
  <si>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</si>
  <si>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</si>
  <si>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</si>
  <si>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</si>
  <si>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</si>
  <si>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</si>
  <si>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</si>
  <si>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</si>
  <si>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</si>
  <si>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</si>
  <si>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</si>
  <si>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</si>
  <si>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</si>
  <si>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</si>
  <si>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</si>
  <si>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</si>
  <si>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</si>
  <si>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</si>
  <si>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</si>
  <si>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</si>
  <si>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</si>
  <si>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</si>
  <si>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</si>
  <si>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</si>
  <si>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</si>
  <si>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</si>
  <si>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</si>
  <si>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</si>
  <si>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</si>
  <si>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</si>
  <si>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</si>
  <si>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</si>
  <si>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</si>
  <si>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</si>
  <si>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</si>
  <si>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</si>
  <si>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</si>
  <si>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</si>
  <si>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</si>
  <si>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</si>
  <si>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</si>
  <si>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</si>
  <si>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</si>
  <si>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</si>
  <si>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</si>
  <si>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</si>
  <si>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</si>
  <si>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</si>
  <si>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</si>
  <si>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</si>
  <si>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</si>
  <si>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</si>
  <si>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</si>
  <si>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</si>
  <si>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</si>
  <si>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</si>
  <si>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</si>
  <si>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</si>
  <si>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</si>
  <si>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</si>
  <si>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</si>
  <si>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</si>
  <si>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</si>
  <si>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</si>
  <si>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</si>
  <si>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</si>
  <si>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</si>
  <si>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</si>
  <si>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</si>
  <si>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</si>
  <si>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</si>
  <si>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</si>
  <si>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</si>
  <si>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</si>
  <si>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</si>
  <si>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</si>
  <si>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</si>
  <si>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</si>
  <si>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</si>
  <si>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</si>
  <si>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</si>
  <si>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</si>
  <si>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</si>
  <si>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</si>
  <si>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</si>
  <si>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</si>
  <si>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</si>
  <si>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</si>
  <si>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</si>
  <si>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</si>
  <si>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</si>
  <si>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</si>
  <si>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</si>
  <si>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</si>
  <si>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</si>
  <si>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</si>
  <si>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</si>
  <si>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</si>
  <si>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</si>
  <si>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</si>
  <si>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</si>
  <si>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</si>
  <si>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</si>
  <si>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</si>
  <si>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</si>
  <si>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</si>
  <si>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</si>
  <si>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</si>
  <si>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</si>
  <si>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</si>
  <si>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</si>
  <si>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</si>
  <si>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</si>
  <si>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</si>
  <si>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</si>
  <si>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</si>
  <si>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</si>
  <si>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</si>
  <si>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</si>
  <si>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</si>
  <si>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</si>
  <si>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</si>
  <si>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</si>
  <si>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</si>
  <si>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</si>
  <si>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</si>
  <si>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</si>
  <si>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</si>
  <si>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</si>
  <si>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</si>
  <si>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</si>
  <si>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</si>
  <si>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</si>
  <si>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</si>
  <si>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</si>
  <si>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</si>
  <si>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</si>
  <si>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</si>
  <si>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</si>
  <si>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</si>
  <si>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</si>
  <si>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</si>
  <si>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</si>
  <si>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</si>
  <si>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</si>
  <si>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</si>
  <si>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</si>
  <si>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</si>
  <si>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</si>
  <si>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</si>
  <si>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</si>
  <si>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</si>
  <si>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</si>
  <si>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</si>
  <si>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</si>
  <si>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</si>
  <si>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</si>
  <si>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</si>
  <si>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</si>
  <si>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</si>
  <si>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</si>
  <si>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</si>
  <si>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</si>
  <si>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</si>
  <si>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</si>
  <si>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</si>
  <si>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</si>
  <si>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</si>
  <si>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</si>
  <si>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</si>
  <si>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</si>
  <si>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</si>
  <si>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</si>
  <si>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</si>
  <si>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</si>
  <si>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</si>
  <si>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</si>
  <si>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</si>
  <si>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</si>
  <si>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</si>
  <si>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</si>
  <si>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</si>
  <si>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</si>
  <si>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</si>
  <si>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</si>
  <si>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</si>
  <si>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</si>
  <si>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</si>
  <si>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</si>
  <si>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</si>
  <si>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</si>
  <si>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</si>
  <si>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</si>
  <si>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</si>
  <si>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</si>
  <si>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</si>
  <si>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</si>
  <si>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</si>
  <si>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</si>
  <si>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</si>
  <si>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</si>
  <si>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QUO-01870-P5B2G2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</si>
</sst>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D32" sqref="D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AEM Implementation Soyum Foods</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45776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7" t="s">
        <v>315</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7" t="s">
        <v>3357</v>
      </c>
      <c r="L49" s="1688"/>
      <c r="M49" s="1689"/>
      <c r="N49" s="1190" cm="1">
        <f t="array" ref="N49">IF($E$20="Credera US",V49,SUMPRODUCT(('Rates &amp; Drop Downs INT'!$CG$6:$CG$747=$D49)*('Rates &amp; Drop Downs INT'!$CI$6:$CI$747=$F49)*('Rates &amp; Drop Downs INT'!$CK$6:$CK$747=$K49)*('Rates &amp; Drop Downs INT'!$CM$6:$CM$747)))</f>
        <v>3</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66" t="s">
        <v>78</v>
      </c>
      <c r="AD49" s="1667"/>
      <c r="AE49" s="881" t="s">
        <v>78</v>
      </c>
      <c r="AF49" s="892" t="s">
        <v>78</v>
      </c>
      <c r="AH49" s="1725"/>
      <c r="AI49" s="172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7" t="s">
        <v>444</v>
      </c>
      <c r="L50" s="1688"/>
      <c r="M50" s="1689"/>
      <c r="N50" s="1190" cm="1">
        <f t="array" ref="N50">IF($E$20="Credera US",V50,SUMPRODUCT(('Rates &amp; Drop Downs INT'!$CG$6:$CG$747=$D50)*('Rates &amp; Drop Downs INT'!$CI$6:$CI$747=$F50)*('Rates &amp; Drop Downs INT'!$CK$6:$CK$747=$K50)*('Rates &amp; Drop Downs INT'!$CM$6:$CM$747)))</f>
        <v>5</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0</v>
      </c>
      <c r="W50" s="1203" t="str">
        <f t="shared" si="0"/>
        <v>Offshore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7" t="s">
        <v>728</v>
      </c>
      <c r="L51" s="1688"/>
      <c r="M51" s="1689"/>
      <c r="N51" s="1190" cm="1">
        <f t="array" ref="N51">IF($E$20="Credera US",V51,SUMPRODUCT(('Rates &amp; Drop Downs INT'!$CG$6:$CG$747=$D51)*('Rates &amp; Drop Downs INT'!$CI$6:$CI$747=$F51)*('Rates &amp; Drop Downs INT'!$CK$6:$CK$747=$K51)*('Rates &amp; Drop Downs INT'!$CM$6:$CM$747)))</f>
        <v>3</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3</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7" t="s">
        <v>727</v>
      </c>
      <c r="L52" s="1688"/>
      <c r="M52" s="1689"/>
      <c r="N52" s="1190" cm="1">
        <f t="array" ref="N52">IF($E$20="Credera US",V52,SUMPRODUCT(('Rates &amp; Drop Downs INT'!$CG$6:$CG$747=$D52)*('Rates &amp; Drop Downs INT'!$CI$6:$CI$747=$F52)*('Rates &amp; Drop Downs INT'!$CK$6:$CK$747=$K52)*('Rates &amp; Drop Downs INT'!$CM$6:$CM$747)))</f>
        <v>2</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2</v>
      </c>
      <c r="W52" s="1203" t="str">
        <f t="shared" si="0"/>
        <v>Offshore</v>
      </c>
      <c r="X52" s="1203"/>
      <c r="Y52" s="880">
        <v>40</v>
      </c>
      <c r="Z52" s="1187"/>
      <c r="AA52" s="1190"/>
      <c r="AB52" s="1274"/>
      <c r="AC52" s="1666" t="s">
        <v>78</v>
      </c>
      <c r="AD52" s="1667"/>
      <c r="AE52" s="881"/>
      <c r="AF52" s="892"/>
      <c r="AH52" s="1725"/>
      <c r="AI52" s="172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7" t="s">
        <v>444</v>
      </c>
      <c r="L53" s="1688"/>
      <c r="M53" s="1689"/>
      <c r="N53" s="1190" cm="1">
        <f t="array" ref="N53">IF($E$20="Credera US",V53,SUMPRODUCT(('Rates &amp; Drop Downs INT'!$CG$6:$CG$747=$D53)*('Rates &amp; Drop Downs INT'!$CI$6:$CI$747=$F53)*('Rates &amp; Drop Downs INT'!$CK$6:$CK$747=$K53)*('Rates &amp; Drop Downs INT'!$CM$6:$CM$747)))</f>
        <v>5</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0</v>
      </c>
      <c r="W53" s="1203" t="str">
        <f t="shared" si="0"/>
        <v>Onshore</v>
      </c>
      <c r="X53" s="1203"/>
      <c r="Y53" s="880">
        <v>32</v>
      </c>
      <c r="Z53" s="1187"/>
      <c r="AA53" s="1190"/>
      <c r="AB53" s="1274"/>
      <c r="AC53" s="1666"/>
      <c r="AD53" s="1667"/>
      <c r="AE53" s="881"/>
      <c r="AF53" s="892"/>
      <c r="AH53" s="1725"/>
      <c r="AI53" s="172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7" t="s">
        <v>370</v>
      </c>
      <c r="L54" s="1688"/>
      <c r="M54" s="1689"/>
      <c r="N54" s="1190" cm="1">
        <f t="array" ref="N54">IF($E$20="Credera US",V54,SUMPRODUCT(('Rates &amp; Drop Downs INT'!$CG$6:$CG$747=$D54)*('Rates &amp; Drop Downs INT'!$CI$6:$CI$747=$F54)*('Rates &amp; Drop Downs INT'!$CK$6:$CK$747=$K54)*('Rates &amp; Drop Downs INT'!$CM$6:$CM$747)))</f>
        <v>4</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4</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v>40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3" zoomScale="80" zoomScaleNormal="80" workbookViewId="0">
      <selection activeCell="M8" sqref="M8"/>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0.05</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53">
        <f>SUM(O38:Q38)</f>
        <v>81300</v>
      </c>
      <c r="P39" s="1754"/>
      <c r="Q39" s="1755"/>
      <c r="R39" s="1756">
        <f>SUM(R38:S38)</f>
        <v>54200</v>
      </c>
      <c r="S39" s="1757"/>
      <c r="T39" s="1753">
        <f>SUM(T38:U38)</f>
        <v>54200</v>
      </c>
      <c r="U39" s="1755"/>
      <c r="V39" s="1756">
        <f>SUM(V38:AS38)</f>
        <v>596200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66">
        <f>SUM(N38:Q38)</f>
        <v>108400</v>
      </c>
      <c r="O40" s="1767"/>
      <c r="P40" s="1767"/>
      <c r="Q40" s="1767"/>
      <c r="R40" s="1768">
        <f>SUM(R38:U38)</f>
        <v>108400</v>
      </c>
      <c r="S40" s="1769"/>
      <c r="T40" s="1769"/>
      <c r="U40" s="1769"/>
      <c r="V40" s="1766">
        <f>SUM(V38:BE38)</f>
        <v>596200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1056900</v>
      </c>
      <c r="BR40" s="141"/>
      <c r="BS40" s="289" t="s">
        <v>2034</v>
      </c>
      <c r="BT40" s="290">
        <f>BT34-BT36</f>
        <v>812999.95</v>
      </c>
      <c r="BU40" s="291">
        <f>(BT40-BQ34)/BT40</f>
        <v>1</v>
      </c>
      <c r="BV40" s="290">
        <f>BT40/BU34</f>
        <v>95.422529342722996</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32520</v>
      </c>
      <c r="O44" s="1753">
        <f>SUM(O43:Q43)</f>
        <v>97560</v>
      </c>
      <c r="P44" s="1754"/>
      <c r="Q44" s="1755"/>
      <c r="R44" s="1756">
        <f>SUM(R43:S43)</f>
        <v>65040</v>
      </c>
      <c r="S44" s="1757"/>
      <c r="T44" s="1753">
        <f>SUM(T43:U43)</f>
        <v>65040</v>
      </c>
      <c r="U44" s="1755"/>
      <c r="V44" s="1756">
        <f>SUM(V43:AS43)</f>
        <v>715440</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975600</v>
      </c>
      <c r="BU44" s="286">
        <f>(BT44-BQ34)/BT44</f>
        <v>1</v>
      </c>
      <c r="BV44" s="285">
        <f>BT44/BU34</f>
        <v>114.50704225352112</v>
      </c>
    </row>
    <row r="45" spans="1:94" ht="14.4" thickBot="1" x14ac:dyDescent="0.3">
      <c r="J45" s="287" t="s">
        <v>2032</v>
      </c>
      <c r="N45" s="1744">
        <f>SUM(N43:Q43)</f>
        <v>130080</v>
      </c>
      <c r="O45" s="1745"/>
      <c r="P45" s="1745"/>
      <c r="Q45" s="1746"/>
      <c r="R45" s="1759">
        <f t="shared" ref="R45" si="56">SUM(R43:U43)</f>
        <v>130080</v>
      </c>
      <c r="S45" s="1760"/>
      <c r="T45" s="1760"/>
      <c r="U45" s="1761"/>
      <c r="V45" s="1744">
        <f t="shared" ref="V45" si="57">SUM(V43:BE43)</f>
        <v>715440</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975599.94</v>
      </c>
      <c r="BU45" s="291">
        <f>(BT45-BQ34)/BT45</f>
        <v>1</v>
      </c>
      <c r="BV45" s="290">
        <f>BT45/BU34</f>
        <v>114.50703521126759</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53">
        <f>SUM(O48:Q48)</f>
        <v>105690</v>
      </c>
      <c r="P49" s="1754"/>
      <c r="Q49" s="1755"/>
      <c r="R49" s="1756">
        <f>SUM(R48:S48)</f>
        <v>70460</v>
      </c>
      <c r="S49" s="1757"/>
      <c r="T49" s="1753">
        <f>SUM(T48:U48)</f>
        <v>70460</v>
      </c>
      <c r="U49" s="1755"/>
      <c r="V49" s="1756">
        <f>SUM(V48:AS48)</f>
        <v>775060</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140920</v>
      </c>
      <c r="O50" s="1745"/>
      <c r="P50" s="1745"/>
      <c r="Q50" s="1746"/>
      <c r="R50" s="1759">
        <f>SUM(R48:U48)</f>
        <v>140920</v>
      </c>
      <c r="S50" s="1760"/>
      <c r="T50" s="1760"/>
      <c r="U50" s="1761"/>
      <c r="V50" s="1744">
        <f t="shared" ref="V50" si="62">SUM(V48:BE48)</f>
        <v>775060</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AEM Implementation Soyum Foods</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45776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861000</v>
      </c>
      <c r="D26" s="1975"/>
      <c r="E26" s="1975"/>
      <c r="F26" s="1975"/>
      <c r="G26" s="1975"/>
      <c r="H26" s="1976"/>
      <c r="I26" s="1601"/>
      <c r="J26" s="1987"/>
      <c r="K26" s="1987"/>
      <c r="L26" s="1988"/>
    </row>
    <row r="27" spans="2:19" ht="19.95" customHeight="1" x14ac:dyDescent="0.25">
      <c r="B27" s="999" t="s">
        <v>1673</v>
      </c>
      <c r="C27" s="1977">
        <f>'4. Summary &amp; Totals'!C37</f>
        <v>0.54546561168594032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95.422535211267601</v>
      </c>
      <c r="D30" s="1886"/>
      <c r="E30" s="1886"/>
      <c r="F30" s="1887"/>
      <c r="G30" s="1881">
        <f>'2. Roles &amp; Pricing'!F289/'2. Roles &amp; Pricing'!M289</f>
        <v>43.591549295774648</v>
      </c>
      <c r="H30" s="1882"/>
      <c r="I30" s="1599" t="str">
        <f>IF(OR(C30="",E30=""),"MISSING INFO","")</f>
        <v>MISSING INFO</v>
      </c>
      <c r="J30" s="1966"/>
      <c r="K30" s="1966"/>
      <c r="L30" s="1967"/>
    </row>
    <row r="31" spans="2:19" ht="19.95" customHeight="1" x14ac:dyDescent="0.25">
      <c r="B31" s="999" t="s">
        <v>1898</v>
      </c>
      <c r="C31" s="1885">
        <f>'4. Summary &amp; Totals'!C86</f>
        <v>212.5</v>
      </c>
      <c r="D31" s="1886"/>
      <c r="E31" s="1886"/>
      <c r="F31" s="1887"/>
      <c r="G31" s="1881">
        <f>SUMIFS('2. Roles &amp; Pricing'!$F$291:$F$390,'2. Roles &amp; Pricing'!$W$48:$W$147,"Onshore")/SUMIFS('2. Roles &amp; Pricing'!$M$291:$M$390,'2. Roles &amp; Pricing'!$W$48:$W$147,"Onshore")</f>
        <v>110</v>
      </c>
      <c r="H31" s="1882"/>
      <c r="I31" s="1599" t="str">
        <f>IF(OR(C31="",E31=""),"MISSING INFO","")</f>
        <v>MISSING INFO</v>
      </c>
      <c r="J31" s="1966"/>
      <c r="K31" s="1966"/>
      <c r="L31" s="1967"/>
    </row>
    <row r="32" spans="2:19" ht="19.95" customHeight="1" x14ac:dyDescent="0.25">
      <c r="B32" s="1000" t="s">
        <v>1899</v>
      </c>
      <c r="C32" s="1888">
        <f>'4. Summary &amp; Totals'!C85</f>
        <v>75</v>
      </c>
      <c r="D32" s="1889"/>
      <c r="E32" s="1889"/>
      <c r="F32" s="1890"/>
      <c r="G32" s="1883">
        <f>IFERROR(SUMIFS('2. Roles &amp; Pricing'!$F$291:$F$390,'2. Roles &amp; Pricing'!$W$48:$W$147,"Offshore")/SUMIFS('2. Roles &amp; Pricing'!$M$291:$M$390,'2. Roles &amp; Pricing'!$W$48:$W$147,"Offshore"),"")</f>
        <v>29.666666666666668</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7</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AEM Implementation Soyum Foods</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45776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2025-08-29T13:06:58Z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