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01A7358C-9191-446C-88FB-1521F8B8F1A8}"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18" i="28"/>
  <c r="H19" i="28"/>
  <c r="H20" i="28"/>
  <c r="H21" i="28"/>
  <c r="H22" i="28"/>
  <c r="H23" i="28"/>
  <c r="H24" i="28"/>
  <c r="H25" i="28"/>
  <c r="H26" i="28"/>
  <c r="H27" i="28"/>
  <c r="H17" i="28"/>
  <c r="H16" i="28"/>
  <c r="H3" i="28"/>
  <c r="BT30" i="28"/>
  <c r="H7" i="28"/>
  <c r="O50" i="13" a="1"/>
  <c r="O50" i="13" s="1"/>
  <c r="O51" i="13" a="1"/>
  <c r="O51" i="13" s="1"/>
  <c r="O52" i="13" a="1"/>
  <c r="O52" i="13" s="1"/>
  <c r="O53" i="13" a="1"/>
  <c r="O53" i="13" s="1"/>
  <c r="O54" i="13" a="1"/>
  <c r="O54" i="13" s="1"/>
  <c r="O55" i="13" a="1"/>
  <c r="O55" i="13" s="1"/>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O141" i="13" a="1"/>
  <c r="O141"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48" i="13"/>
  <c r="H48" i="13"/>
  <c r="H49" i="13"/>
  <c r="G48" i="13"/>
  <c r="G49" i="13"/>
  <c r="E48" i="13"/>
  <c r="E49" i="13"/>
  <c r="Y43" i="13"/>
  <c r="I57" i="31" l="1"/>
  <c r="D2" i="34" l="1"/>
  <c r="B33" i="26"/>
  <c r="H6" i="28"/>
  <c r="C164"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56" i="13" a="1"/>
  <c r="G156" i="13" s="1"/>
  <c r="H156" i="13" a="1"/>
  <c r="H156" i="13" s="1"/>
  <c r="J156" i="13" a="1"/>
  <c r="J156" i="13" s="1"/>
  <c r="V156" i="13" a="1"/>
  <c r="V156" i="13" s="1"/>
  <c r="W156" i="13" a="1"/>
  <c r="W156" i="13" s="1"/>
  <c r="AG156" i="13" a="1"/>
  <c r="AG156" i="13" s="1"/>
  <c r="G157" i="13" a="1"/>
  <c r="G157" i="13" s="1"/>
  <c r="H157" i="13" a="1"/>
  <c r="H157" i="13" s="1"/>
  <c r="J157" i="13" a="1"/>
  <c r="J157" i="13" s="1"/>
  <c r="V157" i="13" a="1"/>
  <c r="V157" i="13" s="1"/>
  <c r="W157" i="13" a="1"/>
  <c r="W157" i="13" s="1"/>
  <c r="AG157" i="13" a="1"/>
  <c r="AG157" i="13" s="1"/>
  <c r="F158" i="13" a="1"/>
  <c r="F158" i="13" s="1"/>
  <c r="G158" i="13" a="1"/>
  <c r="G158" i="13" s="1"/>
  <c r="H158" i="13" a="1"/>
  <c r="H158" i="13" s="1"/>
  <c r="I158" i="13" a="1"/>
  <c r="I158" i="13" s="1"/>
  <c r="J158" i="13" a="1"/>
  <c r="J158" i="13" s="1"/>
  <c r="K158" i="13" a="1"/>
  <c r="K158" i="13" s="1"/>
  <c r="L158" i="13" a="1"/>
  <c r="L158" i="13" s="1"/>
  <c r="M158" i="13" a="1"/>
  <c r="M158" i="13" s="1"/>
  <c r="N158" i="13" a="1"/>
  <c r="N158" i="13" s="1"/>
  <c r="O158" i="13" a="1"/>
  <c r="O158" i="13" s="1"/>
  <c r="P158" i="13" a="1"/>
  <c r="P158" i="13" s="1"/>
  <c r="Q158" i="13" a="1"/>
  <c r="Q158" i="13" s="1"/>
  <c r="R158" i="13" a="1"/>
  <c r="R158" i="13" s="1"/>
  <c r="S158" i="13" a="1"/>
  <c r="S158" i="13" s="1"/>
  <c r="T158" i="13" a="1"/>
  <c r="T158" i="13" s="1"/>
  <c r="U158" i="13" a="1"/>
  <c r="U158" i="13" s="1"/>
  <c r="V158" i="13" a="1"/>
  <c r="V158" i="13" s="1"/>
  <c r="W158" i="13" a="1"/>
  <c r="W158" i="13" s="1"/>
  <c r="Y158" i="13" a="1"/>
  <c r="Y158" i="13" s="1"/>
  <c r="Z158" i="13" a="1"/>
  <c r="Z158" i="13" s="1"/>
  <c r="AA158" i="13" a="1"/>
  <c r="AA158" i="13" s="1"/>
  <c r="AB158" i="13" a="1"/>
  <c r="AB158" i="13" s="1"/>
  <c r="AG158" i="13" a="1"/>
  <c r="AG158" i="13" s="1"/>
  <c r="AH158" i="13" a="1"/>
  <c r="AH158" i="13" s="1"/>
  <c r="AI158" i="13" a="1"/>
  <c r="AI158" i="13" s="1"/>
  <c r="AJ158" i="13" a="1"/>
  <c r="AJ158" i="13" s="1"/>
  <c r="AK158" i="13" a="1"/>
  <c r="AK158" i="13" s="1"/>
  <c r="AL158" i="13" a="1"/>
  <c r="AL158" i="13" s="1"/>
  <c r="AM158" i="13" a="1"/>
  <c r="AM158" i="13" s="1"/>
  <c r="AN158" i="13" a="1"/>
  <c r="AN158" i="13" s="1"/>
  <c r="AO158" i="13" a="1"/>
  <c r="AO158" i="13" s="1"/>
  <c r="AP158" i="13" a="1"/>
  <c r="AP158" i="13" s="1"/>
  <c r="AQ158" i="13" a="1"/>
  <c r="AQ158" i="13" s="1"/>
  <c r="AR158" i="13" a="1"/>
  <c r="AR158" i="13" s="1"/>
  <c r="AS158" i="13" a="1"/>
  <c r="AS158" i="13" s="1"/>
  <c r="AT158" i="13" a="1"/>
  <c r="AT158" i="13" s="1"/>
  <c r="AU158" i="13" a="1"/>
  <c r="AU158" i="13" s="1"/>
  <c r="AV158" i="13" a="1"/>
  <c r="AV158" i="13" s="1"/>
  <c r="AW158" i="13" a="1"/>
  <c r="AW158" i="13" s="1"/>
  <c r="AX158" i="13" a="1"/>
  <c r="AX158" i="13" s="1"/>
  <c r="AY158" i="13" a="1"/>
  <c r="AY158" i="13" s="1"/>
  <c r="AZ158" i="13" a="1"/>
  <c r="AZ158" i="13" s="1"/>
  <c r="BA158" i="13" a="1"/>
  <c r="BA158" i="13" s="1"/>
  <c r="BB158" i="13" a="1"/>
  <c r="BB158" i="13" s="1"/>
  <c r="BC158" i="13" a="1"/>
  <c r="BC158" i="13" s="1"/>
  <c r="BD158" i="13" a="1"/>
  <c r="BD158" i="13" s="1"/>
  <c r="BE158" i="13" a="1"/>
  <c r="BE158" i="13" s="1"/>
  <c r="BF158" i="13" a="1"/>
  <c r="BF158" i="13" s="1"/>
  <c r="BG158" i="13" a="1"/>
  <c r="BG158" i="13" s="1"/>
  <c r="BH158" i="13" a="1"/>
  <c r="BH158" i="13" s="1"/>
  <c r="BI158" i="13" a="1"/>
  <c r="BI158" i="13" s="1"/>
  <c r="BJ158" i="13" a="1"/>
  <c r="BJ158" i="13" s="1"/>
  <c r="BK158" i="13" a="1"/>
  <c r="BK158" i="13" s="1"/>
  <c r="BL158" i="13" a="1"/>
  <c r="BL158" i="13" s="1"/>
  <c r="BM158" i="13" a="1"/>
  <c r="BM158" i="13" s="1"/>
  <c r="BN158" i="13" a="1"/>
  <c r="BN158" i="13" s="1"/>
  <c r="BO158" i="13" a="1"/>
  <c r="BO158" i="13" s="1"/>
  <c r="G159" i="13" a="1"/>
  <c r="G159" i="13" s="1"/>
  <c r="H159" i="13" a="1"/>
  <c r="H159" i="13" s="1"/>
  <c r="J159" i="13" a="1"/>
  <c r="J159" i="13" s="1"/>
  <c r="V159" i="13" a="1"/>
  <c r="V159" i="13" s="1"/>
  <c r="W159" i="13" a="1"/>
  <c r="W159" i="13" s="1"/>
  <c r="AG159" i="13" a="1"/>
  <c r="AG159" i="13" s="1"/>
  <c r="G155" i="13" a="1"/>
  <c r="G155" i="13" s="1"/>
  <c r="H155" i="13" a="1"/>
  <c r="H155" i="13" s="1"/>
  <c r="J155" i="13" a="1"/>
  <c r="J155" i="13" s="1"/>
  <c r="V155" i="13" a="1"/>
  <c r="V155" i="13" s="1"/>
  <c r="W155" i="13" a="1"/>
  <c r="W155" i="13" s="1"/>
  <c r="AG155" i="13" a="1"/>
  <c r="AG155" i="13" s="1"/>
  <c r="D164"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F164" i="13" l="1"/>
  <c r="N16" i="28" s="1"/>
  <c r="I164" i="13"/>
  <c r="O16" i="28" s="1"/>
  <c r="M165" i="13"/>
  <c r="N165"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57" i="27" l="1"/>
  <c r="G58" i="27"/>
  <c r="G59" i="27"/>
  <c r="G60" i="27"/>
  <c r="G61" i="27"/>
  <c r="C39" i="27"/>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168" i="13"/>
  <c r="D169" i="13"/>
  <c r="D170" i="13"/>
  <c r="D171" i="13"/>
  <c r="D172" i="13"/>
  <c r="D173" i="13"/>
  <c r="D174" i="13"/>
  <c r="D175" i="13"/>
  <c r="D176" i="13"/>
  <c r="D177" i="13"/>
  <c r="D178" i="13"/>
  <c r="D179" i="13"/>
  <c r="D180" i="13"/>
  <c r="D181" i="13"/>
  <c r="D182" i="13"/>
  <c r="D183" i="13"/>
  <c r="D184" i="13"/>
  <c r="D185" i="13"/>
  <c r="D186" i="13"/>
  <c r="D187" i="13"/>
  <c r="D188"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05" i="13"/>
  <c r="D406" i="13"/>
  <c r="D407" i="13"/>
  <c r="D408" i="13"/>
  <c r="D409" i="13"/>
  <c r="D410" i="13"/>
  <c r="D411" i="13"/>
  <c r="D412" i="13"/>
  <c r="D413" i="13"/>
  <c r="D414" i="13"/>
  <c r="C102" i="10"/>
  <c r="C101" i="10"/>
  <c r="C100" i="10"/>
  <c r="C90" i="10"/>
  <c r="C89" i="10"/>
  <c r="J3" i="34"/>
  <c r="B35" i="26"/>
  <c r="D395" i="13"/>
  <c r="E395" i="13" s="1"/>
  <c r="G266" i="13"/>
  <c r="J266" i="13"/>
  <c r="BN272" i="13"/>
  <c r="BN269" i="13"/>
  <c r="K146" i="9"/>
  <c r="K147" i="9"/>
  <c r="L147" i="9"/>
  <c r="K148" i="9"/>
  <c r="L148" i="9"/>
  <c r="K149" i="9"/>
  <c r="L149" i="9" s="1"/>
  <c r="K150" i="9"/>
  <c r="L150" i="9" s="1"/>
  <c r="K151" i="9"/>
  <c r="L151" i="9" s="1"/>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165" i="13"/>
  <c r="AA262" i="13"/>
  <c r="E29" i="13"/>
  <c r="C22" i="10" s="1"/>
  <c r="E28" i="13"/>
  <c r="F152" i="13" s="1"/>
  <c r="I152" i="13" s="1"/>
  <c r="E27" i="13"/>
  <c r="E26" i="13"/>
  <c r="E25" i="13"/>
  <c r="C19" i="10" s="1"/>
  <c r="E24" i="13"/>
  <c r="C18" i="10" s="1"/>
  <c r="C17" i="10"/>
  <c r="E22" i="13"/>
  <c r="C16" i="10" s="1"/>
  <c r="E21" i="13"/>
  <c r="C15" i="10" s="1"/>
  <c r="E20" i="13"/>
  <c r="E19" i="13"/>
  <c r="C13" i="10" s="1"/>
  <c r="E18" i="13"/>
  <c r="C12" i="10" s="1"/>
  <c r="C14" i="10" l="1"/>
  <c r="N53" i="13" a="1"/>
  <c r="N53" i="13" s="1"/>
  <c r="N60" i="13" a="1"/>
  <c r="N60" i="13" s="1"/>
  <c r="N67" i="13" a="1"/>
  <c r="N67" i="13" s="1"/>
  <c r="N80" i="13" a="1"/>
  <c r="N80" i="13" s="1"/>
  <c r="N87" i="13" a="1"/>
  <c r="N87" i="13" s="1"/>
  <c r="N95" i="13" a="1"/>
  <c r="N95" i="13" s="1"/>
  <c r="N107" i="13" a="1"/>
  <c r="N107" i="13" s="1"/>
  <c r="N114" i="13" a="1"/>
  <c r="N114" i="13" s="1"/>
  <c r="N122" i="13" a="1"/>
  <c r="N122" i="13" s="1"/>
  <c r="N130" i="13" a="1"/>
  <c r="N130" i="13" s="1"/>
  <c r="N136" i="13" a="1"/>
  <c r="N136" i="13" s="1"/>
  <c r="I287" i="13" a="1"/>
  <c r="I287" i="13" s="1"/>
  <c r="I295" i="13" a="1"/>
  <c r="I295" i="13" s="1"/>
  <c r="BS20" i="28" s="1"/>
  <c r="I303" i="13" a="1"/>
  <c r="I303" i="13" s="1"/>
  <c r="I310" i="13" a="1"/>
  <c r="I310" i="13" s="1"/>
  <c r="I318" i="13" a="1"/>
  <c r="I318" i="13" s="1"/>
  <c r="I326" i="13" a="1"/>
  <c r="I326" i="13" s="1"/>
  <c r="I334" i="13" a="1"/>
  <c r="I334" i="13" s="1"/>
  <c r="I342" i="13" a="1"/>
  <c r="I342" i="13" s="1"/>
  <c r="I350" i="13" a="1"/>
  <c r="I350" i="13" s="1"/>
  <c r="I358" i="13" a="1"/>
  <c r="I358" i="13" s="1"/>
  <c r="I366" i="13" a="1"/>
  <c r="I366" i="13" s="1"/>
  <c r="I374" i="13" a="1"/>
  <c r="I374" i="13" s="1"/>
  <c r="I382" i="13" a="1"/>
  <c r="I382" i="13" s="1"/>
  <c r="K313" i="13" a="1"/>
  <c r="K313" i="13" s="1"/>
  <c r="K318" i="13" a="1"/>
  <c r="K318" i="13" s="1"/>
  <c r="K329" i="13" a="1"/>
  <c r="K329" i="13" s="1"/>
  <c r="K352" i="13" a="1"/>
  <c r="K352" i="13" s="1"/>
  <c r="K356" i="13" a="1"/>
  <c r="K356" i="13" s="1"/>
  <c r="K365" i="13" a="1"/>
  <c r="K365" i="13" s="1"/>
  <c r="K369" i="13" a="1"/>
  <c r="K369" i="13" s="1"/>
  <c r="K378" i="13" a="1"/>
  <c r="K378" i="13" s="1"/>
  <c r="K382" i="13" a="1"/>
  <c r="K382" i="13" s="1"/>
  <c r="O48" i="13" a="1"/>
  <c r="O48" i="13" s="1"/>
  <c r="O49" i="13" a="1"/>
  <c r="O49" i="13" s="1"/>
  <c r="N61" i="13" a="1"/>
  <c r="N61" i="13" s="1"/>
  <c r="N74" i="13" a="1"/>
  <c r="N74" i="13" s="1"/>
  <c r="N81" i="13" a="1"/>
  <c r="N81" i="13" s="1"/>
  <c r="N88" i="13" a="1"/>
  <c r="N88" i="13" s="1"/>
  <c r="N101" i="13" a="1"/>
  <c r="N101" i="13" s="1"/>
  <c r="N115" i="13" a="1"/>
  <c r="N115" i="13" s="1"/>
  <c r="N123" i="13" a="1"/>
  <c r="N123" i="13" s="1"/>
  <c r="N131" i="13" a="1"/>
  <c r="N131" i="13" s="1"/>
  <c r="N137" i="13" a="1"/>
  <c r="N137" i="13" s="1"/>
  <c r="I288" i="13" a="1"/>
  <c r="I288" i="13" s="1"/>
  <c r="I296" i="13" a="1"/>
  <c r="I296" i="13" s="1"/>
  <c r="BS21" i="28" s="1"/>
  <c r="I304" i="13" a="1"/>
  <c r="I304" i="13" s="1"/>
  <c r="I311" i="13" a="1"/>
  <c r="I311" i="13" s="1"/>
  <c r="I319" i="13" a="1"/>
  <c r="I319" i="13" s="1"/>
  <c r="I327" i="13" a="1"/>
  <c r="I327" i="13" s="1"/>
  <c r="I335" i="13" a="1"/>
  <c r="I335" i="13" s="1"/>
  <c r="I343" i="13" a="1"/>
  <c r="I343" i="13" s="1"/>
  <c r="I351" i="13" a="1"/>
  <c r="I351" i="13" s="1"/>
  <c r="I359" i="13" a="1"/>
  <c r="I359" i="13" s="1"/>
  <c r="I367" i="13" a="1"/>
  <c r="I367" i="13" s="1"/>
  <c r="I375" i="13" a="1"/>
  <c r="I375" i="13" s="1"/>
  <c r="I383" i="13" a="1"/>
  <c r="I383" i="13" s="1"/>
  <c r="K289" i="13" a="1"/>
  <c r="K289" i="13" s="1"/>
  <c r="K293" i="13" a="1"/>
  <c r="K293" i="13" s="1"/>
  <c r="K297" i="13" a="1"/>
  <c r="K297" i="13" s="1"/>
  <c r="K301" i="13" a="1"/>
  <c r="K301" i="13" s="1"/>
  <c r="K305" i="13" a="1"/>
  <c r="K305" i="13" s="1"/>
  <c r="K309" i="13" a="1"/>
  <c r="K309" i="13" s="1"/>
  <c r="K314" i="13" a="1"/>
  <c r="K314" i="13" s="1"/>
  <c r="K319" i="13" a="1"/>
  <c r="K319" i="13" s="1"/>
  <c r="K324" i="13" a="1"/>
  <c r="K324" i="13" s="1"/>
  <c r="K334" i="13" a="1"/>
  <c r="K334" i="13" s="1"/>
  <c r="K339" i="13" a="1"/>
  <c r="K339" i="13" s="1"/>
  <c r="K344" i="13" a="1"/>
  <c r="K344" i="13" s="1"/>
  <c r="K348" i="13" a="1"/>
  <c r="K348" i="13" s="1"/>
  <c r="K357" i="13" a="1"/>
  <c r="K357" i="13" s="1"/>
  <c r="K361" i="13" a="1"/>
  <c r="K361" i="13" s="1"/>
  <c r="K374" i="13" a="1"/>
  <c r="K374" i="13" s="1"/>
  <c r="N54" i="13" a="1"/>
  <c r="N54" i="13" s="1"/>
  <c r="N62" i="13" a="1"/>
  <c r="N62" i="13" s="1"/>
  <c r="N68" i="13" a="1"/>
  <c r="N68" i="13" s="1"/>
  <c r="N75" i="13" a="1"/>
  <c r="N75" i="13" s="1"/>
  <c r="N82" i="13" a="1"/>
  <c r="N82" i="13" s="1"/>
  <c r="N89" i="13" a="1"/>
  <c r="N89" i="13" s="1"/>
  <c r="N96" i="13" a="1"/>
  <c r="N96" i="13" s="1"/>
  <c r="N102" i="13" a="1"/>
  <c r="N102" i="13" s="1"/>
  <c r="N108" i="13" a="1"/>
  <c r="N108" i="13" s="1"/>
  <c r="N116" i="13" a="1"/>
  <c r="N116" i="13" s="1"/>
  <c r="N124" i="13" a="1"/>
  <c r="N124" i="13" s="1"/>
  <c r="N138" i="13" a="1"/>
  <c r="N138" i="13" s="1"/>
  <c r="I289" i="13" a="1"/>
  <c r="I289" i="13" s="1"/>
  <c r="I297" i="13" a="1"/>
  <c r="I297" i="13" s="1"/>
  <c r="BS22" i="28" s="1"/>
  <c r="I305" i="13" a="1"/>
  <c r="I305" i="13" s="1"/>
  <c r="I312" i="13" a="1"/>
  <c r="I312" i="13" s="1"/>
  <c r="I320" i="13" a="1"/>
  <c r="I320" i="13" s="1"/>
  <c r="I328" i="13" a="1"/>
  <c r="I328" i="13" s="1"/>
  <c r="I336" i="13" a="1"/>
  <c r="I336" i="13" s="1"/>
  <c r="I344" i="13" a="1"/>
  <c r="I344" i="13" s="1"/>
  <c r="I352" i="13" a="1"/>
  <c r="I352" i="13" s="1"/>
  <c r="I360" i="13" a="1"/>
  <c r="I360" i="13" s="1"/>
  <c r="I368" i="13" a="1"/>
  <c r="I368" i="13" s="1"/>
  <c r="I376" i="13" a="1"/>
  <c r="I376" i="13" s="1"/>
  <c r="I384" i="13" a="1"/>
  <c r="I384" i="13" s="1"/>
  <c r="K315" i="13" a="1"/>
  <c r="K315" i="13" s="1"/>
  <c r="K330" i="13" a="1"/>
  <c r="K330" i="13" s="1"/>
  <c r="K335" i="13" a="1"/>
  <c r="K335" i="13" s="1"/>
  <c r="K340" i="13" a="1"/>
  <c r="K340" i="13" s="1"/>
  <c r="K353" i="13" a="1"/>
  <c r="K353" i="13" s="1"/>
  <c r="K366" i="13" a="1"/>
  <c r="K366" i="13" s="1"/>
  <c r="K370" i="13" a="1"/>
  <c r="K370" i="13" s="1"/>
  <c r="K379" i="13" a="1"/>
  <c r="K379" i="13" s="1"/>
  <c r="K383" i="13" a="1"/>
  <c r="K383" i="13" s="1"/>
  <c r="N55" i="13" a="1"/>
  <c r="N55" i="13" s="1"/>
  <c r="N63" i="13" a="1"/>
  <c r="N63" i="13" s="1"/>
  <c r="N69" i="13" a="1"/>
  <c r="N69" i="13" s="1"/>
  <c r="N83" i="13" a="1"/>
  <c r="N83" i="13" s="1"/>
  <c r="N90" i="13" a="1"/>
  <c r="N90" i="13" s="1"/>
  <c r="N97" i="13" a="1"/>
  <c r="N97" i="13" s="1"/>
  <c r="N103" i="13" a="1"/>
  <c r="N103" i="13" s="1"/>
  <c r="N109" i="13" a="1"/>
  <c r="N109" i="13" s="1"/>
  <c r="N117" i="13" a="1"/>
  <c r="N117" i="13" s="1"/>
  <c r="N125" i="13" a="1"/>
  <c r="N125" i="13" s="1"/>
  <c r="N132" i="13" a="1"/>
  <c r="N132" i="13" s="1"/>
  <c r="N139" i="13" a="1"/>
  <c r="N139" i="13" s="1"/>
  <c r="I290" i="13" a="1"/>
  <c r="I290" i="13" s="1"/>
  <c r="I298" i="13" a="1"/>
  <c r="I298" i="13" s="1"/>
  <c r="BS23" i="28" s="1"/>
  <c r="I306" i="13" a="1"/>
  <c r="I306" i="13" s="1"/>
  <c r="I313" i="13" a="1"/>
  <c r="I313" i="13" s="1"/>
  <c r="I321" i="13" a="1"/>
  <c r="I321" i="13" s="1"/>
  <c r="I329" i="13" a="1"/>
  <c r="I329" i="13" s="1"/>
  <c r="I337" i="13" a="1"/>
  <c r="I337" i="13" s="1"/>
  <c r="I345" i="13" a="1"/>
  <c r="I345" i="13" s="1"/>
  <c r="I353" i="13" a="1"/>
  <c r="I353" i="13" s="1"/>
  <c r="I361" i="13" a="1"/>
  <c r="I361" i="13" s="1"/>
  <c r="I369" i="13" a="1"/>
  <c r="I369" i="13" s="1"/>
  <c r="I377" i="13" a="1"/>
  <c r="I377" i="13" s="1"/>
  <c r="I285" i="13" a="1"/>
  <c r="I285" i="13" s="1"/>
  <c r="BS16" i="28" s="1"/>
  <c r="K290" i="13" a="1"/>
  <c r="K290" i="13" s="1"/>
  <c r="N50" i="13" a="1"/>
  <c r="N50" i="13" s="1"/>
  <c r="N56" i="13" a="1"/>
  <c r="N56" i="13" s="1"/>
  <c r="N64" i="13" a="1"/>
  <c r="N64" i="13" s="1"/>
  <c r="N70" i="13" a="1"/>
  <c r="N70" i="13" s="1"/>
  <c r="N76" i="13" a="1"/>
  <c r="N76" i="13" s="1"/>
  <c r="N84" i="13" a="1"/>
  <c r="N84" i="13" s="1"/>
  <c r="N91" i="13" a="1"/>
  <c r="N91" i="13" s="1"/>
  <c r="N98" i="13" a="1"/>
  <c r="N98" i="13" s="1"/>
  <c r="N104" i="13" a="1"/>
  <c r="N104" i="13" s="1"/>
  <c r="N110" i="13" a="1"/>
  <c r="N110" i="13" s="1"/>
  <c r="N118" i="13" a="1"/>
  <c r="N118" i="13" s="1"/>
  <c r="N126" i="13" a="1"/>
  <c r="N126" i="13" s="1"/>
  <c r="N133" i="13" a="1"/>
  <c r="N133" i="13" s="1"/>
  <c r="N140" i="13" a="1"/>
  <c r="N140" i="13" s="1"/>
  <c r="I291" i="13" a="1"/>
  <c r="I291" i="13" s="1"/>
  <c r="I299" i="13" a="1"/>
  <c r="I299" i="13" s="1"/>
  <c r="BS24" i="28" s="1"/>
  <c r="I307" i="13" a="1"/>
  <c r="I307" i="13" s="1"/>
  <c r="I314" i="13" a="1"/>
  <c r="I314" i="13" s="1"/>
  <c r="I322" i="13" a="1"/>
  <c r="I322" i="13" s="1"/>
  <c r="I330" i="13" a="1"/>
  <c r="I330" i="13" s="1"/>
  <c r="I338" i="13" a="1"/>
  <c r="I338" i="13" s="1"/>
  <c r="I346" i="13" a="1"/>
  <c r="I346" i="13" s="1"/>
  <c r="I354" i="13" a="1"/>
  <c r="I354" i="13" s="1"/>
  <c r="I362" i="13" a="1"/>
  <c r="I362" i="13" s="1"/>
  <c r="I370" i="13" a="1"/>
  <c r="I370" i="13" s="1"/>
  <c r="I378" i="13" a="1"/>
  <c r="I378" i="13" s="1"/>
  <c r="I286" i="13" a="1"/>
  <c r="I286" i="13" s="1"/>
  <c r="BS17" i="28" s="1"/>
  <c r="K316" i="13" a="1"/>
  <c r="K316" i="13" s="1"/>
  <c r="K321" i="13" a="1"/>
  <c r="K321" i="13" s="1"/>
  <c r="K326" i="13" a="1"/>
  <c r="K326" i="13" s="1"/>
  <c r="K331" i="13" a="1"/>
  <c r="K331" i="13" s="1"/>
  <c r="K341" i="13" a="1"/>
  <c r="K341" i="13" s="1"/>
  <c r="K350" i="13" a="1"/>
  <c r="K350" i="13" s="1"/>
  <c r="K354" i="13" a="1"/>
  <c r="K354" i="13" s="1"/>
  <c r="K367" i="13" a="1"/>
  <c r="K367" i="13" s="1"/>
  <c r="K380" i="13" a="1"/>
  <c r="K380" i="13" s="1"/>
  <c r="K384" i="13" a="1"/>
  <c r="K384" i="13" s="1"/>
  <c r="N52" i="13" a="1"/>
  <c r="N52" i="13" s="1"/>
  <c r="N59" i="13" a="1"/>
  <c r="N59" i="13" s="1"/>
  <c r="N66" i="13" a="1"/>
  <c r="N66" i="13" s="1"/>
  <c r="N73" i="13" a="1"/>
  <c r="N73" i="13" s="1"/>
  <c r="N79" i="13" a="1"/>
  <c r="N79" i="13" s="1"/>
  <c r="N94" i="13" a="1"/>
  <c r="N94" i="13" s="1"/>
  <c r="N100" i="13" a="1"/>
  <c r="N100" i="13" s="1"/>
  <c r="N106" i="13" a="1"/>
  <c r="N106" i="13" s="1"/>
  <c r="N113" i="13" a="1"/>
  <c r="N113" i="13" s="1"/>
  <c r="N121" i="13" a="1"/>
  <c r="N121" i="13" s="1"/>
  <c r="N129" i="13" a="1"/>
  <c r="N129" i="13" s="1"/>
  <c r="N48" i="13" a="1"/>
  <c r="N48" i="13" s="1"/>
  <c r="I294" i="13" a="1"/>
  <c r="I294" i="13" s="1"/>
  <c r="BS19" i="28" s="1"/>
  <c r="I302" i="13" a="1"/>
  <c r="I302" i="13" s="1"/>
  <c r="BS27" i="28" s="1"/>
  <c r="I309" i="13" a="1"/>
  <c r="I309" i="13" s="1"/>
  <c r="I317" i="13" a="1"/>
  <c r="I317" i="13" s="1"/>
  <c r="I325" i="13" a="1"/>
  <c r="I325" i="13" s="1"/>
  <c r="I333" i="13" a="1"/>
  <c r="I333" i="13" s="1"/>
  <c r="I341" i="13" a="1"/>
  <c r="I341" i="13" s="1"/>
  <c r="I349" i="13" a="1"/>
  <c r="I349" i="13" s="1"/>
  <c r="I357" i="13" a="1"/>
  <c r="I357" i="13" s="1"/>
  <c r="I365" i="13" a="1"/>
  <c r="I365" i="13" s="1"/>
  <c r="I373" i="13" a="1"/>
  <c r="I373" i="13" s="1"/>
  <c r="I381" i="13" a="1"/>
  <c r="I381" i="13" s="1"/>
  <c r="K288" i="13" a="1"/>
  <c r="K288" i="13" s="1"/>
  <c r="K292" i="13" a="1"/>
  <c r="K292" i="13" s="1"/>
  <c r="K296" i="13" a="1"/>
  <c r="K296" i="13" s="1"/>
  <c r="K300" i="13" a="1"/>
  <c r="K300" i="13" s="1"/>
  <c r="K304" i="13" a="1"/>
  <c r="K304" i="13" s="1"/>
  <c r="K308" i="13" a="1"/>
  <c r="K308" i="13" s="1"/>
  <c r="K323" i="13" a="1"/>
  <c r="K323" i="13" s="1"/>
  <c r="K328" i="13" a="1"/>
  <c r="K328" i="13" s="1"/>
  <c r="K333" i="13" a="1"/>
  <c r="K333" i="13" s="1"/>
  <c r="K338" i="13" a="1"/>
  <c r="K338" i="13" s="1"/>
  <c r="K343" i="13" a="1"/>
  <c r="K343" i="13" s="1"/>
  <c r="K347" i="13" a="1"/>
  <c r="K347" i="13" s="1"/>
  <c r="K360" i="13" a="1"/>
  <c r="K360" i="13" s="1"/>
  <c r="K373" i="13" a="1"/>
  <c r="K373" i="13" s="1"/>
  <c r="K377" i="13" a="1"/>
  <c r="K377" i="13" s="1"/>
  <c r="K285" i="13" a="1"/>
  <c r="K285" i="13" s="1"/>
  <c r="N65" i="13" a="1"/>
  <c r="N65" i="13" s="1"/>
  <c r="N92" i="13" a="1"/>
  <c r="N92" i="13" s="1"/>
  <c r="N119" i="13" a="1"/>
  <c r="N119" i="13" s="1"/>
  <c r="I292" i="13" a="1"/>
  <c r="I292" i="13" s="1"/>
  <c r="I323" i="13" a="1"/>
  <c r="I323" i="13" s="1"/>
  <c r="I355" i="13" a="1"/>
  <c r="I355" i="13" s="1"/>
  <c r="K287" i="13" a="1"/>
  <c r="K287" i="13" s="1"/>
  <c r="K299" i="13" a="1"/>
  <c r="K299" i="13" s="1"/>
  <c r="K310" i="13" a="1"/>
  <c r="K310" i="13" s="1"/>
  <c r="K337" i="13" a="1"/>
  <c r="K337" i="13" s="1"/>
  <c r="K349" i="13" a="1"/>
  <c r="K349" i="13" s="1"/>
  <c r="K372" i="13" a="1"/>
  <c r="K372" i="13" s="1"/>
  <c r="N93" i="13" a="1"/>
  <c r="N93" i="13" s="1"/>
  <c r="N120" i="13" a="1"/>
  <c r="N120" i="13" s="1"/>
  <c r="I293" i="13" a="1"/>
  <c r="I293" i="13" s="1"/>
  <c r="BS18" i="28" s="1"/>
  <c r="I324" i="13" a="1"/>
  <c r="I324" i="13" s="1"/>
  <c r="I356" i="13" a="1"/>
  <c r="I356" i="13" s="1"/>
  <c r="K311" i="13" a="1"/>
  <c r="K311" i="13" s="1"/>
  <c r="K325" i="13" a="1"/>
  <c r="K325" i="13" s="1"/>
  <c r="K362" i="13" a="1"/>
  <c r="K362" i="13" s="1"/>
  <c r="K286" i="13" a="1"/>
  <c r="K286" i="13" s="1"/>
  <c r="N71" i="13" a="1"/>
  <c r="N71" i="13" s="1"/>
  <c r="N127" i="13" a="1"/>
  <c r="N127" i="13" s="1"/>
  <c r="I331" i="13" a="1"/>
  <c r="I331" i="13" s="1"/>
  <c r="I363" i="13" a="1"/>
  <c r="I363" i="13" s="1"/>
  <c r="K302" i="13" a="1"/>
  <c r="K302" i="13" s="1"/>
  <c r="K312" i="13" a="1"/>
  <c r="K312" i="13" s="1"/>
  <c r="K351" i="13" a="1"/>
  <c r="K351" i="13" s="1"/>
  <c r="K363" i="13" a="1"/>
  <c r="K363" i="13" s="1"/>
  <c r="N99" i="13" a="1"/>
  <c r="N99" i="13" s="1"/>
  <c r="N128" i="13" a="1"/>
  <c r="N128" i="13" s="1"/>
  <c r="I364" i="13" a="1"/>
  <c r="I364" i="13" s="1"/>
  <c r="K303" i="13" a="1"/>
  <c r="K303" i="13" s="1"/>
  <c r="K376" i="13" a="1"/>
  <c r="K376" i="13" s="1"/>
  <c r="N78" i="13" a="1"/>
  <c r="N78" i="13" s="1"/>
  <c r="K295" i="13" a="1"/>
  <c r="K295" i="13" s="1"/>
  <c r="K345" i="13" a="1"/>
  <c r="K345" i="13" s="1"/>
  <c r="N49" i="13" a="1"/>
  <c r="N49" i="13" s="1"/>
  <c r="I300" i="13" a="1"/>
  <c r="I300" i="13" s="1"/>
  <c r="BS25" i="28" s="1"/>
  <c r="K291" i="13" a="1"/>
  <c r="K291" i="13" s="1"/>
  <c r="K375" i="13" a="1"/>
  <c r="K375" i="13" s="1"/>
  <c r="N72" i="13" a="1"/>
  <c r="N72" i="13" s="1"/>
  <c r="I301" i="13" a="1"/>
  <c r="I301" i="13" s="1"/>
  <c r="BS26" i="28" s="1"/>
  <c r="K327" i="13" a="1"/>
  <c r="K327" i="13" s="1"/>
  <c r="K364" i="13" a="1"/>
  <c r="K364" i="13" s="1"/>
  <c r="I372" i="13" a="1"/>
  <c r="I372" i="13" s="1"/>
  <c r="K355" i="13" a="1"/>
  <c r="K355" i="13" s="1"/>
  <c r="N85" i="13" a="1"/>
  <c r="N85" i="13" s="1"/>
  <c r="I347" i="13" a="1"/>
  <c r="I347" i="13" s="1"/>
  <c r="K307" i="13" a="1"/>
  <c r="K307" i="13" s="1"/>
  <c r="K346" i="13" a="1"/>
  <c r="K346" i="13" s="1"/>
  <c r="I332" i="13" a="1"/>
  <c r="I332" i="13" s="1"/>
  <c r="I340" i="13" a="1"/>
  <c r="I340" i="13" s="1"/>
  <c r="N51" i="13" a="1"/>
  <c r="N51" i="13" s="1"/>
  <c r="N77" i="13" a="1"/>
  <c r="N77" i="13" s="1"/>
  <c r="N105" i="13" a="1"/>
  <c r="N105" i="13" s="1"/>
  <c r="N134" i="13" a="1"/>
  <c r="N134" i="13" s="1"/>
  <c r="I339" i="13" a="1"/>
  <c r="I339" i="13" s="1"/>
  <c r="I371" i="13" a="1"/>
  <c r="I371" i="13" s="1"/>
  <c r="K294" i="13" a="1"/>
  <c r="K294" i="13" s="1"/>
  <c r="K342" i="13" a="1"/>
  <c r="K342" i="13" s="1"/>
  <c r="I308" i="13" a="1"/>
  <c r="I308" i="13" s="1"/>
  <c r="K306" i="13" a="1"/>
  <c r="K306" i="13" s="1"/>
  <c r="N135" i="13" a="1"/>
  <c r="N135" i="13" s="1"/>
  <c r="K317" i="13" a="1"/>
  <c r="K317" i="13" s="1"/>
  <c r="N57" i="13" a="1"/>
  <c r="N57" i="13" s="1"/>
  <c r="N111" i="13" a="1"/>
  <c r="N111" i="13" s="1"/>
  <c r="I315" i="13" a="1"/>
  <c r="I315" i="13" s="1"/>
  <c r="I379" i="13" a="1"/>
  <c r="I379" i="13" s="1"/>
  <c r="K320" i="13" a="1"/>
  <c r="K320" i="13" s="1"/>
  <c r="K332" i="13" a="1"/>
  <c r="K332" i="13" s="1"/>
  <c r="K358" i="13" a="1"/>
  <c r="K358" i="13" s="1"/>
  <c r="K368" i="13" a="1"/>
  <c r="K368" i="13" s="1"/>
  <c r="N58" i="13" a="1"/>
  <c r="N58" i="13" s="1"/>
  <c r="N86" i="13" a="1"/>
  <c r="N86" i="13" s="1"/>
  <c r="N112" i="13" a="1"/>
  <c r="N112" i="13" s="1"/>
  <c r="N141" i="13" a="1"/>
  <c r="N141" i="13" s="1"/>
  <c r="I316" i="13" a="1"/>
  <c r="I316" i="13" s="1"/>
  <c r="I348" i="13" a="1"/>
  <c r="I348" i="13" s="1"/>
  <c r="I380" i="13" a="1"/>
  <c r="I380" i="13" s="1"/>
  <c r="K298" i="13" a="1"/>
  <c r="K298" i="13" s="1"/>
  <c r="K322" i="13" a="1"/>
  <c r="K322" i="13" s="1"/>
  <c r="K336" i="13" a="1"/>
  <c r="K336" i="13" s="1"/>
  <c r="K359" i="13" a="1"/>
  <c r="K359" i="13" s="1"/>
  <c r="K371" i="13" a="1"/>
  <c r="K371" i="13" s="1"/>
  <c r="K381" i="13" a="1"/>
  <c r="K381" i="13" s="1"/>
  <c r="F160" i="13"/>
  <c r="F195" i="13"/>
  <c r="AA261" i="13"/>
  <c r="K195" i="13"/>
  <c r="K190" i="13"/>
  <c r="N180" i="13"/>
  <c r="Q245" i="13"/>
  <c r="AV242" i="13"/>
  <c r="Q230" i="13"/>
  <c r="F202" i="13"/>
  <c r="R164" i="13"/>
  <c r="K202" i="13"/>
  <c r="Z225" i="13"/>
  <c r="K194" i="13"/>
  <c r="BK251" i="13"/>
  <c r="N182" i="13"/>
  <c r="AW242" i="13"/>
  <c r="F201" i="13"/>
  <c r="R259" i="13"/>
  <c r="AA255" i="13"/>
  <c r="N261" i="13"/>
  <c r="N247" i="13"/>
  <c r="AR250" i="13"/>
  <c r="F196" i="13"/>
  <c r="BC176" i="13"/>
  <c r="BA22" i="28" s="1"/>
  <c r="AJ204" i="13"/>
  <c r="BB223" i="13"/>
  <c r="AU235" i="13"/>
  <c r="BC243" i="13"/>
  <c r="AH253" i="13"/>
  <c r="BE261" i="13"/>
  <c r="Y180" i="13"/>
  <c r="AA26" i="28" s="1"/>
  <c r="AB225" i="13"/>
  <c r="AB164" i="13"/>
  <c r="AD16" i="28" s="1"/>
  <c r="U235" i="13"/>
  <c r="S209" i="13"/>
  <c r="R201" i="13"/>
  <c r="Q173" i="13"/>
  <c r="Q251" i="13"/>
  <c r="P236" i="13"/>
  <c r="O218" i="13"/>
  <c r="N203" i="13"/>
  <c r="M175" i="13"/>
  <c r="R21" i="28" s="1"/>
  <c r="M255" i="13"/>
  <c r="L240" i="13"/>
  <c r="K216" i="13"/>
  <c r="I187" i="13"/>
  <c r="I247" i="13"/>
  <c r="F208" i="13"/>
  <c r="AL205" i="13"/>
  <c r="AK225" i="13"/>
  <c r="AZ235" i="13"/>
  <c r="AM245" i="13"/>
  <c r="AU253" i="13"/>
  <c r="BI261" i="13"/>
  <c r="Y185" i="13"/>
  <c r="AA237" i="13"/>
  <c r="T170" i="13"/>
  <c r="T236" i="13"/>
  <c r="S214" i="13"/>
  <c r="R202" i="13"/>
  <c r="Q187" i="13"/>
  <c r="Q259" i="13"/>
  <c r="P238" i="13"/>
  <c r="O223" i="13"/>
  <c r="N204" i="13"/>
  <c r="M190" i="13"/>
  <c r="M262" i="13"/>
  <c r="L241" i="13"/>
  <c r="K221" i="13"/>
  <c r="I194" i="13"/>
  <c r="I251" i="13"/>
  <c r="F215" i="13"/>
  <c r="AU228" i="13"/>
  <c r="L183" i="13"/>
  <c r="Q29" i="28" s="1"/>
  <c r="BF228" i="13"/>
  <c r="AY239" i="13"/>
  <c r="BM256" i="13"/>
  <c r="AA249" i="13"/>
  <c r="T258" i="13"/>
  <c r="Q215" i="13"/>
  <c r="M219" i="13"/>
  <c r="F175" i="13"/>
  <c r="N21" i="28" s="1"/>
  <c r="AL184" i="13"/>
  <c r="AU213" i="13"/>
  <c r="BL228" i="13"/>
  <c r="BF239" i="13"/>
  <c r="BN248" i="13"/>
  <c r="AT258" i="13"/>
  <c r="AU164" i="13"/>
  <c r="AS16" i="28" s="1"/>
  <c r="AB207" i="13"/>
  <c r="AB249" i="13"/>
  <c r="T206" i="13"/>
  <c r="T262" i="13"/>
  <c r="S247" i="13"/>
  <c r="R235" i="13"/>
  <c r="Q216" i="13"/>
  <c r="P202" i="13"/>
  <c r="O174" i="13"/>
  <c r="O253" i="13"/>
  <c r="N238" i="13"/>
  <c r="M220" i="13"/>
  <c r="L205" i="13"/>
  <c r="K176" i="13"/>
  <c r="P22" i="28" s="1"/>
  <c r="K248" i="13"/>
  <c r="I220" i="13"/>
  <c r="F176" i="13"/>
  <c r="N22" i="28" s="1"/>
  <c r="F241" i="13"/>
  <c r="BA205" i="13"/>
  <c r="AU225" i="13"/>
  <c r="BO236" i="13"/>
  <c r="BN245" i="13"/>
  <c r="AP255" i="13"/>
  <c r="AR262" i="13"/>
  <c r="Y188" i="13"/>
  <c r="AA238" i="13"/>
  <c r="T182" i="13"/>
  <c r="T242" i="13"/>
  <c r="S215" i="13"/>
  <c r="R206" i="13"/>
  <c r="Q188" i="13"/>
  <c r="P173" i="13"/>
  <c r="P245" i="13"/>
  <c r="O225" i="13"/>
  <c r="N210" i="13"/>
  <c r="M191" i="13"/>
  <c r="L177" i="13"/>
  <c r="Q23" i="28" s="1"/>
  <c r="L249" i="13"/>
  <c r="K222" i="13"/>
  <c r="I195" i="13"/>
  <c r="I253" i="13"/>
  <c r="F222" i="13"/>
  <c r="AM213" i="13"/>
  <c r="AS247" i="13"/>
  <c r="BD256" i="13"/>
  <c r="AJ164" i="13"/>
  <c r="AH16" i="28" s="1"/>
  <c r="AA201" i="13"/>
  <c r="AA243" i="13"/>
  <c r="T188" i="13"/>
  <c r="U257" i="13"/>
  <c r="S241" i="13"/>
  <c r="Q201" i="13"/>
  <c r="P181" i="13"/>
  <c r="O166" i="13"/>
  <c r="N233" i="13"/>
  <c r="K168" i="13"/>
  <c r="I207" i="13"/>
  <c r="F228" i="13"/>
  <c r="AN213" i="13"/>
  <c r="Y203" i="13"/>
  <c r="S246" i="13"/>
  <c r="P187" i="13"/>
  <c r="O252" i="13"/>
  <c r="L191" i="13"/>
  <c r="I213" i="13"/>
  <c r="BB185" i="13"/>
  <c r="BN217" i="13"/>
  <c r="BJ229" i="13"/>
  <c r="AX240" i="13"/>
  <c r="BI249" i="13"/>
  <c r="AW258" i="13"/>
  <c r="AA209" i="13"/>
  <c r="Z252" i="13"/>
  <c r="U206" i="13"/>
  <c r="S175" i="13"/>
  <c r="S255" i="13"/>
  <c r="R237" i="13"/>
  <c r="Q222" i="13"/>
  <c r="P203" i="13"/>
  <c r="O189" i="13"/>
  <c r="O261" i="13"/>
  <c r="N239" i="13"/>
  <c r="M224" i="13"/>
  <c r="L206" i="13"/>
  <c r="K189" i="13"/>
  <c r="K254" i="13"/>
  <c r="I221" i="13"/>
  <c r="F182" i="13"/>
  <c r="N28" i="28" s="1"/>
  <c r="F248" i="13"/>
  <c r="BL187" i="13"/>
  <c r="AP218" i="13"/>
  <c r="BM231" i="13"/>
  <c r="BL240" i="13"/>
  <c r="AQ250" i="13"/>
  <c r="AX259" i="13"/>
  <c r="Y210" i="13"/>
  <c r="AA252" i="13"/>
  <c r="U211" i="13"/>
  <c r="S176" i="13"/>
  <c r="R171" i="13"/>
  <c r="R243" i="13"/>
  <c r="Q223" i="13"/>
  <c r="P208" i="13"/>
  <c r="BN209" i="13"/>
  <c r="AV225" i="13"/>
  <c r="AG237" i="13"/>
  <c r="AW246" i="13"/>
  <c r="BF255" i="13"/>
  <c r="AT263" i="13"/>
  <c r="Z188" i="13"/>
  <c r="Z240" i="13"/>
  <c r="T184" i="13"/>
  <c r="U253" i="13"/>
  <c r="S223" i="13"/>
  <c r="R207" i="13"/>
  <c r="Q192" i="13"/>
  <c r="P174" i="13"/>
  <c r="P259" i="13"/>
  <c r="O231" i="13"/>
  <c r="N211" i="13"/>
  <c r="M196" i="13"/>
  <c r="L178" i="13"/>
  <c r="Q24" i="28" s="1"/>
  <c r="L263" i="13"/>
  <c r="K228" i="13"/>
  <c r="I199" i="13"/>
  <c r="I259" i="13"/>
  <c r="F223" i="13"/>
  <c r="L164" i="13"/>
  <c r="Q16" i="28" s="1"/>
  <c r="K241" i="13"/>
  <c r="I200" i="13"/>
  <c r="F169" i="13"/>
  <c r="F227" i="13"/>
  <c r="AR239" i="13"/>
  <c r="R229" i="13"/>
  <c r="O247" i="13"/>
  <c r="M205" i="13"/>
  <c r="K242" i="13"/>
  <c r="F170" i="13"/>
  <c r="BB172" i="13"/>
  <c r="AZ18" i="28" s="1"/>
  <c r="BM248" i="13"/>
  <c r="AP164" i="13"/>
  <c r="AN16" i="28" s="1"/>
  <c r="T194" i="13"/>
  <c r="R230" i="13"/>
  <c r="O167" i="13"/>
  <c r="N234" i="13"/>
  <c r="K169" i="13"/>
  <c r="K247" i="13"/>
  <c r="F235" i="13"/>
  <c r="AI165" i="13"/>
  <c r="AG17" i="28" s="1"/>
  <c r="BO209" i="13"/>
  <c r="AT227" i="13"/>
  <c r="AP237" i="13"/>
  <c r="BA246" i="13"/>
  <c r="BO255" i="13"/>
  <c r="AU263" i="13"/>
  <c r="AA192" i="13"/>
  <c r="AA240" i="13"/>
  <c r="U187" i="13"/>
  <c r="U254" i="13"/>
  <c r="S239" i="13"/>
  <c r="R215" i="13"/>
  <c r="Q194" i="13"/>
  <c r="P179" i="13"/>
  <c r="P260" i="13"/>
  <c r="O246" i="13"/>
  <c r="N218" i="13"/>
  <c r="M197" i="13"/>
  <c r="L182" i="13"/>
  <c r="Q28" i="28" s="1"/>
  <c r="AN165" i="13"/>
  <c r="AL17" i="28" s="1"/>
  <c r="AO200" i="13"/>
  <c r="BO220" i="13"/>
  <c r="BE233" i="13"/>
  <c r="AW243" i="13"/>
  <c r="BN251" i="13"/>
  <c r="BK200" i="13"/>
  <c r="BA223" i="13"/>
  <c r="BK233" i="13"/>
  <c r="BB243" i="13"/>
  <c r="BO252" i="13"/>
  <c r="AV261" i="13"/>
  <c r="AB171" i="13"/>
  <c r="AA225" i="13"/>
  <c r="AA164" i="13"/>
  <c r="AC16" i="28" s="1"/>
  <c r="T232" i="13"/>
  <c r="S207" i="13"/>
  <c r="R186" i="13"/>
  <c r="Q165" i="13"/>
  <c r="Q250" i="13"/>
  <c r="P232" i="13"/>
  <c r="O217" i="13"/>
  <c r="N189" i="13"/>
  <c r="M169" i="13"/>
  <c r="M254" i="13"/>
  <c r="L235" i="13"/>
  <c r="K215" i="13"/>
  <c r="I181" i="13"/>
  <c r="O27" i="28" s="1"/>
  <c r="L234" i="13"/>
  <c r="N176" i="13"/>
  <c r="L219" i="13"/>
  <c r="N175" i="13"/>
  <c r="R179" i="13"/>
  <c r="AA218" i="13"/>
  <c r="I233" i="13"/>
  <c r="L211" i="13"/>
  <c r="O195" i="13"/>
  <c r="R172" i="13"/>
  <c r="Y171" i="13"/>
  <c r="AG219" i="13"/>
  <c r="I226" i="13"/>
  <c r="M248" i="13"/>
  <c r="O194" i="13"/>
  <c r="S191" i="13"/>
  <c r="AS192" i="13"/>
  <c r="I225" i="13"/>
  <c r="M247" i="13"/>
  <c r="O190" i="13"/>
  <c r="S183" i="13"/>
  <c r="AN192" i="13"/>
  <c r="F189" i="13"/>
  <c r="AS233" i="13"/>
  <c r="AO232" i="13"/>
  <c r="I239" i="13"/>
  <c r="O203" i="13"/>
  <c r="BB220" i="13"/>
  <c r="F261" i="13"/>
  <c r="I174" i="13"/>
  <c r="O20" i="28" s="1"/>
  <c r="M233" i="13"/>
  <c r="P231" i="13"/>
  <c r="S182" i="13"/>
  <c r="I246" i="13"/>
  <c r="Y219" i="13"/>
  <c r="L213" i="13"/>
  <c r="R178" i="13"/>
  <c r="AA171" i="13"/>
  <c r="F254" i="13"/>
  <c r="I173" i="13"/>
  <c r="O19" i="28" s="1"/>
  <c r="M226" i="13"/>
  <c r="P217" i="13"/>
  <c r="T230" i="13"/>
  <c r="BH260" i="13"/>
  <c r="F253" i="13"/>
  <c r="I169" i="13"/>
  <c r="M167" i="13"/>
  <c r="P209" i="13"/>
  <c r="T218" i="13"/>
  <c r="BC259" i="13"/>
  <c r="R258" i="13"/>
  <c r="F249" i="13"/>
  <c r="I167" i="13"/>
  <c r="N262" i="13"/>
  <c r="Q246" i="13"/>
  <c r="T212" i="13"/>
  <c r="BA259" i="13"/>
  <c r="F252" i="13"/>
  <c r="F226" i="13"/>
  <c r="F200" i="13"/>
  <c r="F174" i="13"/>
  <c r="N20" i="28" s="1"/>
  <c r="I250" i="13"/>
  <c r="I224" i="13"/>
  <c r="I198" i="13"/>
  <c r="I172" i="13"/>
  <c r="O18" i="28" s="1"/>
  <c r="K246" i="13"/>
  <c r="K219" i="13"/>
  <c r="K193" i="13"/>
  <c r="K167" i="13"/>
  <c r="L239" i="13"/>
  <c r="L210" i="13"/>
  <c r="L181" i="13"/>
  <c r="Q27" i="28" s="1"/>
  <c r="M253" i="13"/>
  <c r="M223" i="13"/>
  <c r="M195" i="13"/>
  <c r="M166" i="13"/>
  <c r="N237" i="13"/>
  <c r="N209" i="13"/>
  <c r="N179" i="13"/>
  <c r="O251" i="13"/>
  <c r="O222" i="13"/>
  <c r="O193" i="13"/>
  <c r="O165" i="13"/>
  <c r="P235" i="13"/>
  <c r="P207" i="13"/>
  <c r="P178" i="13"/>
  <c r="Q249" i="13"/>
  <c r="Q221" i="13"/>
  <c r="Q191" i="13"/>
  <c r="R263" i="13"/>
  <c r="R234" i="13"/>
  <c r="R205" i="13"/>
  <c r="R177" i="13"/>
  <c r="S245" i="13"/>
  <c r="S212" i="13"/>
  <c r="S181" i="13"/>
  <c r="T257" i="13"/>
  <c r="T234" i="13"/>
  <c r="T211" i="13"/>
  <c r="T187" i="13"/>
  <c r="AA263" i="13"/>
  <c r="Y252" i="13"/>
  <c r="Y240" i="13"/>
  <c r="Y225" i="13"/>
  <c r="AA203" i="13"/>
  <c r="AB186" i="13"/>
  <c r="AB168" i="13"/>
  <c r="AZ263" i="13"/>
  <c r="BD261" i="13"/>
  <c r="AN259" i="13"/>
  <c r="BI255" i="13"/>
  <c r="BL252" i="13"/>
  <c r="AK249" i="13"/>
  <c r="AT246" i="13"/>
  <c r="AQ243" i="13"/>
  <c r="BE239" i="13"/>
  <c r="BN236" i="13"/>
  <c r="AY232" i="13"/>
  <c r="BE228" i="13"/>
  <c r="BH224" i="13"/>
  <c r="BO218" i="13"/>
  <c r="BL212" i="13"/>
  <c r="AM201" i="13"/>
  <c r="BM186" i="13"/>
  <c r="AH165" i="13"/>
  <c r="AF17" i="28" s="1"/>
  <c r="F251" i="13"/>
  <c r="F225" i="13"/>
  <c r="F199" i="13"/>
  <c r="F172" i="13"/>
  <c r="N18" i="28" s="1"/>
  <c r="I249" i="13"/>
  <c r="I223" i="13"/>
  <c r="I197" i="13"/>
  <c r="I171" i="13"/>
  <c r="K245" i="13"/>
  <c r="K218" i="13"/>
  <c r="K192" i="13"/>
  <c r="K166" i="13"/>
  <c r="L238" i="13"/>
  <c r="L208" i="13"/>
  <c r="L180" i="13"/>
  <c r="Q26" i="28" s="1"/>
  <c r="M251" i="13"/>
  <c r="M222" i="13"/>
  <c r="M194" i="13"/>
  <c r="N164" i="13"/>
  <c r="N236" i="13"/>
  <c r="N207" i="13"/>
  <c r="N178" i="13"/>
  <c r="O250" i="13"/>
  <c r="O220" i="13"/>
  <c r="O192" i="13"/>
  <c r="P263" i="13"/>
  <c r="P234" i="13"/>
  <c r="P206" i="13"/>
  <c r="P176" i="13"/>
  <c r="Q248" i="13"/>
  <c r="Q219" i="13"/>
  <c r="Q190" i="13"/>
  <c r="R262" i="13"/>
  <c r="R232" i="13"/>
  <c r="R204" i="13"/>
  <c r="R175" i="13"/>
  <c r="S243" i="13"/>
  <c r="S211" i="13"/>
  <c r="S179" i="13"/>
  <c r="U255" i="13"/>
  <c r="U233" i="13"/>
  <c r="U209" i="13"/>
  <c r="U185" i="13"/>
  <c r="Z263" i="13"/>
  <c r="Z251" i="13"/>
  <c r="Z239" i="13"/>
  <c r="Y224" i="13"/>
  <c r="Z203" i="13"/>
  <c r="Z186" i="13"/>
  <c r="AW263" i="13"/>
  <c r="BC261" i="13"/>
  <c r="AY258" i="13"/>
  <c r="BH255" i="13"/>
  <c r="BH252" i="13"/>
  <c r="AJ249" i="13"/>
  <c r="AS246" i="13"/>
  <c r="AX242" i="13"/>
  <c r="BB239" i="13"/>
  <c r="AU236" i="13"/>
  <c r="AX232" i="13"/>
  <c r="AZ228" i="13"/>
  <c r="BD223" i="13"/>
  <c r="BM218" i="13"/>
  <c r="AT212" i="13"/>
  <c r="AL201" i="13"/>
  <c r="BL186" i="13"/>
  <c r="AG165" i="13"/>
  <c r="AE17" i="28" s="1"/>
  <c r="K261" i="13"/>
  <c r="K235" i="13"/>
  <c r="K209" i="13"/>
  <c r="K182" i="13"/>
  <c r="P28" i="28" s="1"/>
  <c r="L227" i="13"/>
  <c r="L198" i="13"/>
  <c r="L169" i="13"/>
  <c r="M211" i="13"/>
  <c r="N225" i="13"/>
  <c r="S231" i="13"/>
  <c r="F240" i="13"/>
  <c r="F214" i="13"/>
  <c r="F188" i="13"/>
  <c r="I238" i="13"/>
  <c r="I212" i="13"/>
  <c r="I186" i="13"/>
  <c r="K260" i="13"/>
  <c r="K234" i="13"/>
  <c r="K207" i="13"/>
  <c r="K181" i="13"/>
  <c r="P27" i="28" s="1"/>
  <c r="L254" i="13"/>
  <c r="L226" i="13"/>
  <c r="L196" i="13"/>
  <c r="L168" i="13"/>
  <c r="M239" i="13"/>
  <c r="M210" i="13"/>
  <c r="M182" i="13"/>
  <c r="R28" i="28" s="1"/>
  <c r="N252" i="13"/>
  <c r="N224" i="13"/>
  <c r="N195" i="13"/>
  <c r="N166" i="13"/>
  <c r="O238" i="13"/>
  <c r="O208" i="13"/>
  <c r="O180" i="13"/>
  <c r="P251" i="13"/>
  <c r="P222" i="13"/>
  <c r="P194" i="13"/>
  <c r="Q164" i="13"/>
  <c r="Q236" i="13"/>
  <c r="Q207" i="13"/>
  <c r="Q178" i="13"/>
  <c r="R250" i="13"/>
  <c r="R220" i="13"/>
  <c r="R192" i="13"/>
  <c r="S262" i="13"/>
  <c r="S230" i="13"/>
  <c r="S198" i="13"/>
  <c r="S166" i="13"/>
  <c r="U247" i="13"/>
  <c r="U223" i="13"/>
  <c r="U199" i="13"/>
  <c r="U175" i="13"/>
  <c r="Z258" i="13"/>
  <c r="Z246" i="13"/>
  <c r="Y234" i="13"/>
  <c r="AB216" i="13"/>
  <c r="Z195" i="13"/>
  <c r="Z179" i="13"/>
  <c r="AB25" i="28" s="1"/>
  <c r="BF262" i="13"/>
  <c r="BF260" i="13"/>
  <c r="AH258" i="13"/>
  <c r="AV254" i="13"/>
  <c r="AW251" i="13"/>
  <c r="BN247" i="13"/>
  <c r="AG245" i="13"/>
  <c r="BM241" i="13"/>
  <c r="AU238" i="13"/>
  <c r="AQ235" i="13"/>
  <c r="BH230" i="13"/>
  <c r="BI226" i="13"/>
  <c r="AK223" i="13"/>
  <c r="AR216" i="13"/>
  <c r="BL208" i="13"/>
  <c r="AO196" i="13"/>
  <c r="AG178" i="13"/>
  <c r="AE24" i="28" s="1"/>
  <c r="L255" i="13"/>
  <c r="M241" i="13"/>
  <c r="M183" i="13"/>
  <c r="R29" i="28" s="1"/>
  <c r="N254" i="13"/>
  <c r="N197" i="13"/>
  <c r="N167" i="13"/>
  <c r="O239" i="13"/>
  <c r="O210" i="13"/>
  <c r="O181" i="13"/>
  <c r="P253" i="13"/>
  <c r="P223" i="13"/>
  <c r="P195" i="13"/>
  <c r="P166" i="13"/>
  <c r="Q237" i="13"/>
  <c r="Q209" i="13"/>
  <c r="Q179" i="13"/>
  <c r="R251" i="13"/>
  <c r="R222" i="13"/>
  <c r="R193" i="13"/>
  <c r="S263" i="13"/>
  <c r="S199" i="13"/>
  <c r="S167" i="13"/>
  <c r="T248" i="13"/>
  <c r="T224" i="13"/>
  <c r="T200" i="13"/>
  <c r="T176" i="13"/>
  <c r="AA258" i="13"/>
  <c r="AA246" i="13"/>
  <c r="Z234" i="13"/>
  <c r="Z218" i="13"/>
  <c r="Z200" i="13"/>
  <c r="AA179" i="13"/>
  <c r="AC25" i="28" s="1"/>
  <c r="AM263" i="13"/>
  <c r="BG260" i="13"/>
  <c r="AR258" i="13"/>
  <c r="BA254" i="13"/>
  <c r="BJ251" i="13"/>
  <c r="BF248" i="13"/>
  <c r="AJ245" i="13"/>
  <c r="AI242" i="13"/>
  <c r="BC238" i="13"/>
  <c r="AT235" i="13"/>
  <c r="BB231" i="13"/>
  <c r="AR227" i="13"/>
  <c r="AO223" i="13"/>
  <c r="AW216" i="13"/>
  <c r="AQ209" i="13"/>
  <c r="AS199" i="13"/>
  <c r="AJ179" i="13"/>
  <c r="AH25" i="28" s="1"/>
  <c r="F239" i="13"/>
  <c r="F213" i="13"/>
  <c r="F187" i="13"/>
  <c r="I263" i="13"/>
  <c r="I237" i="13"/>
  <c r="I211" i="13"/>
  <c r="I185" i="13"/>
  <c r="K259" i="13"/>
  <c r="K233" i="13"/>
  <c r="K206" i="13"/>
  <c r="K180" i="13"/>
  <c r="P26" i="28" s="1"/>
  <c r="L253" i="13"/>
  <c r="L225" i="13"/>
  <c r="L195" i="13"/>
  <c r="L167" i="13"/>
  <c r="M238" i="13"/>
  <c r="M209" i="13"/>
  <c r="M181" i="13"/>
  <c r="R27" i="28" s="1"/>
  <c r="N251" i="13"/>
  <c r="N223" i="13"/>
  <c r="N194" i="13"/>
  <c r="O237" i="13"/>
  <c r="O207" i="13"/>
  <c r="O179" i="13"/>
  <c r="P250" i="13"/>
  <c r="P221" i="13"/>
  <c r="P193" i="13"/>
  <c r="Q263" i="13"/>
  <c r="Q235" i="13"/>
  <c r="Q206" i="13"/>
  <c r="Q177" i="13"/>
  <c r="R249" i="13"/>
  <c r="R219" i="13"/>
  <c r="R191" i="13"/>
  <c r="S260" i="13"/>
  <c r="S229" i="13"/>
  <c r="S197" i="13"/>
  <c r="T164" i="13"/>
  <c r="T247" i="13"/>
  <c r="T223" i="13"/>
  <c r="T198" i="13"/>
  <c r="T175" i="13"/>
  <c r="Y258" i="13"/>
  <c r="AA245" i="13"/>
  <c r="AA233" i="13"/>
  <c r="AA215" i="13"/>
  <c r="Y195" i="13"/>
  <c r="Y179" i="13"/>
  <c r="AA25" i="28" s="1"/>
  <c r="BN164" i="13"/>
  <c r="BL16" i="28" s="1"/>
  <c r="BD262" i="13"/>
  <c r="AU260" i="13"/>
  <c r="AS257" i="13"/>
  <c r="AU254" i="13"/>
  <c r="AU251" i="13"/>
  <c r="BM247" i="13"/>
  <c r="BJ244" i="13"/>
  <c r="AK241" i="13"/>
  <c r="AL238" i="13"/>
  <c r="AO235" i="13"/>
  <c r="BG230" i="13"/>
  <c r="BH226" i="13"/>
  <c r="BH221" i="13"/>
  <c r="AM216" i="13"/>
  <c r="AY208" i="13"/>
  <c r="AM194" i="13"/>
  <c r="AJ165" i="13"/>
  <c r="AH17" i="28" s="1"/>
  <c r="AV165" i="13"/>
  <c r="AT17" i="28" s="1"/>
  <c r="BH165" i="13"/>
  <c r="BF17" i="28" s="1"/>
  <c r="AK166" i="13"/>
  <c r="AW166" i="13"/>
  <c r="BI166" i="13"/>
  <c r="AL167" i="13"/>
  <c r="AX167" i="13"/>
  <c r="BJ167" i="13"/>
  <c r="AM168" i="13"/>
  <c r="AY168" i="13"/>
  <c r="BK168" i="13"/>
  <c r="AN169" i="13"/>
  <c r="AZ169" i="13"/>
  <c r="BL169" i="13"/>
  <c r="AO170" i="13"/>
  <c r="BA170" i="13"/>
  <c r="BM170" i="13"/>
  <c r="AP171" i="13"/>
  <c r="BB171" i="13"/>
  <c r="BN171" i="13"/>
  <c r="AQ172" i="13"/>
  <c r="AO18" i="28" s="1"/>
  <c r="BC172" i="13"/>
  <c r="BA18" i="28" s="1"/>
  <c r="BO172" i="13"/>
  <c r="BM18" i="28" s="1"/>
  <c r="AR173" i="13"/>
  <c r="AP19" i="28" s="1"/>
  <c r="BD173" i="13"/>
  <c r="BB19" i="28" s="1"/>
  <c r="AG174" i="13"/>
  <c r="AE20" i="28" s="1"/>
  <c r="AS174" i="13"/>
  <c r="AQ20" i="28" s="1"/>
  <c r="BE174" i="13"/>
  <c r="BC20" i="28" s="1"/>
  <c r="AH175" i="13"/>
  <c r="AF21" i="28" s="1"/>
  <c r="AT175" i="13"/>
  <c r="AR21" i="28" s="1"/>
  <c r="BF175" i="13"/>
  <c r="BD21" i="28" s="1"/>
  <c r="AI176" i="13"/>
  <c r="AG22" i="28" s="1"/>
  <c r="AU176" i="13"/>
  <c r="AS22" i="28" s="1"/>
  <c r="BG176" i="13"/>
  <c r="BE22" i="28" s="1"/>
  <c r="AJ177" i="13"/>
  <c r="AH23" i="28" s="1"/>
  <c r="AV177" i="13"/>
  <c r="AT23" i="28" s="1"/>
  <c r="BH177" i="13"/>
  <c r="BF23" i="28" s="1"/>
  <c r="AK178" i="13"/>
  <c r="AI24" i="28" s="1"/>
  <c r="AW178" i="13"/>
  <c r="AU24" i="28" s="1"/>
  <c r="BI178" i="13"/>
  <c r="BG24" i="28" s="1"/>
  <c r="AL179" i="13"/>
  <c r="AJ25" i="28" s="1"/>
  <c r="AX179" i="13"/>
  <c r="AV25" i="28" s="1"/>
  <c r="BJ179" i="13"/>
  <c r="BH25" i="28" s="1"/>
  <c r="AM180" i="13"/>
  <c r="AK26" i="28" s="1"/>
  <c r="AY180" i="13"/>
  <c r="AW26" i="28" s="1"/>
  <c r="BK180" i="13"/>
  <c r="BI26" i="28" s="1"/>
  <c r="AN181" i="13"/>
  <c r="AL27" i="28" s="1"/>
  <c r="AZ181" i="13"/>
  <c r="AX27" i="28" s="1"/>
  <c r="BL181" i="13"/>
  <c r="BJ27" i="28" s="1"/>
  <c r="AO182" i="13"/>
  <c r="AM28" i="28" s="1"/>
  <c r="BA182" i="13"/>
  <c r="AY28" i="28" s="1"/>
  <c r="BM182" i="13"/>
  <c r="BK28" i="28" s="1"/>
  <c r="AP183" i="13"/>
  <c r="AN29" i="28" s="1"/>
  <c r="BB183" i="13"/>
  <c r="AZ29" i="28" s="1"/>
  <c r="BN183" i="13"/>
  <c r="BL29" i="28" s="1"/>
  <c r="AQ184" i="13"/>
  <c r="BC184" i="13"/>
  <c r="BO184" i="13"/>
  <c r="AR185" i="13"/>
  <c r="BD185" i="13"/>
  <c r="AG186" i="13"/>
  <c r="AS186" i="13"/>
  <c r="BE186" i="13"/>
  <c r="AH187" i="13"/>
  <c r="AT187" i="13"/>
  <c r="BF187" i="13"/>
  <c r="AI188" i="13"/>
  <c r="AU188" i="13"/>
  <c r="BG188" i="13"/>
  <c r="AJ189" i="13"/>
  <c r="AV189" i="13"/>
  <c r="BH189" i="13"/>
  <c r="AK190" i="13"/>
  <c r="AW190" i="13"/>
  <c r="BI190" i="13"/>
  <c r="AL191" i="13"/>
  <c r="AX191" i="13"/>
  <c r="BJ191" i="13"/>
  <c r="AM192" i="13"/>
  <c r="AY192" i="13"/>
  <c r="BK192" i="13"/>
  <c r="AN193" i="13"/>
  <c r="AZ193" i="13"/>
  <c r="AK165" i="13"/>
  <c r="AI17" i="28" s="1"/>
  <c r="AW165" i="13"/>
  <c r="AU17" i="28" s="1"/>
  <c r="BI165" i="13"/>
  <c r="BG17" i="28" s="1"/>
  <c r="AL166" i="13"/>
  <c r="AX166" i="13"/>
  <c r="BJ166" i="13"/>
  <c r="AM167" i="13"/>
  <c r="AY167" i="13"/>
  <c r="BK167" i="13"/>
  <c r="AN168" i="13"/>
  <c r="AZ168" i="13"/>
  <c r="BL168" i="13"/>
  <c r="AO169" i="13"/>
  <c r="BA169" i="13"/>
  <c r="BM169" i="13"/>
  <c r="AP170" i="13"/>
  <c r="BB170" i="13"/>
  <c r="BN170" i="13"/>
  <c r="AQ171" i="13"/>
  <c r="BC171" i="13"/>
  <c r="BO171" i="13"/>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L165" i="13"/>
  <c r="AJ17" i="28" s="1"/>
  <c r="AX165" i="13"/>
  <c r="AV17" i="28" s="1"/>
  <c r="BJ165" i="13"/>
  <c r="BH17" i="28" s="1"/>
  <c r="AM166" i="13"/>
  <c r="AY166" i="13"/>
  <c r="BK166" i="13"/>
  <c r="AN167" i="13"/>
  <c r="AZ167" i="13"/>
  <c r="BL167" i="13"/>
  <c r="AO168" i="13"/>
  <c r="BA168" i="13"/>
  <c r="BM168" i="13"/>
  <c r="AP169" i="13"/>
  <c r="BB169" i="13"/>
  <c r="BN169" i="13"/>
  <c r="AQ170" i="13"/>
  <c r="BC170" i="13"/>
  <c r="BO170" i="13"/>
  <c r="AR171" i="13"/>
  <c r="BD171" i="13"/>
  <c r="AG172" i="13"/>
  <c r="AE18" i="28" s="1"/>
  <c r="AS172" i="13"/>
  <c r="AQ18" i="28" s="1"/>
  <c r="BE172" i="13"/>
  <c r="BC18" i="28" s="1"/>
  <c r="AH173" i="13"/>
  <c r="AF19" i="28" s="1"/>
  <c r="AT173" i="13"/>
  <c r="AR19" i="28" s="1"/>
  <c r="BF173" i="13"/>
  <c r="BD19" i="28" s="1"/>
  <c r="AI174" i="13"/>
  <c r="AG20" i="28" s="1"/>
  <c r="AU174" i="13"/>
  <c r="AS20" i="28" s="1"/>
  <c r="BG174" i="13"/>
  <c r="BE20" i="28" s="1"/>
  <c r="AJ175" i="13"/>
  <c r="AH21" i="28" s="1"/>
  <c r="AV175" i="13"/>
  <c r="AT21" i="28" s="1"/>
  <c r="BH175" i="13"/>
  <c r="BF21" i="28" s="1"/>
  <c r="AK176" i="13"/>
  <c r="AI22" i="28" s="1"/>
  <c r="AW176" i="13"/>
  <c r="AU22" i="28" s="1"/>
  <c r="BI176" i="13"/>
  <c r="BG22" i="28" s="1"/>
  <c r="AL177" i="13"/>
  <c r="AJ23" i="28" s="1"/>
  <c r="AX177" i="13"/>
  <c r="AV23" i="28" s="1"/>
  <c r="BJ177" i="13"/>
  <c r="BH23" i="28" s="1"/>
  <c r="AM178" i="13"/>
  <c r="AK24" i="28" s="1"/>
  <c r="AY178" i="13"/>
  <c r="AW24" i="28" s="1"/>
  <c r="BK178" i="13"/>
  <c r="BI24" i="28" s="1"/>
  <c r="AN179" i="13"/>
  <c r="AL25" i="28" s="1"/>
  <c r="AZ179" i="13"/>
  <c r="AX25" i="28" s="1"/>
  <c r="BL179" i="13"/>
  <c r="BJ25" i="28" s="1"/>
  <c r="AO180" i="13"/>
  <c r="AM26" i="28" s="1"/>
  <c r="BA180" i="13"/>
  <c r="AY26" i="28" s="1"/>
  <c r="BM180" i="13"/>
  <c r="BK26" i="28" s="1"/>
  <c r="AP181" i="13"/>
  <c r="AN27" i="28" s="1"/>
  <c r="BB181" i="13"/>
  <c r="AZ27" i="28" s="1"/>
  <c r="BN181" i="13"/>
  <c r="BL27" i="28" s="1"/>
  <c r="AM165" i="13"/>
  <c r="AK17" i="28" s="1"/>
  <c r="AY165" i="13"/>
  <c r="AW17" i="28" s="1"/>
  <c r="BK165" i="13"/>
  <c r="BI17" i="28" s="1"/>
  <c r="AN166" i="13"/>
  <c r="AZ166" i="13"/>
  <c r="BL166" i="13"/>
  <c r="AO167" i="13"/>
  <c r="BA167" i="13"/>
  <c r="BM167" i="13"/>
  <c r="AP168" i="13"/>
  <c r="BB168" i="13"/>
  <c r="BN168" i="13"/>
  <c r="AQ169" i="13"/>
  <c r="BC169" i="13"/>
  <c r="BO169" i="13"/>
  <c r="AR170" i="13"/>
  <c r="BD170" i="13"/>
  <c r="AG171" i="13"/>
  <c r="AS171" i="13"/>
  <c r="BE171" i="13"/>
  <c r="AH172" i="13"/>
  <c r="AF18" i="28" s="1"/>
  <c r="AT172" i="13"/>
  <c r="AR18" i="28" s="1"/>
  <c r="BF172" i="13"/>
  <c r="BD18" i="28" s="1"/>
  <c r="AI173" i="13"/>
  <c r="AG19" i="28" s="1"/>
  <c r="AU173" i="13"/>
  <c r="AS19" i="28" s="1"/>
  <c r="BG173" i="13"/>
  <c r="BE19" i="28" s="1"/>
  <c r="AJ174" i="13"/>
  <c r="AH20" i="28" s="1"/>
  <c r="AV174" i="13"/>
  <c r="AT20" i="28" s="1"/>
  <c r="BH174" i="13"/>
  <c r="BF20" i="28" s="1"/>
  <c r="AK175" i="13"/>
  <c r="AI21" i="28" s="1"/>
  <c r="AW175" i="13"/>
  <c r="AU21" i="28" s="1"/>
  <c r="BI175" i="13"/>
  <c r="BG21" i="28" s="1"/>
  <c r="AL176" i="13"/>
  <c r="AJ22" i="28" s="1"/>
  <c r="AX176" i="13"/>
  <c r="AV22" i="28" s="1"/>
  <c r="BJ176" i="13"/>
  <c r="BH22" i="28" s="1"/>
  <c r="AM177" i="13"/>
  <c r="AK23" i="28" s="1"/>
  <c r="AY177" i="13"/>
  <c r="AW23" i="28" s="1"/>
  <c r="BK177" i="13"/>
  <c r="BI23" i="28" s="1"/>
  <c r="AN178" i="13"/>
  <c r="AL24" i="28" s="1"/>
  <c r="AZ178" i="13"/>
  <c r="AX24" i="28" s="1"/>
  <c r="BL178" i="13"/>
  <c r="BJ24" i="28" s="1"/>
  <c r="AO179" i="13"/>
  <c r="AM25" i="28" s="1"/>
  <c r="BA179" i="13"/>
  <c r="AY25" i="28" s="1"/>
  <c r="BM179" i="13"/>
  <c r="BK25" i="28" s="1"/>
  <c r="AP180" i="13"/>
  <c r="AN26" i="28" s="1"/>
  <c r="BB180" i="13"/>
  <c r="AZ26" i="28" s="1"/>
  <c r="BN180" i="13"/>
  <c r="BL26" i="28" s="1"/>
  <c r="AQ181" i="13"/>
  <c r="AO27" i="28" s="1"/>
  <c r="BC181" i="13"/>
  <c r="BA27" i="28" s="1"/>
  <c r="BO181" i="13"/>
  <c r="BM27" i="28" s="1"/>
  <c r="AR182" i="13"/>
  <c r="AP28" i="28" s="1"/>
  <c r="BD182" i="13"/>
  <c r="BB28" i="28" s="1"/>
  <c r="AG183" i="13"/>
  <c r="AE29" i="28" s="1"/>
  <c r="AS183" i="13"/>
  <c r="AQ29" i="28" s="1"/>
  <c r="BE183" i="13"/>
  <c r="BC29" i="28" s="1"/>
  <c r="AH184" i="13"/>
  <c r="AT184" i="13"/>
  <c r="BF184" i="13"/>
  <c r="AI185" i="13"/>
  <c r="AU185" i="13"/>
  <c r="BG185" i="13"/>
  <c r="AJ186" i="13"/>
  <c r="AV186" i="13"/>
  <c r="BH186" i="13"/>
  <c r="AK187" i="13"/>
  <c r="AW187" i="13"/>
  <c r="BI187" i="13"/>
  <c r="AL188" i="13"/>
  <c r="AX188" i="13"/>
  <c r="BJ188" i="13"/>
  <c r="AM189" i="13"/>
  <c r="AY189" i="13"/>
  <c r="BK189" i="13"/>
  <c r="AN190" i="13"/>
  <c r="AZ190" i="13"/>
  <c r="BL190" i="13"/>
  <c r="AO191" i="13"/>
  <c r="BA191" i="13"/>
  <c r="BM191" i="13"/>
  <c r="AP192" i="13"/>
  <c r="BB192" i="13"/>
  <c r="BN192" i="13"/>
  <c r="AQ193" i="13"/>
  <c r="BC193" i="13"/>
  <c r="AQ165" i="13"/>
  <c r="AO17" i="28" s="1"/>
  <c r="BC165" i="13"/>
  <c r="BA17" i="28" s="1"/>
  <c r="BO165" i="13"/>
  <c r="BM17" i="28" s="1"/>
  <c r="AR166" i="13"/>
  <c r="BD166" i="13"/>
  <c r="AG167" i="13"/>
  <c r="AS167" i="13"/>
  <c r="BE167" i="13"/>
  <c r="AH168" i="13"/>
  <c r="AT168" i="13"/>
  <c r="BF168" i="13"/>
  <c r="AI169" i="13"/>
  <c r="AU169" i="13"/>
  <c r="BG169" i="13"/>
  <c r="AJ170" i="13"/>
  <c r="AV170" i="13"/>
  <c r="BH170" i="13"/>
  <c r="AK171" i="13"/>
  <c r="AW171" i="13"/>
  <c r="BI171" i="13"/>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O165" i="13"/>
  <c r="AM17" i="28" s="1"/>
  <c r="BG165" i="13"/>
  <c r="BE17" i="28" s="1"/>
  <c r="AT166" i="13"/>
  <c r="BO166" i="13"/>
  <c r="BB167" i="13"/>
  <c r="AK168" i="13"/>
  <c r="BG168" i="13"/>
  <c r="AS169" i="13"/>
  <c r="BK169" i="13"/>
  <c r="AX170" i="13"/>
  <c r="AJ171" i="13"/>
  <c r="BF171" i="13"/>
  <c r="AO172" i="13"/>
  <c r="AM18" i="28" s="1"/>
  <c r="BK172" i="13"/>
  <c r="BI18" i="28" s="1"/>
  <c r="AW173" i="13"/>
  <c r="AU19" i="28" s="1"/>
  <c r="BO173" i="13"/>
  <c r="BM19" i="28" s="1"/>
  <c r="BB174" i="13"/>
  <c r="AZ20" i="28" s="1"/>
  <c r="AN175" i="13"/>
  <c r="AL21" i="28" s="1"/>
  <c r="BJ175" i="13"/>
  <c r="BH21" i="28" s="1"/>
  <c r="AS176" i="13"/>
  <c r="AQ22" i="28" s="1"/>
  <c r="BO176" i="13"/>
  <c r="BM22" i="28" s="1"/>
  <c r="BA177" i="13"/>
  <c r="AY23" i="28" s="1"/>
  <c r="AJ178" i="13"/>
  <c r="AH24" i="28" s="1"/>
  <c r="BF178" i="13"/>
  <c r="BD24" i="28" s="1"/>
  <c r="AR179" i="13"/>
  <c r="AP25" i="28" s="1"/>
  <c r="BN179" i="13"/>
  <c r="BL25" i="28" s="1"/>
  <c r="AW180" i="13"/>
  <c r="AU26" i="28" s="1"/>
  <c r="AJ181" i="13"/>
  <c r="AH27" i="28" s="1"/>
  <c r="BE181" i="13"/>
  <c r="BC27" i="28" s="1"/>
  <c r="AM182" i="13"/>
  <c r="AK28" i="28" s="1"/>
  <c r="BB182" i="13"/>
  <c r="AZ28" i="28" s="1"/>
  <c r="AH183" i="13"/>
  <c r="AF29" i="28" s="1"/>
  <c r="AV183" i="13"/>
  <c r="AT29" i="28" s="1"/>
  <c r="BJ183" i="13"/>
  <c r="BH29" i="28" s="1"/>
  <c r="AO184" i="13"/>
  <c r="BD184" i="13"/>
  <c r="AJ185" i="13"/>
  <c r="AX185" i="13"/>
  <c r="BL185" i="13"/>
  <c r="AQ186" i="13"/>
  <c r="BF186" i="13"/>
  <c r="AL187" i="13"/>
  <c r="AZ187" i="13"/>
  <c r="BN187" i="13"/>
  <c r="AS188" i="13"/>
  <c r="BH188" i="13"/>
  <c r="AN189" i="13"/>
  <c r="BB189" i="13"/>
  <c r="AG190" i="13"/>
  <c r="AU190" i="13"/>
  <c r="BJ190" i="13"/>
  <c r="AP191" i="13"/>
  <c r="BD191" i="13"/>
  <c r="AI192" i="13"/>
  <c r="AW192" i="13"/>
  <c r="BL192" i="13"/>
  <c r="AR193" i="13"/>
  <c r="BF193" i="13"/>
  <c r="AI194" i="13"/>
  <c r="AU194" i="13"/>
  <c r="BG194" i="13"/>
  <c r="AJ195" i="13"/>
  <c r="AV195" i="13"/>
  <c r="BH195" i="13"/>
  <c r="AK196" i="13"/>
  <c r="AW196" i="13"/>
  <c r="BI196" i="13"/>
  <c r="AL197" i="13"/>
  <c r="AX197" i="13"/>
  <c r="BJ197" i="13"/>
  <c r="AM198" i="13"/>
  <c r="AY198" i="13"/>
  <c r="BK198" i="13"/>
  <c r="AN199" i="13"/>
  <c r="AZ199" i="13"/>
  <c r="AP165" i="13"/>
  <c r="AN17" i="28" s="1"/>
  <c r="BL165" i="13"/>
  <c r="BJ17" i="28" s="1"/>
  <c r="AU166" i="13"/>
  <c r="AH167" i="13"/>
  <c r="BC167" i="13"/>
  <c r="AL168" i="13"/>
  <c r="BH168" i="13"/>
  <c r="AT169" i="13"/>
  <c r="AG170" i="13"/>
  <c r="AY170" i="13"/>
  <c r="AL171" i="13"/>
  <c r="BG171" i="13"/>
  <c r="AP172" i="13"/>
  <c r="AN18" i="28" s="1"/>
  <c r="BL172" i="13"/>
  <c r="BJ18" i="28" s="1"/>
  <c r="AX173" i="13"/>
  <c r="AV19" i="28" s="1"/>
  <c r="AK174" i="13"/>
  <c r="AI20" i="28" s="1"/>
  <c r="BC174" i="13"/>
  <c r="BA20" i="28" s="1"/>
  <c r="AP175" i="13"/>
  <c r="AN21" i="28" s="1"/>
  <c r="BK175" i="13"/>
  <c r="BI21" i="28" s="1"/>
  <c r="AT176" i="13"/>
  <c r="AR22" i="28" s="1"/>
  <c r="AG177" i="13"/>
  <c r="AE23" i="28" s="1"/>
  <c r="BB177" i="13"/>
  <c r="AZ23" i="28" s="1"/>
  <c r="AO178" i="13"/>
  <c r="AM24" i="28" s="1"/>
  <c r="BG178" i="13"/>
  <c r="BE24" i="28" s="1"/>
  <c r="AT179" i="13"/>
  <c r="AR25" i="28" s="1"/>
  <c r="BO179" i="13"/>
  <c r="BM25" i="28" s="1"/>
  <c r="AX180" i="13"/>
  <c r="AV26" i="28" s="1"/>
  <c r="AK181" i="13"/>
  <c r="AI27" i="28" s="1"/>
  <c r="BF181" i="13"/>
  <c r="BD27" i="28" s="1"/>
  <c r="AN182" i="13"/>
  <c r="AL28" i="28" s="1"/>
  <c r="BC182" i="13"/>
  <c r="BA28" i="28" s="1"/>
  <c r="AI183" i="13"/>
  <c r="AG29" i="28" s="1"/>
  <c r="AW183" i="13"/>
  <c r="AU29" i="28" s="1"/>
  <c r="BK183" i="13"/>
  <c r="BI29" i="28" s="1"/>
  <c r="AP184" i="13"/>
  <c r="BE184" i="13"/>
  <c r="AK185" i="13"/>
  <c r="AY185" i="13"/>
  <c r="BM185" i="13"/>
  <c r="AR186" i="13"/>
  <c r="BG186" i="13"/>
  <c r="AM187" i="13"/>
  <c r="BA187" i="13"/>
  <c r="BO187" i="13"/>
  <c r="AT188" i="13"/>
  <c r="BI188" i="13"/>
  <c r="AO189" i="13"/>
  <c r="BC189" i="13"/>
  <c r="AH190" i="13"/>
  <c r="AV190" i="13"/>
  <c r="BK190" i="13"/>
  <c r="AQ191" i="13"/>
  <c r="BE191" i="13"/>
  <c r="AJ192" i="13"/>
  <c r="AX192" i="13"/>
  <c r="BM192" i="13"/>
  <c r="AS193" i="13"/>
  <c r="BG193" i="13"/>
  <c r="AJ194" i="13"/>
  <c r="AV194" i="13"/>
  <c r="BH194" i="13"/>
  <c r="AK195" i="13"/>
  <c r="AW195" i="13"/>
  <c r="BI195" i="13"/>
  <c r="AL196" i="13"/>
  <c r="AX196" i="13"/>
  <c r="BJ196" i="13"/>
  <c r="AM197" i="13"/>
  <c r="AY197" i="13"/>
  <c r="BK197" i="13"/>
  <c r="AN198" i="13"/>
  <c r="AZ198" i="13"/>
  <c r="BL198" i="13"/>
  <c r="AO199" i="13"/>
  <c r="BA199" i="13"/>
  <c r="BM199" i="13"/>
  <c r="AR165" i="13"/>
  <c r="AP17" i="28" s="1"/>
  <c r="BM165" i="13"/>
  <c r="BK17" i="28" s="1"/>
  <c r="AV166" i="13"/>
  <c r="AI167" i="13"/>
  <c r="BD167" i="13"/>
  <c r="AQ168" i="13"/>
  <c r="BI168" i="13"/>
  <c r="AV169" i="13"/>
  <c r="AH170" i="13"/>
  <c r="AZ170" i="13"/>
  <c r="AM171" i="13"/>
  <c r="BH171" i="13"/>
  <c r="AU172" i="13"/>
  <c r="AS18" i="28" s="1"/>
  <c r="BM172" i="13"/>
  <c r="BK18" i="28" s="1"/>
  <c r="AZ173" i="13"/>
  <c r="AX19" i="28" s="1"/>
  <c r="AL174" i="13"/>
  <c r="AJ20" i="28" s="1"/>
  <c r="BD174" i="13"/>
  <c r="BB20" i="28" s="1"/>
  <c r="AQ175" i="13"/>
  <c r="AO21" i="28" s="1"/>
  <c r="BL175" i="13"/>
  <c r="BJ21" i="28" s="1"/>
  <c r="AY176" i="13"/>
  <c r="AW22" i="28" s="1"/>
  <c r="AH177" i="13"/>
  <c r="AF23" i="28" s="1"/>
  <c r="BD177" i="13"/>
  <c r="BB23" i="28" s="1"/>
  <c r="AP178" i="13"/>
  <c r="AN24" i="28" s="1"/>
  <c r="BH178" i="13"/>
  <c r="BF24" i="28" s="1"/>
  <c r="AU179" i="13"/>
  <c r="AS25" i="28" s="1"/>
  <c r="AG180" i="13"/>
  <c r="AE26" i="28" s="1"/>
  <c r="BC180" i="13"/>
  <c r="BA26" i="28" s="1"/>
  <c r="AL181" i="13"/>
  <c r="AJ27" i="28" s="1"/>
  <c r="BH181" i="13"/>
  <c r="BF27" i="28" s="1"/>
  <c r="AP182" i="13"/>
  <c r="AN28" i="28" s="1"/>
  <c r="BE182" i="13"/>
  <c r="BC28" i="28" s="1"/>
  <c r="AJ183" i="13"/>
  <c r="AH29" i="28" s="1"/>
  <c r="AX183" i="13"/>
  <c r="AV29" i="28" s="1"/>
  <c r="BL183" i="13"/>
  <c r="BJ29" i="28" s="1"/>
  <c r="AR184" i="13"/>
  <c r="BG184" i="13"/>
  <c r="AL185" i="13"/>
  <c r="AZ185" i="13"/>
  <c r="BN185" i="13"/>
  <c r="AT186" i="13"/>
  <c r="BI186" i="13"/>
  <c r="AN187" i="13"/>
  <c r="BB187" i="13"/>
  <c r="AG188" i="13"/>
  <c r="AV188" i="13"/>
  <c r="BK188" i="13"/>
  <c r="AP189" i="13"/>
  <c r="BD189" i="13"/>
  <c r="AI190" i="13"/>
  <c r="AX190" i="13"/>
  <c r="BM190" i="13"/>
  <c r="AR191" i="13"/>
  <c r="BF191" i="13"/>
  <c r="AK192" i="13"/>
  <c r="AZ192" i="13"/>
  <c r="BO192" i="13"/>
  <c r="AT193" i="13"/>
  <c r="BH193" i="13"/>
  <c r="AK194" i="13"/>
  <c r="AW194" i="13"/>
  <c r="BI194" i="13"/>
  <c r="AL195" i="13"/>
  <c r="AX195" i="13"/>
  <c r="BJ195" i="13"/>
  <c r="AM196" i="13"/>
  <c r="AY196" i="13"/>
  <c r="BK196" i="13"/>
  <c r="AN197" i="13"/>
  <c r="AZ197" i="13"/>
  <c r="BL197" i="13"/>
  <c r="AO198" i="13"/>
  <c r="BA198" i="13"/>
  <c r="BM198" i="13"/>
  <c r="AP199" i="13"/>
  <c r="BB199" i="13"/>
  <c r="BN199" i="13"/>
  <c r="AQ200" i="13"/>
  <c r="BC200" i="13"/>
  <c r="BO200" i="13"/>
  <c r="AR201" i="13"/>
  <c r="BD201" i="13"/>
  <c r="AG202" i="13"/>
  <c r="AS202" i="13"/>
  <c r="BE202" i="13"/>
  <c r="AH203" i="13"/>
  <c r="BA165" i="13"/>
  <c r="AY17" i="28" s="1"/>
  <c r="AJ166" i="13"/>
  <c r="BF166" i="13"/>
  <c r="AR167" i="13"/>
  <c r="BN167" i="13"/>
  <c r="AW168" i="13"/>
  <c r="AJ169" i="13"/>
  <c r="BE169" i="13"/>
  <c r="AN170" i="13"/>
  <c r="BJ170" i="13"/>
  <c r="AV171" i="13"/>
  <c r="AI172" i="13"/>
  <c r="AG18" i="28" s="1"/>
  <c r="BA172" i="13"/>
  <c r="AY18" i="28" s="1"/>
  <c r="AN173" i="13"/>
  <c r="AL19" i="28" s="1"/>
  <c r="BI173" i="13"/>
  <c r="BG19" i="28" s="1"/>
  <c r="AR174" i="13"/>
  <c r="AP20" i="28" s="1"/>
  <c r="BN174" i="13"/>
  <c r="BL20" i="28" s="1"/>
  <c r="AZ175" i="13"/>
  <c r="AX21" i="28" s="1"/>
  <c r="AM176" i="13"/>
  <c r="AK22" i="28" s="1"/>
  <c r="BE176" i="13"/>
  <c r="BC22" i="28" s="1"/>
  <c r="AR177" i="13"/>
  <c r="AP23" i="28" s="1"/>
  <c r="BM177" i="13"/>
  <c r="BK23" i="28" s="1"/>
  <c r="AV178" i="13"/>
  <c r="AT24" i="28" s="1"/>
  <c r="AI179" i="13"/>
  <c r="AG25" i="28" s="1"/>
  <c r="BD179" i="13"/>
  <c r="BB25" i="28" s="1"/>
  <c r="AQ180" i="13"/>
  <c r="AO26" i="28" s="1"/>
  <c r="BI180" i="13"/>
  <c r="BG26" i="28" s="1"/>
  <c r="AV181" i="13"/>
  <c r="AT27" i="28" s="1"/>
  <c r="AH182" i="13"/>
  <c r="AF28" i="28" s="1"/>
  <c r="AV182" i="13"/>
  <c r="AT28" i="28" s="1"/>
  <c r="BJ182" i="13"/>
  <c r="BH28" i="28" s="1"/>
  <c r="AO183" i="13"/>
  <c r="AM29" i="28" s="1"/>
  <c r="BD183" i="13"/>
  <c r="BB29" i="28" s="1"/>
  <c r="AJ184" i="13"/>
  <c r="AX184" i="13"/>
  <c r="BL184" i="13"/>
  <c r="AQ185" i="13"/>
  <c r="BF185" i="13"/>
  <c r="AL186" i="13"/>
  <c r="AZ186" i="13"/>
  <c r="BN186" i="13"/>
  <c r="AS187" i="13"/>
  <c r="BH187" i="13"/>
  <c r="AN188" i="13"/>
  <c r="BB188" i="13"/>
  <c r="AG189" i="13"/>
  <c r="AU189" i="13"/>
  <c r="BJ189" i="13"/>
  <c r="AP190" i="13"/>
  <c r="BD190" i="13"/>
  <c r="AI191" i="13"/>
  <c r="AW191" i="13"/>
  <c r="BL191" i="13"/>
  <c r="AR192" i="13"/>
  <c r="BF192" i="13"/>
  <c r="AK193" i="13"/>
  <c r="AY193" i="13"/>
  <c r="BM193" i="13"/>
  <c r="AP194" i="13"/>
  <c r="BB194" i="13"/>
  <c r="BN194" i="13"/>
  <c r="AQ195" i="13"/>
  <c r="BC195" i="13"/>
  <c r="BO195" i="13"/>
  <c r="AR196" i="13"/>
  <c r="BD196" i="13"/>
  <c r="AG197" i="13"/>
  <c r="AS197" i="13"/>
  <c r="BE197" i="13"/>
  <c r="AH198" i="13"/>
  <c r="AT198" i="13"/>
  <c r="BF198" i="13"/>
  <c r="AI199" i="13"/>
  <c r="AU199" i="13"/>
  <c r="AS165" i="13"/>
  <c r="AQ17" i="28" s="1"/>
  <c r="AO166" i="13"/>
  <c r="AJ167" i="13"/>
  <c r="BO167" i="13"/>
  <c r="BJ168" i="13"/>
  <c r="BF169" i="13"/>
  <c r="BE170" i="13"/>
  <c r="AX171" i="13"/>
  <c r="AV172" i="13"/>
  <c r="AT18" i="28" s="1"/>
  <c r="AO173" i="13"/>
  <c r="AM19" i="28" s="1"/>
  <c r="AM174" i="13"/>
  <c r="AK20" i="28" s="1"/>
  <c r="BO174" i="13"/>
  <c r="BM20" i="28" s="1"/>
  <c r="BN175" i="13"/>
  <c r="BL21" i="28" s="1"/>
  <c r="BF176" i="13"/>
  <c r="BD22" i="28" s="1"/>
  <c r="BE177" i="13"/>
  <c r="BC23" i="28" s="1"/>
  <c r="BA178" i="13"/>
  <c r="AY24" i="28" s="1"/>
  <c r="AV179" i="13"/>
  <c r="AT25" i="28" s="1"/>
  <c r="AR180" i="13"/>
  <c r="AP26" i="28" s="1"/>
  <c r="AM181" i="13"/>
  <c r="AK27" i="28" s="1"/>
  <c r="AI182" i="13"/>
  <c r="AG28" i="28" s="1"/>
  <c r="BF182" i="13"/>
  <c r="BD28" i="28" s="1"/>
  <c r="AQ183" i="13"/>
  <c r="AO29" i="28" s="1"/>
  <c r="BM183" i="13"/>
  <c r="BK29" i="28" s="1"/>
  <c r="AY184" i="13"/>
  <c r="AM185" i="13"/>
  <c r="BH185" i="13"/>
  <c r="AU186" i="13"/>
  <c r="BO186" i="13"/>
  <c r="BC187" i="13"/>
  <c r="AO188" i="13"/>
  <c r="BL188" i="13"/>
  <c r="AW189" i="13"/>
  <c r="AJ190" i="13"/>
  <c r="BE190" i="13"/>
  <c r="AS191" i="13"/>
  <c r="BN191" i="13"/>
  <c r="BA192" i="13"/>
  <c r="AL193" i="13"/>
  <c r="BI193" i="13"/>
  <c r="AQ194" i="13"/>
  <c r="BJ194" i="13"/>
  <c r="AR195" i="13"/>
  <c r="BK195" i="13"/>
  <c r="AS196" i="13"/>
  <c r="BL196" i="13"/>
  <c r="AT197" i="13"/>
  <c r="BM197" i="13"/>
  <c r="AU198" i="13"/>
  <c r="BN198" i="13"/>
  <c r="AV199" i="13"/>
  <c r="BK199" i="13"/>
  <c r="AP200" i="13"/>
  <c r="BD200" i="13"/>
  <c r="AH201" i="13"/>
  <c r="AU201" i="13"/>
  <c r="BH201" i="13"/>
  <c r="AL202" i="13"/>
  <c r="AY202" i="13"/>
  <c r="BL202" i="13"/>
  <c r="AP203" i="13"/>
  <c r="BB203" i="13"/>
  <c r="BN203" i="13"/>
  <c r="AQ204" i="13"/>
  <c r="BC204" i="13"/>
  <c r="BO204" i="13"/>
  <c r="AR205" i="13"/>
  <c r="BD205" i="13"/>
  <c r="AG206" i="13"/>
  <c r="AS206" i="13"/>
  <c r="BE206" i="13"/>
  <c r="AH207" i="13"/>
  <c r="AT207" i="13"/>
  <c r="BF207" i="13"/>
  <c r="AI208" i="13"/>
  <c r="AU208" i="13"/>
  <c r="BG208" i="13"/>
  <c r="AJ209" i="13"/>
  <c r="AV209" i="13"/>
  <c r="BH209" i="13"/>
  <c r="AK210" i="13"/>
  <c r="AW210" i="13"/>
  <c r="BI210" i="13"/>
  <c r="AL211" i="13"/>
  <c r="AX211" i="13"/>
  <c r="BJ211" i="13"/>
  <c r="AT165" i="13"/>
  <c r="AR17" i="28" s="1"/>
  <c r="AP166" i="13"/>
  <c r="AK167" i="13"/>
  <c r="AG168" i="13"/>
  <c r="BO168" i="13"/>
  <c r="BH169" i="13"/>
  <c r="BF170" i="13"/>
  <c r="AY171" i="13"/>
  <c r="AW172" i="13"/>
  <c r="AU18" i="28" s="1"/>
  <c r="AP173" i="13"/>
  <c r="AN19" i="28" s="1"/>
  <c r="AO174" i="13"/>
  <c r="AM20" i="28" s="1"/>
  <c r="AG175" i="13"/>
  <c r="AE21" i="28" s="1"/>
  <c r="BO175" i="13"/>
  <c r="BM21" i="28" s="1"/>
  <c r="BK176" i="13"/>
  <c r="BI22" i="28" s="1"/>
  <c r="BF177" i="13"/>
  <c r="BD23" i="28" s="1"/>
  <c r="BB178" i="13"/>
  <c r="AZ24" i="28" s="1"/>
  <c r="AW179" i="13"/>
  <c r="AU25" i="28" s="1"/>
  <c r="AS180" i="13"/>
  <c r="AQ26" i="28" s="1"/>
  <c r="AR181" i="13"/>
  <c r="AP27" i="28" s="1"/>
  <c r="AJ182" i="13"/>
  <c r="AH28" i="28" s="1"/>
  <c r="BG182" i="13"/>
  <c r="BE28" i="28" s="1"/>
  <c r="AR183" i="13"/>
  <c r="AP29" i="28" s="1"/>
  <c r="BO183" i="13"/>
  <c r="BM29" i="28" s="1"/>
  <c r="AZ184" i="13"/>
  <c r="AN185" i="13"/>
  <c r="BI185" i="13"/>
  <c r="AW186" i="13"/>
  <c r="AG187" i="13"/>
  <c r="BD187" i="13"/>
  <c r="AP188" i="13"/>
  <c r="BM188" i="13"/>
  <c r="AX189" i="13"/>
  <c r="AL190" i="13"/>
  <c r="BF190" i="13"/>
  <c r="AT191" i="13"/>
  <c r="BO191" i="13"/>
  <c r="BC192" i="13"/>
  <c r="AM193" i="13"/>
  <c r="BJ193" i="13"/>
  <c r="AR194" i="13"/>
  <c r="BK194" i="13"/>
  <c r="AS195" i="13"/>
  <c r="BL195" i="13"/>
  <c r="AT196" i="13"/>
  <c r="BM196" i="13"/>
  <c r="AU197" i="13"/>
  <c r="BN197" i="13"/>
  <c r="AV198" i="13"/>
  <c r="BO198" i="13"/>
  <c r="AW199" i="13"/>
  <c r="BL199" i="13"/>
  <c r="AR200" i="13"/>
  <c r="BE200" i="13"/>
  <c r="AI201" i="13"/>
  <c r="AV201" i="13"/>
  <c r="BI201" i="13"/>
  <c r="AM202" i="13"/>
  <c r="AZ202" i="13"/>
  <c r="BM202" i="13"/>
  <c r="AQ203" i="13"/>
  <c r="BC203" i="13"/>
  <c r="BO203" i="13"/>
  <c r="AR204" i="13"/>
  <c r="BD204" i="13"/>
  <c r="AG205" i="13"/>
  <c r="AS205" i="13"/>
  <c r="BE205" i="13"/>
  <c r="AH206" i="13"/>
  <c r="AT206" i="13"/>
  <c r="BF206" i="13"/>
  <c r="AI207" i="13"/>
  <c r="AU207" i="13"/>
  <c r="BG207" i="13"/>
  <c r="AJ208" i="13"/>
  <c r="AV208" i="13"/>
  <c r="BH208" i="13"/>
  <c r="AK209" i="13"/>
  <c r="AW209" i="13"/>
  <c r="BI209" i="13"/>
  <c r="AL210" i="13"/>
  <c r="AX210" i="13"/>
  <c r="BJ210" i="13"/>
  <c r="AM211" i="13"/>
  <c r="AY211" i="13"/>
  <c r="BK211" i="13"/>
  <c r="AU165" i="13"/>
  <c r="AS17" i="28" s="1"/>
  <c r="AQ166" i="13"/>
  <c r="AP167" i="13"/>
  <c r="AI168" i="13"/>
  <c r="AG169" i="13"/>
  <c r="BI169" i="13"/>
  <c r="BG170" i="13"/>
  <c r="AZ171" i="13"/>
  <c r="AY172" i="13"/>
  <c r="AW18" i="28" s="1"/>
  <c r="AQ173" i="13"/>
  <c r="AO19" i="28" s="1"/>
  <c r="AP174" i="13"/>
  <c r="AN20" i="28" s="1"/>
  <c r="AL175" i="13"/>
  <c r="AJ21" i="28" s="1"/>
  <c r="AG176" i="13"/>
  <c r="AE22" i="28" s="1"/>
  <c r="BL176" i="13"/>
  <c r="BJ22" i="28" s="1"/>
  <c r="BG177" i="13"/>
  <c r="BE23" i="28" s="1"/>
  <c r="BC178" i="13"/>
  <c r="BA24" i="28" s="1"/>
  <c r="BB179" i="13"/>
  <c r="AZ25" i="28" s="1"/>
  <c r="AU180" i="13"/>
  <c r="AS26" i="28" s="1"/>
  <c r="AS181" i="13"/>
  <c r="AQ27" i="28" s="1"/>
  <c r="AK182" i="13"/>
  <c r="AI28" i="28" s="1"/>
  <c r="BH182" i="13"/>
  <c r="BF28" i="28" s="1"/>
  <c r="AT183" i="13"/>
  <c r="AR29" i="28" s="1"/>
  <c r="AG184" i="13"/>
  <c r="BA184" i="13"/>
  <c r="AO185" i="13"/>
  <c r="BJ185" i="13"/>
  <c r="AX186" i="13"/>
  <c r="AI187" i="13"/>
  <c r="BE187" i="13"/>
  <c r="AQ188" i="13"/>
  <c r="BN188" i="13"/>
  <c r="AZ189" i="13"/>
  <c r="AM190" i="13"/>
  <c r="BG190" i="13"/>
  <c r="AU191" i="13"/>
  <c r="AG192" i="13"/>
  <c r="BD192" i="13"/>
  <c r="AO193" i="13"/>
  <c r="BK193" i="13"/>
  <c r="AS194" i="13"/>
  <c r="BL194" i="13"/>
  <c r="AT195" i="13"/>
  <c r="BM195" i="13"/>
  <c r="AU196" i="13"/>
  <c r="BN196" i="13"/>
  <c r="AV197" i="13"/>
  <c r="BO197" i="13"/>
  <c r="AW198" i="13"/>
  <c r="AG199" i="13"/>
  <c r="AX199" i="13"/>
  <c r="BO199" i="13"/>
  <c r="AS200" i="13"/>
  <c r="BF200" i="13"/>
  <c r="AJ201" i="13"/>
  <c r="AW201" i="13"/>
  <c r="BJ201" i="13"/>
  <c r="AN202" i="13"/>
  <c r="BA202" i="13"/>
  <c r="BN202" i="13"/>
  <c r="AR203" i="13"/>
  <c r="BD203" i="13"/>
  <c r="AG204" i="13"/>
  <c r="AS204" i="13"/>
  <c r="BE204" i="13"/>
  <c r="AH205" i="13"/>
  <c r="AT205" i="13"/>
  <c r="BF205" i="13"/>
  <c r="AI206" i="13"/>
  <c r="AU206" i="13"/>
  <c r="BG206" i="13"/>
  <c r="AJ207" i="13"/>
  <c r="AZ165" i="13"/>
  <c r="AX17" i="28" s="1"/>
  <c r="AS166" i="13"/>
  <c r="AQ167" i="13"/>
  <c r="AJ168" i="13"/>
  <c r="AH169" i="13"/>
  <c r="BJ169" i="13"/>
  <c r="BI170" i="13"/>
  <c r="BA171" i="13"/>
  <c r="AZ172" i="13"/>
  <c r="AX18" i="28" s="1"/>
  <c r="AV173" i="13"/>
  <c r="AT19" i="28" s="1"/>
  <c r="AQ174" i="13"/>
  <c r="AO20" i="28" s="1"/>
  <c r="AM175" i="13"/>
  <c r="AK21" i="28" s="1"/>
  <c r="AH176" i="13"/>
  <c r="AF22" i="28" s="1"/>
  <c r="BM176" i="13"/>
  <c r="BK22" i="28" s="1"/>
  <c r="BL177" i="13"/>
  <c r="BJ23" i="28" s="1"/>
  <c r="BE178" i="13"/>
  <c r="BC24" i="28" s="1"/>
  <c r="BC179" i="13"/>
  <c r="BA25" i="28" s="1"/>
  <c r="AV180" i="13"/>
  <c r="AT26" i="28" s="1"/>
  <c r="AT181" i="13"/>
  <c r="AR27" i="28" s="1"/>
  <c r="AL182" i="13"/>
  <c r="AJ28" i="28" s="1"/>
  <c r="BI182" i="13"/>
  <c r="BG28" i="28" s="1"/>
  <c r="AU183" i="13"/>
  <c r="AS29" i="28" s="1"/>
  <c r="AI184" i="13"/>
  <c r="BB184" i="13"/>
  <c r="AP185" i="13"/>
  <c r="BK185" i="13"/>
  <c r="AY186" i="13"/>
  <c r="AJ187" i="13"/>
  <c r="BG187" i="13"/>
  <c r="AR188" i="13"/>
  <c r="BO188" i="13"/>
  <c r="BA189" i="13"/>
  <c r="AO190" i="13"/>
  <c r="BH190" i="13"/>
  <c r="AV191" i="13"/>
  <c r="AH192" i="13"/>
  <c r="BE192" i="13"/>
  <c r="AP193" i="13"/>
  <c r="BL193" i="13"/>
  <c r="AT194" i="13"/>
  <c r="BM194" i="13"/>
  <c r="AU195" i="13"/>
  <c r="BN195" i="13"/>
  <c r="AV196" i="13"/>
  <c r="BO196" i="13"/>
  <c r="AW197" i="13"/>
  <c r="AG198" i="13"/>
  <c r="AX198" i="13"/>
  <c r="AH199" i="13"/>
  <c r="AY199" i="13"/>
  <c r="AG200" i="13"/>
  <c r="AT200" i="13"/>
  <c r="BG200" i="13"/>
  <c r="AK201" i="13"/>
  <c r="AX201" i="13"/>
  <c r="BK201" i="13"/>
  <c r="AO202" i="13"/>
  <c r="BB202" i="13"/>
  <c r="BO202" i="13"/>
  <c r="AS203" i="13"/>
  <c r="BE203" i="13"/>
  <c r="AH204" i="13"/>
  <c r="AT204" i="13"/>
  <c r="BF204" i="13"/>
  <c r="AI205" i="13"/>
  <c r="AU205" i="13"/>
  <c r="BG205" i="13"/>
  <c r="AJ206" i="13"/>
  <c r="AV206" i="13"/>
  <c r="BH206" i="13"/>
  <c r="AK207" i="13"/>
  <c r="AW207" i="13"/>
  <c r="BI207" i="13"/>
  <c r="AL208" i="13"/>
  <c r="AX208" i="13"/>
  <c r="BJ208" i="13"/>
  <c r="AM209" i="13"/>
  <c r="AY209" i="13"/>
  <c r="BK209" i="13"/>
  <c r="AN210" i="13"/>
  <c r="AZ210" i="13"/>
  <c r="BL210" i="13"/>
  <c r="AO211" i="13"/>
  <c r="BA211" i="13"/>
  <c r="BM211" i="13"/>
  <c r="BB165" i="13"/>
  <c r="AZ17" i="28" s="1"/>
  <c r="BG166" i="13"/>
  <c r="AR168" i="13"/>
  <c r="AW169" i="13"/>
  <c r="BK170" i="13"/>
  <c r="AJ172" i="13"/>
  <c r="AH18" i="28" s="1"/>
  <c r="BA173" i="13"/>
  <c r="AY19" i="28" s="1"/>
  <c r="BI174" i="13"/>
  <c r="BG20" i="28" s="1"/>
  <c r="AN176" i="13"/>
  <c r="AL22" i="28" s="1"/>
  <c r="AS177" i="13"/>
  <c r="AQ23" i="28" s="1"/>
  <c r="BM178" i="13"/>
  <c r="BK24" i="28" s="1"/>
  <c r="AI180" i="13"/>
  <c r="AG26" i="28" s="1"/>
  <c r="AW181" i="13"/>
  <c r="AU27" i="28" s="1"/>
  <c r="AW182" i="13"/>
  <c r="AU28" i="28" s="1"/>
  <c r="AY183" i="13"/>
  <c r="AW29" i="28" s="1"/>
  <c r="AS184" i="13"/>
  <c r="AS185" i="13"/>
  <c r="AM186" i="13"/>
  <c r="AO187" i="13"/>
  <c r="AH188" i="13"/>
  <c r="AH189" i="13"/>
  <c r="BL189" i="13"/>
  <c r="BN190" i="13"/>
  <c r="BG191" i="13"/>
  <c r="BG192" i="13"/>
  <c r="BA193" i="13"/>
  <c r="AX194" i="13"/>
  <c r="AM195" i="13"/>
  <c r="AG196" i="13"/>
  <c r="BE196" i="13"/>
  <c r="BA197" i="13"/>
  <c r="AP198" i="13"/>
  <c r="AJ199" i="13"/>
  <c r="BG199" i="13"/>
  <c r="AU200" i="13"/>
  <c r="BL200" i="13"/>
  <c r="AY201" i="13"/>
  <c r="AH202" i="13"/>
  <c r="BC202" i="13"/>
  <c r="AL203" i="13"/>
  <c r="BF203" i="13"/>
  <c r="AM204" i="13"/>
  <c r="BG204" i="13"/>
  <c r="AN205" i="13"/>
  <c r="BH205" i="13"/>
  <c r="AO206" i="13"/>
  <c r="BI206" i="13"/>
  <c r="AP207" i="13"/>
  <c r="BE207" i="13"/>
  <c r="AN208" i="13"/>
  <c r="BC208" i="13"/>
  <c r="AI209" i="13"/>
  <c r="BA209" i="13"/>
  <c r="AG210" i="13"/>
  <c r="AV210" i="13"/>
  <c r="BN210" i="13"/>
  <c r="AT211" i="13"/>
  <c r="BI211" i="13"/>
  <c r="AO212" i="13"/>
  <c r="BA212" i="13"/>
  <c r="BM212" i="13"/>
  <c r="AP213" i="13"/>
  <c r="BB213" i="13"/>
  <c r="BN213" i="13"/>
  <c r="AQ214" i="13"/>
  <c r="BC214" i="13"/>
  <c r="BO214" i="13"/>
  <c r="AR215" i="13"/>
  <c r="BD215" i="13"/>
  <c r="AG216" i="13"/>
  <c r="AS216" i="13"/>
  <c r="BE216" i="13"/>
  <c r="AH217" i="13"/>
  <c r="AT217" i="13"/>
  <c r="BF217" i="13"/>
  <c r="AI218" i="13"/>
  <c r="AU218" i="13"/>
  <c r="BG218" i="13"/>
  <c r="AJ219" i="13"/>
  <c r="AV219" i="13"/>
  <c r="BH219" i="13"/>
  <c r="AK220" i="13"/>
  <c r="AW220" i="13"/>
  <c r="BI220" i="13"/>
  <c r="AL221" i="13"/>
  <c r="AX221" i="13"/>
  <c r="BJ221" i="13"/>
  <c r="AM222" i="13"/>
  <c r="AY222" i="13"/>
  <c r="BK222" i="13"/>
  <c r="AN223" i="13"/>
  <c r="BD165" i="13"/>
  <c r="BB17" i="28" s="1"/>
  <c r="BH166" i="13"/>
  <c r="AS168" i="13"/>
  <c r="AX169" i="13"/>
  <c r="BL170" i="13"/>
  <c r="AK172" i="13"/>
  <c r="AI18" i="28" s="1"/>
  <c r="BB173" i="13"/>
  <c r="AZ19" i="28" s="1"/>
  <c r="BJ174" i="13"/>
  <c r="BH20" i="28" s="1"/>
  <c r="AO176" i="13"/>
  <c r="AM22" i="28" s="1"/>
  <c r="AT177" i="13"/>
  <c r="AR23" i="28" s="1"/>
  <c r="BN178" i="13"/>
  <c r="BL24" i="28" s="1"/>
  <c r="AJ180" i="13"/>
  <c r="AH26" i="28" s="1"/>
  <c r="AX181" i="13"/>
  <c r="AV27" i="28" s="1"/>
  <c r="AX182" i="13"/>
  <c r="AV28" i="28" s="1"/>
  <c r="AZ183" i="13"/>
  <c r="AX29" i="28" s="1"/>
  <c r="AU184" i="13"/>
  <c r="AT185" i="13"/>
  <c r="AN186" i="13"/>
  <c r="AP187" i="13"/>
  <c r="AJ188" i="13"/>
  <c r="AI189" i="13"/>
  <c r="BM189" i="13"/>
  <c r="BO190" i="13"/>
  <c r="BH191" i="13"/>
  <c r="BH192" i="13"/>
  <c r="BB193" i="13"/>
  <c r="AY194" i="13"/>
  <c r="AN195" i="13"/>
  <c r="AH196" i="13"/>
  <c r="BF196" i="13"/>
  <c r="BB197" i="13"/>
  <c r="AQ198" i="13"/>
  <c r="AK199" i="13"/>
  <c r="BH199" i="13"/>
  <c r="AV200" i="13"/>
  <c r="BM200" i="13"/>
  <c r="AZ201" i="13"/>
  <c r="AI202" i="13"/>
  <c r="BD202" i="13"/>
  <c r="AM203" i="13"/>
  <c r="BG203" i="13"/>
  <c r="AN204" i="13"/>
  <c r="BH204" i="13"/>
  <c r="AO205" i="13"/>
  <c r="BI205" i="13"/>
  <c r="AP206" i="13"/>
  <c r="BJ206" i="13"/>
  <c r="AQ207" i="13"/>
  <c r="BH207" i="13"/>
  <c r="AO208" i="13"/>
  <c r="BD208" i="13"/>
  <c r="AL209" i="13"/>
  <c r="BB209" i="13"/>
  <c r="AH210" i="13"/>
  <c r="AY210" i="13"/>
  <c r="BO210" i="13"/>
  <c r="AU211" i="13"/>
  <c r="BL211" i="13"/>
  <c r="AP212" i="13"/>
  <c r="BB212" i="13"/>
  <c r="BN212" i="13"/>
  <c r="AQ213" i="13"/>
  <c r="BC213" i="13"/>
  <c r="BO213" i="13"/>
  <c r="AR214" i="13"/>
  <c r="BD214" i="13"/>
  <c r="AG215" i="13"/>
  <c r="AS215" i="13"/>
  <c r="BE215" i="13"/>
  <c r="AH216" i="13"/>
  <c r="AT216" i="13"/>
  <c r="BF216" i="13"/>
  <c r="AI217" i="13"/>
  <c r="AU217" i="13"/>
  <c r="BG217" i="13"/>
  <c r="AJ218" i="13"/>
  <c r="AV218" i="13"/>
  <c r="BH218" i="13"/>
  <c r="AK219" i="13"/>
  <c r="AW219" i="13"/>
  <c r="BI219" i="13"/>
  <c r="AL220" i="13"/>
  <c r="AX220" i="13"/>
  <c r="BJ220" i="13"/>
  <c r="AM221" i="13"/>
  <c r="BE165" i="13"/>
  <c r="BC17" i="28" s="1"/>
  <c r="BM166" i="13"/>
  <c r="AU168" i="13"/>
  <c r="AY169" i="13"/>
  <c r="AH171" i="13"/>
  <c r="AM172" i="13"/>
  <c r="AK18" i="28" s="1"/>
  <c r="BC173" i="13"/>
  <c r="BA19" i="28" s="1"/>
  <c r="BK174" i="13"/>
  <c r="BI20" i="28" s="1"/>
  <c r="AQ176" i="13"/>
  <c r="AO22" i="28" s="1"/>
  <c r="AU177" i="13"/>
  <c r="AS23" i="28" s="1"/>
  <c r="BO178" i="13"/>
  <c r="BM24" i="28" s="1"/>
  <c r="AK180" i="13"/>
  <c r="AI26" i="28" s="1"/>
  <c r="AY181" i="13"/>
  <c r="AW27" i="28" s="1"/>
  <c r="AY182" i="13"/>
  <c r="AW28" i="28" s="1"/>
  <c r="BA183" i="13"/>
  <c r="AY29" i="28" s="1"/>
  <c r="AV184" i="13"/>
  <c r="AV185" i="13"/>
  <c r="AO186" i="13"/>
  <c r="AQ187" i="13"/>
  <c r="AK188" i="13"/>
  <c r="AK189" i="13"/>
  <c r="BN189" i="13"/>
  <c r="AG191" i="13"/>
  <c r="BI191" i="13"/>
  <c r="BI192" i="13"/>
  <c r="BD193" i="13"/>
  <c r="AZ194" i="13"/>
  <c r="AO195" i="13"/>
  <c r="AI196" i="13"/>
  <c r="BG196" i="13"/>
  <c r="BC197" i="13"/>
  <c r="AR198" i="13"/>
  <c r="AL199" i="13"/>
  <c r="BI199" i="13"/>
  <c r="AW200" i="13"/>
  <c r="BN200" i="13"/>
  <c r="BA201" i="13"/>
  <c r="AJ202" i="13"/>
  <c r="BF202" i="13"/>
  <c r="AN203" i="13"/>
  <c r="BH203" i="13"/>
  <c r="AO204" i="13"/>
  <c r="BI204" i="13"/>
  <c r="AP205" i="13"/>
  <c r="BJ205" i="13"/>
  <c r="AQ206" i="13"/>
  <c r="BK206" i="13"/>
  <c r="AR207" i="13"/>
  <c r="BJ207" i="13"/>
  <c r="AP208" i="13"/>
  <c r="BE208" i="13"/>
  <c r="AN209" i="13"/>
  <c r="BC209" i="13"/>
  <c r="AI210" i="13"/>
  <c r="BA210" i="13"/>
  <c r="AG211" i="13"/>
  <c r="AV211" i="13"/>
  <c r="BN211" i="13"/>
  <c r="AQ212" i="13"/>
  <c r="BC212" i="13"/>
  <c r="BO212" i="13"/>
  <c r="AR213" i="13"/>
  <c r="BD213" i="13"/>
  <c r="AG214" i="13"/>
  <c r="AS214" i="13"/>
  <c r="BE214" i="13"/>
  <c r="AH215" i="13"/>
  <c r="AT215" i="13"/>
  <c r="BF215" i="13"/>
  <c r="AI216" i="13"/>
  <c r="AU216" i="13"/>
  <c r="BG216" i="13"/>
  <c r="AJ217" i="13"/>
  <c r="AV217" i="13"/>
  <c r="BH217" i="13"/>
  <c r="AK218" i="13"/>
  <c r="AW218" i="13"/>
  <c r="BI218" i="13"/>
  <c r="AL219" i="13"/>
  <c r="AX219" i="13"/>
  <c r="BJ219" i="13"/>
  <c r="AM220" i="13"/>
  <c r="AY220" i="13"/>
  <c r="BK220" i="13"/>
  <c r="AN221" i="13"/>
  <c r="AZ221" i="13"/>
  <c r="BL221" i="13"/>
  <c r="AO222" i="13"/>
  <c r="BF165" i="13"/>
  <c r="BD17" i="28" s="1"/>
  <c r="BN166" i="13"/>
  <c r="AV168" i="13"/>
  <c r="BD169" i="13"/>
  <c r="AI171" i="13"/>
  <c r="AN172" i="13"/>
  <c r="AL18" i="28" s="1"/>
  <c r="BH173" i="13"/>
  <c r="BF19" i="28" s="1"/>
  <c r="BM174" i="13"/>
  <c r="BK20" i="28" s="1"/>
  <c r="AR176" i="13"/>
  <c r="AP22" i="28" s="1"/>
  <c r="AZ177" i="13"/>
  <c r="AX23" i="28" s="1"/>
  <c r="AH179" i="13"/>
  <c r="AF25" i="28" s="1"/>
  <c r="AL180" i="13"/>
  <c r="AJ26" i="28" s="1"/>
  <c r="BD181" i="13"/>
  <c r="BB27" i="28" s="1"/>
  <c r="AZ182" i="13"/>
  <c r="AX28" i="28" s="1"/>
  <c r="BC183" i="13"/>
  <c r="BA29" i="28" s="1"/>
  <c r="AW184" i="13"/>
  <c r="AW185" i="13"/>
  <c r="AP186" i="13"/>
  <c r="AR187" i="13"/>
  <c r="AM188" i="13"/>
  <c r="AL189" i="13"/>
  <c r="BO189" i="13"/>
  <c r="AH191" i="13"/>
  <c r="BK191" i="13"/>
  <c r="BJ192" i="13"/>
  <c r="BE193" i="13"/>
  <c r="BA194" i="13"/>
  <c r="AP195" i="13"/>
  <c r="AJ196" i="13"/>
  <c r="BH196" i="13"/>
  <c r="BD197" i="13"/>
  <c r="AS198" i="13"/>
  <c r="AM199" i="13"/>
  <c r="BJ199" i="13"/>
  <c r="AX200" i="13"/>
  <c r="AG201" i="13"/>
  <c r="BB201" i="13"/>
  <c r="AK202" i="13"/>
  <c r="BG202" i="13"/>
  <c r="AO203" i="13"/>
  <c r="BI203" i="13"/>
  <c r="AP204" i="13"/>
  <c r="BJ204" i="13"/>
  <c r="AQ205" i="13"/>
  <c r="BK205" i="13"/>
  <c r="AR206" i="13"/>
  <c r="BL206" i="13"/>
  <c r="AS207" i="13"/>
  <c r="BK207" i="13"/>
  <c r="AQ208" i="13"/>
  <c r="BF208" i="13"/>
  <c r="AO209" i="13"/>
  <c r="BD209" i="13"/>
  <c r="AJ210" i="13"/>
  <c r="BB210" i="13"/>
  <c r="AH211" i="13"/>
  <c r="AW211" i="13"/>
  <c r="BO211" i="13"/>
  <c r="AR212" i="13"/>
  <c r="BD212" i="13"/>
  <c r="AG213" i="13"/>
  <c r="AS213" i="13"/>
  <c r="BE213" i="13"/>
  <c r="AH214" i="13"/>
  <c r="AT214" i="13"/>
  <c r="BF214" i="13"/>
  <c r="AI215" i="13"/>
  <c r="AU215" i="13"/>
  <c r="BG215" i="13"/>
  <c r="AJ216" i="13"/>
  <c r="AV216" i="13"/>
  <c r="BH216" i="13"/>
  <c r="AK217" i="13"/>
  <c r="AW217" i="13"/>
  <c r="BI217" i="13"/>
  <c r="AL218" i="13"/>
  <c r="AX218" i="13"/>
  <c r="BJ218" i="13"/>
  <c r="AM219" i="13"/>
  <c r="AY219" i="13"/>
  <c r="BK219" i="13"/>
  <c r="AN220" i="13"/>
  <c r="AZ220" i="13"/>
  <c r="BL220" i="13"/>
  <c r="AO221" i="13"/>
  <c r="BA221" i="13"/>
  <c r="BM221" i="13"/>
  <c r="AP222" i="13"/>
  <c r="BB222" i="13"/>
  <c r="BN222" i="13"/>
  <c r="AQ223" i="13"/>
  <c r="BC223" i="13"/>
  <c r="BO223" i="13"/>
  <c r="AR224" i="13"/>
  <c r="AI166" i="13"/>
  <c r="AW167" i="13"/>
  <c r="BE168" i="13"/>
  <c r="AM170" i="13"/>
  <c r="AU171" i="13"/>
  <c r="BI172" i="13"/>
  <c r="BG18" i="28" s="1"/>
  <c r="BN173" i="13"/>
  <c r="BL19" i="28" s="1"/>
  <c r="AY175" i="13"/>
  <c r="AW21" i="28" s="1"/>
  <c r="BD176" i="13"/>
  <c r="BB22" i="28" s="1"/>
  <c r="AI178" i="13"/>
  <c r="AG24" i="28" s="1"/>
  <c r="AQ179" i="13"/>
  <c r="AO25" i="28" s="1"/>
  <c r="BH180" i="13"/>
  <c r="BF26" i="28" s="1"/>
  <c r="AG182" i="13"/>
  <c r="AE28" i="28" s="1"/>
  <c r="BO182" i="13"/>
  <c r="BM28" i="28" s="1"/>
  <c r="BI183" i="13"/>
  <c r="BG29" i="28" s="1"/>
  <c r="BK184" i="13"/>
  <c r="BE185" i="13"/>
  <c r="BD186" i="13"/>
  <c r="AY187" i="13"/>
  <c r="BA188" i="13"/>
  <c r="AT189" i="13"/>
  <c r="AT190" i="13"/>
  <c r="AN191" i="13"/>
  <c r="AQ192" i="13"/>
  <c r="AJ193" i="13"/>
  <c r="AH194" i="13"/>
  <c r="BF194" i="13"/>
  <c r="BB195" i="13"/>
  <c r="AQ196" i="13"/>
  <c r="AK197" i="13"/>
  <c r="BI197" i="13"/>
  <c r="BE198" i="13"/>
  <c r="AT199" i="13"/>
  <c r="AK200" i="13"/>
  <c r="BB200" i="13"/>
  <c r="AO201" i="13"/>
  <c r="BG201" i="13"/>
  <c r="AT202" i="13"/>
  <c r="BK202" i="13"/>
  <c r="AW203" i="13"/>
  <c r="BM203" i="13"/>
  <c r="AX204" i="13"/>
  <c r="BN204" i="13"/>
  <c r="AY205" i="13"/>
  <c r="BO205" i="13"/>
  <c r="AZ206" i="13"/>
  <c r="AG207" i="13"/>
  <c r="AZ207" i="13"/>
  <c r="BO207" i="13"/>
  <c r="AW208" i="13"/>
  <c r="BM208" i="13"/>
  <c r="AS209" i="13"/>
  <c r="BJ209" i="13"/>
  <c r="AQ210" i="13"/>
  <c r="BF210" i="13"/>
  <c r="AN211" i="13"/>
  <c r="BD211" i="13"/>
  <c r="AJ212" i="13"/>
  <c r="AV212" i="13"/>
  <c r="BH212" i="13"/>
  <c r="AK213" i="13"/>
  <c r="AW213" i="13"/>
  <c r="BI213" i="13"/>
  <c r="AL214" i="13"/>
  <c r="AX214" i="13"/>
  <c r="BJ214" i="13"/>
  <c r="AM215" i="13"/>
  <c r="AY215" i="13"/>
  <c r="BK215" i="13"/>
  <c r="AN216" i="13"/>
  <c r="BN165" i="13"/>
  <c r="BL17" i="28" s="1"/>
  <c r="BH167" i="13"/>
  <c r="AS170" i="13"/>
  <c r="BG172" i="13"/>
  <c r="BE18" i="28" s="1"/>
  <c r="BA174" i="13"/>
  <c r="AY20" i="28" s="1"/>
  <c r="AN177" i="13"/>
  <c r="AL23" i="28" s="1"/>
  <c r="AP179" i="13"/>
  <c r="AN25" i="28" s="1"/>
  <c r="BI181" i="13"/>
  <c r="BG27" i="28" s="1"/>
  <c r="AM183" i="13"/>
  <c r="AK29" i="28" s="1"/>
  <c r="BM184" i="13"/>
  <c r="BB186" i="13"/>
  <c r="BM187" i="13"/>
  <c r="BF189" i="13"/>
  <c r="AM191" i="13"/>
  <c r="AG193" i="13"/>
  <c r="AN194" i="13"/>
  <c r="BD195" i="13"/>
  <c r="AI197" i="13"/>
  <c r="AL198" i="13"/>
  <c r="BD199" i="13"/>
  <c r="BA200" i="13"/>
  <c r="BC201" i="13"/>
  <c r="AW202" i="13"/>
  <c r="AX203" i="13"/>
  <c r="AV204" i="13"/>
  <c r="AM205" i="13"/>
  <c r="AL206" i="13"/>
  <c r="BO206" i="13"/>
  <c r="BL207" i="13"/>
  <c r="BA208" i="13"/>
  <c r="AT209" i="13"/>
  <c r="AO210" i="13"/>
  <c r="BM210" i="13"/>
  <c r="BF211" i="13"/>
  <c r="AU212" i="13"/>
  <c r="AH213" i="13"/>
  <c r="AZ213" i="13"/>
  <c r="AM214" i="13"/>
  <c r="BH214" i="13"/>
  <c r="AQ215" i="13"/>
  <c r="BM215" i="13"/>
  <c r="AY216" i="13"/>
  <c r="BO216" i="13"/>
  <c r="AZ217" i="13"/>
  <c r="AG218" i="13"/>
  <c r="BA218" i="13"/>
  <c r="AH219" i="13"/>
  <c r="BB219" i="13"/>
  <c r="AI220" i="13"/>
  <c r="BC220" i="13"/>
  <c r="AJ221" i="13"/>
  <c r="BC221" i="13"/>
  <c r="AI222" i="13"/>
  <c r="AX222" i="13"/>
  <c r="BM222" i="13"/>
  <c r="AS223" i="13"/>
  <c r="BF223" i="13"/>
  <c r="AJ224" i="13"/>
  <c r="AW224" i="13"/>
  <c r="BI224" i="13"/>
  <c r="AL225" i="13"/>
  <c r="AX225" i="13"/>
  <c r="BJ225" i="13"/>
  <c r="AM226" i="13"/>
  <c r="AY226" i="13"/>
  <c r="BK226" i="13"/>
  <c r="AN227" i="13"/>
  <c r="AZ227" i="13"/>
  <c r="BL227" i="13"/>
  <c r="AO228" i="13"/>
  <c r="BA228" i="13"/>
  <c r="BM228" i="13"/>
  <c r="AP229" i="13"/>
  <c r="BB229" i="13"/>
  <c r="BN229" i="13"/>
  <c r="AQ230" i="13"/>
  <c r="BC230" i="13"/>
  <c r="BO230" i="13"/>
  <c r="AR231" i="13"/>
  <c r="BD231" i="13"/>
  <c r="AG232" i="13"/>
  <c r="AS232" i="13"/>
  <c r="BE232" i="13"/>
  <c r="AH233" i="13"/>
  <c r="AT233" i="13"/>
  <c r="BF233" i="13"/>
  <c r="AI234" i="13"/>
  <c r="AU234" i="13"/>
  <c r="BG234" i="13"/>
  <c r="AJ235" i="13"/>
  <c r="AV235" i="13"/>
  <c r="BH235" i="13"/>
  <c r="AK236" i="13"/>
  <c r="AW236" i="13"/>
  <c r="BI236" i="13"/>
  <c r="AL237" i="13"/>
  <c r="AX237" i="13"/>
  <c r="BJ237" i="13"/>
  <c r="AM238" i="13"/>
  <c r="AY238" i="13"/>
  <c r="BK238" i="13"/>
  <c r="AN239" i="13"/>
  <c r="AZ239" i="13"/>
  <c r="BL239" i="13"/>
  <c r="AO240" i="13"/>
  <c r="BA240" i="13"/>
  <c r="BM240" i="13"/>
  <c r="AP241" i="13"/>
  <c r="BB241" i="13"/>
  <c r="BN241" i="13"/>
  <c r="AQ242" i="13"/>
  <c r="BC242" i="13"/>
  <c r="BO242" i="13"/>
  <c r="AR243" i="13"/>
  <c r="BD243" i="13"/>
  <c r="AG244" i="13"/>
  <c r="AS244" i="13"/>
  <c r="BE244" i="13"/>
  <c r="AH245" i="13"/>
  <c r="AT245" i="13"/>
  <c r="BF245" i="13"/>
  <c r="AI246" i="13"/>
  <c r="AU246" i="13"/>
  <c r="BG246" i="13"/>
  <c r="AJ247" i="13"/>
  <c r="AV247" i="13"/>
  <c r="BH247" i="13"/>
  <c r="AK248" i="13"/>
  <c r="AW248" i="13"/>
  <c r="BI248" i="13"/>
  <c r="AL249" i="13"/>
  <c r="AX249" i="13"/>
  <c r="BJ249" i="13"/>
  <c r="AM250" i="13"/>
  <c r="AY250" i="13"/>
  <c r="BK250" i="13"/>
  <c r="AN251" i="13"/>
  <c r="AZ251" i="13"/>
  <c r="BL251" i="13"/>
  <c r="AO252" i="13"/>
  <c r="BA252" i="13"/>
  <c r="BM252" i="13"/>
  <c r="AP253" i="13"/>
  <c r="BB253" i="13"/>
  <c r="BN253" i="13"/>
  <c r="AQ254" i="13"/>
  <c r="BC254" i="13"/>
  <c r="BO254" i="13"/>
  <c r="AR255" i="13"/>
  <c r="BD255" i="13"/>
  <c r="AG256" i="13"/>
  <c r="AS256" i="13"/>
  <c r="BE256" i="13"/>
  <c r="AH257" i="13"/>
  <c r="AT257" i="13"/>
  <c r="BF257" i="13"/>
  <c r="AI258" i="13"/>
  <c r="AU258" i="13"/>
  <c r="AG166" i="13"/>
  <c r="BI167" i="13"/>
  <c r="AT170" i="13"/>
  <c r="BH172" i="13"/>
  <c r="BF18" i="28" s="1"/>
  <c r="AR175" i="13"/>
  <c r="AP21" i="28" s="1"/>
  <c r="AO177" i="13"/>
  <c r="AM23" i="28" s="1"/>
  <c r="BF179" i="13"/>
  <c r="BD25" i="28" s="1"/>
  <c r="BJ181" i="13"/>
  <c r="BH27" i="28" s="1"/>
  <c r="AN183" i="13"/>
  <c r="AL29" i="28" s="1"/>
  <c r="BN184" i="13"/>
  <c r="BC186" i="13"/>
  <c r="AW188" i="13"/>
  <c r="BG189" i="13"/>
  <c r="AY191" i="13"/>
  <c r="AH193" i="13"/>
  <c r="AO194" i="13"/>
  <c r="BE195" i="13"/>
  <c r="AJ197" i="13"/>
  <c r="BB198" i="13"/>
  <c r="BE199" i="13"/>
  <c r="BH200" i="13"/>
  <c r="BE201" i="13"/>
  <c r="AX202" i="13"/>
  <c r="AY203" i="13"/>
  <c r="AW204" i="13"/>
  <c r="AV205" i="13"/>
  <c r="AM206" i="13"/>
  <c r="AL207" i="13"/>
  <c r="BM207" i="13"/>
  <c r="BB208" i="13"/>
  <c r="AU209" i="13"/>
  <c r="AP210" i="13"/>
  <c r="AI211" i="13"/>
  <c r="BG211" i="13"/>
  <c r="AW212" i="13"/>
  <c r="AI213" i="13"/>
  <c r="BA213" i="13"/>
  <c r="AN214" i="13"/>
  <c r="BI214" i="13"/>
  <c r="AV215" i="13"/>
  <c r="BN215" i="13"/>
  <c r="AZ216" i="13"/>
  <c r="AG217" i="13"/>
  <c r="BA217" i="13"/>
  <c r="AH218" i="13"/>
  <c r="BB218" i="13"/>
  <c r="AI219" i="13"/>
  <c r="BC219" i="13"/>
  <c r="AJ220" i="13"/>
  <c r="BD220" i="13"/>
  <c r="AK221" i="13"/>
  <c r="BD221" i="13"/>
  <c r="AJ222" i="13"/>
  <c r="AZ222" i="13"/>
  <c r="BO222" i="13"/>
  <c r="AT223" i="13"/>
  <c r="BG223" i="13"/>
  <c r="AK224" i="13"/>
  <c r="AX224" i="13"/>
  <c r="BJ224" i="13"/>
  <c r="AM225" i="13"/>
  <c r="AY225" i="13"/>
  <c r="BK225" i="13"/>
  <c r="AN226" i="13"/>
  <c r="AZ226" i="13"/>
  <c r="BL226" i="13"/>
  <c r="AO227" i="13"/>
  <c r="BA227" i="13"/>
  <c r="BM227" i="13"/>
  <c r="AP228" i="13"/>
  <c r="BB228" i="13"/>
  <c r="BN228" i="13"/>
  <c r="AQ229" i="13"/>
  <c r="BC229" i="13"/>
  <c r="BO229" i="13"/>
  <c r="AR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M239" i="13"/>
  <c r="AP240" i="13"/>
  <c r="BB240" i="13"/>
  <c r="BN240" i="13"/>
  <c r="AQ241" i="13"/>
  <c r="BC241" i="13"/>
  <c r="BO241" i="13"/>
  <c r="AR242" i="13"/>
  <c r="BD242" i="13"/>
  <c r="AG243" i="13"/>
  <c r="AS243" i="13"/>
  <c r="BE243" i="13"/>
  <c r="AH244" i="13"/>
  <c r="AT244" i="13"/>
  <c r="BF244" i="13"/>
  <c r="AI245" i="13"/>
  <c r="AU245" i="13"/>
  <c r="BG245" i="13"/>
  <c r="AJ246" i="13"/>
  <c r="AV246" i="13"/>
  <c r="BH246" i="13"/>
  <c r="AK247" i="13"/>
  <c r="AW247" i="13"/>
  <c r="BI247" i="13"/>
  <c r="AL248" i="13"/>
  <c r="AX248" i="13"/>
  <c r="BJ248" i="13"/>
  <c r="AM249" i="13"/>
  <c r="AY249" i="13"/>
  <c r="BK249" i="13"/>
  <c r="AN250" i="13"/>
  <c r="AZ250" i="13"/>
  <c r="BL250" i="13"/>
  <c r="AO251" i="13"/>
  <c r="BA251" i="13"/>
  <c r="BM251" i="13"/>
  <c r="AP252" i="13"/>
  <c r="BB252" i="13"/>
  <c r="BN252" i="13"/>
  <c r="AQ253" i="13"/>
  <c r="BC253" i="13"/>
  <c r="BO253" i="13"/>
  <c r="AR254" i="13"/>
  <c r="BD254" i="13"/>
  <c r="AG255" i="13"/>
  <c r="AS255" i="13"/>
  <c r="BE255" i="13"/>
  <c r="AH256" i="13"/>
  <c r="AT256" i="13"/>
  <c r="BF256" i="13"/>
  <c r="AI257" i="13"/>
  <c r="AU257" i="13"/>
  <c r="BG257" i="13"/>
  <c r="AJ258" i="13"/>
  <c r="AV258" i="13"/>
  <c r="AH166" i="13"/>
  <c r="AX168" i="13"/>
  <c r="AU170" i="13"/>
  <c r="BN172" i="13"/>
  <c r="BL18" i="28" s="1"/>
  <c r="AS175" i="13"/>
  <c r="AQ21" i="28" s="1"/>
  <c r="AP177" i="13"/>
  <c r="AN23" i="28" s="1"/>
  <c r="BG179" i="13"/>
  <c r="BE25" i="28" s="1"/>
  <c r="BK181" i="13"/>
  <c r="BI27" i="28" s="1"/>
  <c r="BF183" i="13"/>
  <c r="BD29" i="28" s="1"/>
  <c r="AG185" i="13"/>
  <c r="BJ186" i="13"/>
  <c r="AY188" i="13"/>
  <c r="BI189" i="13"/>
  <c r="AZ191" i="13"/>
  <c r="AI193" i="13"/>
  <c r="BC194" i="13"/>
  <c r="BF195" i="13"/>
  <c r="AO197" i="13"/>
  <c r="BC198" i="13"/>
  <c r="BF199" i="13"/>
  <c r="BI200" i="13"/>
  <c r="BF201" i="13"/>
  <c r="BH202" i="13"/>
  <c r="AZ203" i="13"/>
  <c r="AY204" i="13"/>
  <c r="AW205" i="13"/>
  <c r="AN206" i="13"/>
  <c r="AM207" i="13"/>
  <c r="BN207" i="13"/>
  <c r="BI208" i="13"/>
  <c r="AX209" i="13"/>
  <c r="AR210" i="13"/>
  <c r="AJ211" i="13"/>
  <c r="BH211" i="13"/>
  <c r="AX212" i="13"/>
  <c r="AJ213" i="13"/>
  <c r="BF213" i="13"/>
  <c r="AO214" i="13"/>
  <c r="BK214" i="13"/>
  <c r="AW215" i="13"/>
  <c r="BO215" i="13"/>
  <c r="BA216" i="13"/>
  <c r="AL217" i="13"/>
  <c r="BB217" i="13"/>
  <c r="AM218" i="13"/>
  <c r="BC218" i="13"/>
  <c r="AN219" i="13"/>
  <c r="BD219" i="13"/>
  <c r="AO220" i="13"/>
  <c r="BE220" i="13"/>
  <c r="AP221" i="13"/>
  <c r="BE221" i="13"/>
  <c r="AK222" i="13"/>
  <c r="BA222" i="13"/>
  <c r="AG223" i="13"/>
  <c r="AU223" i="13"/>
  <c r="BH223" i="13"/>
  <c r="AL224" i="13"/>
  <c r="AY224" i="13"/>
  <c r="BK224" i="13"/>
  <c r="AN225" i="13"/>
  <c r="AZ225" i="13"/>
  <c r="BL225" i="13"/>
  <c r="AO226" i="13"/>
  <c r="BA226" i="13"/>
  <c r="BM226" i="13"/>
  <c r="AP227" i="13"/>
  <c r="BB227" i="13"/>
  <c r="BN227" i="13"/>
  <c r="AQ228" i="13"/>
  <c r="BC228" i="13"/>
  <c r="BO228" i="13"/>
  <c r="AR229" i="13"/>
  <c r="BD229" i="13"/>
  <c r="AG230" i="13"/>
  <c r="AS230" i="13"/>
  <c r="BE230" i="13"/>
  <c r="AH231" i="13"/>
  <c r="AT231" i="13"/>
  <c r="BF231" i="13"/>
  <c r="AI232" i="13"/>
  <c r="AU232" i="13"/>
  <c r="BG232" i="13"/>
  <c r="AJ233" i="13"/>
  <c r="AV233" i="13"/>
  <c r="BH233" i="13"/>
  <c r="AK234" i="13"/>
  <c r="AW234" i="13"/>
  <c r="BI234" i="13"/>
  <c r="AL235" i="13"/>
  <c r="AX235" i="13"/>
  <c r="BJ235" i="13"/>
  <c r="AM236" i="13"/>
  <c r="AY236" i="13"/>
  <c r="BK236" i="13"/>
  <c r="BA166" i="13"/>
  <c r="BC168" i="13"/>
  <c r="AW170" i="13"/>
  <c r="AJ173" i="13"/>
  <c r="AH19" i="28" s="1"/>
  <c r="AX175" i="13"/>
  <c r="AV21" i="28" s="1"/>
  <c r="BN177" i="13"/>
  <c r="BL23" i="28" s="1"/>
  <c r="BH179" i="13"/>
  <c r="BF25" i="28" s="1"/>
  <c r="AQ182" i="13"/>
  <c r="AO28" i="28" s="1"/>
  <c r="BG183" i="13"/>
  <c r="BE29" i="28" s="1"/>
  <c r="AH185" i="13"/>
  <c r="BK186" i="13"/>
  <c r="AZ188" i="13"/>
  <c r="AQ190" i="13"/>
  <c r="BB191" i="13"/>
  <c r="AU193" i="13"/>
  <c r="BD194" i="13"/>
  <c r="BG195" i="13"/>
  <c r="AP197" i="13"/>
  <c r="BD198" i="13"/>
  <c r="AH200" i="13"/>
  <c r="BJ200" i="13"/>
  <c r="BL201" i="13"/>
  <c r="BI202" i="13"/>
  <c r="BA203" i="13"/>
  <c r="AZ204" i="13"/>
  <c r="AX205" i="13"/>
  <c r="AW206" i="13"/>
  <c r="AN207" i="13"/>
  <c r="AG208" i="13"/>
  <c r="BK208" i="13"/>
  <c r="AZ209" i="13"/>
  <c r="AS210" i="13"/>
  <c r="AK211" i="13"/>
  <c r="AG212" i="13"/>
  <c r="AY212" i="13"/>
  <c r="AL213" i="13"/>
  <c r="BG213" i="13"/>
  <c r="AP214" i="13"/>
  <c r="BL214" i="13"/>
  <c r="AX215" i="13"/>
  <c r="AK216" i="13"/>
  <c r="BB216" i="13"/>
  <c r="AM217" i="13"/>
  <c r="BC217" i="13"/>
  <c r="AN218" i="13"/>
  <c r="BD218" i="13"/>
  <c r="AO219" i="13"/>
  <c r="BE219" i="13"/>
  <c r="AP220" i="13"/>
  <c r="BF220" i="13"/>
  <c r="AQ221" i="13"/>
  <c r="BF221" i="13"/>
  <c r="AL222" i="13"/>
  <c r="BC222" i="13"/>
  <c r="AH223" i="13"/>
  <c r="AV223" i="13"/>
  <c r="BI223" i="13"/>
  <c r="AM224" i="13"/>
  <c r="AZ224" i="13"/>
  <c r="BL224" i="13"/>
  <c r="AO225" i="13"/>
  <c r="BA225" i="13"/>
  <c r="BM225" i="13"/>
  <c r="AP226" i="13"/>
  <c r="BB226" i="13"/>
  <c r="BN226" i="13"/>
  <c r="AQ227" i="13"/>
  <c r="BC227" i="13"/>
  <c r="BO227" i="13"/>
  <c r="AR228" i="13"/>
  <c r="BD228" i="13"/>
  <c r="AG229" i="13"/>
  <c r="AS229" i="13"/>
  <c r="BE229" i="13"/>
  <c r="AH230" i="13"/>
  <c r="AT230" i="13"/>
  <c r="BF230" i="13"/>
  <c r="AI231" i="13"/>
  <c r="AU231" i="13"/>
  <c r="BG231" i="13"/>
  <c r="AJ232" i="13"/>
  <c r="AV232" i="13"/>
  <c r="BH232" i="13"/>
  <c r="AK233" i="13"/>
  <c r="AW233" i="13"/>
  <c r="BI233" i="13"/>
  <c r="AL234" i="13"/>
  <c r="AX234" i="13"/>
  <c r="BJ234" i="13"/>
  <c r="AM235" i="13"/>
  <c r="AY235" i="13"/>
  <c r="BK235" i="13"/>
  <c r="AN236" i="13"/>
  <c r="AZ236" i="13"/>
  <c r="BL236" i="13"/>
  <c r="AO237" i="13"/>
  <c r="BA237" i="13"/>
  <c r="BM237" i="13"/>
  <c r="AP238" i="13"/>
  <c r="BB238" i="13"/>
  <c r="BN238" i="13"/>
  <c r="AQ239" i="13"/>
  <c r="BC239" i="13"/>
  <c r="BO239" i="13"/>
  <c r="AR240" i="13"/>
  <c r="BD240" i="13"/>
  <c r="AG241" i="13"/>
  <c r="AS241" i="13"/>
  <c r="BE241" i="13"/>
  <c r="AH242" i="13"/>
  <c r="AT242" i="13"/>
  <c r="BF242" i="13"/>
  <c r="AI243" i="13"/>
  <c r="AU243" i="13"/>
  <c r="BG243" i="13"/>
  <c r="AJ244" i="13"/>
  <c r="AV244" i="13"/>
  <c r="BH244" i="13"/>
  <c r="AK245" i="13"/>
  <c r="AW245" i="13"/>
  <c r="BI245" i="13"/>
  <c r="AL246" i="13"/>
  <c r="AX246" i="13"/>
  <c r="BJ246" i="13"/>
  <c r="AM247" i="13"/>
  <c r="AY247" i="13"/>
  <c r="BK247" i="13"/>
  <c r="AN248" i="13"/>
  <c r="AZ248" i="13"/>
  <c r="BL248" i="13"/>
  <c r="AO249" i="13"/>
  <c r="BA249" i="13"/>
  <c r="BM249" i="13"/>
  <c r="AP250" i="13"/>
  <c r="BB250" i="13"/>
  <c r="BN250" i="13"/>
  <c r="AQ251" i="13"/>
  <c r="BC251" i="13"/>
  <c r="BO251" i="13"/>
  <c r="AR252" i="13"/>
  <c r="BD252" i="13"/>
  <c r="AG253" i="13"/>
  <c r="AS253" i="13"/>
  <c r="BE253" i="13"/>
  <c r="AH254" i="13"/>
  <c r="AT254" i="13"/>
  <c r="BF254" i="13"/>
  <c r="AI255" i="13"/>
  <c r="AU255" i="13"/>
  <c r="BG255" i="13"/>
  <c r="AJ256" i="13"/>
  <c r="AV256" i="13"/>
  <c r="BH256" i="13"/>
  <c r="AK257" i="13"/>
  <c r="AW257" i="13"/>
  <c r="BI257" i="13"/>
  <c r="AL258" i="13"/>
  <c r="AX258" i="13"/>
  <c r="BJ258" i="13"/>
  <c r="AM259" i="13"/>
  <c r="AY259" i="13"/>
  <c r="BK259" i="13"/>
  <c r="AN260" i="13"/>
  <c r="AZ260" i="13"/>
  <c r="BL260" i="13"/>
  <c r="AT167" i="13"/>
  <c r="AM169" i="13"/>
  <c r="BJ171" i="13"/>
  <c r="BL173" i="13"/>
  <c r="BJ19" i="28" s="1"/>
  <c r="BE175" i="13"/>
  <c r="BC21" i="28" s="1"/>
  <c r="AS178" i="13"/>
  <c r="AQ24" i="28" s="1"/>
  <c r="BG180" i="13"/>
  <c r="BE26" i="28" s="1"/>
  <c r="BK182" i="13"/>
  <c r="BI28" i="28" s="1"/>
  <c r="AM184" i="13"/>
  <c r="BO185" i="13"/>
  <c r="AV187" i="13"/>
  <c r="BF188" i="13"/>
  <c r="BA190" i="13"/>
  <c r="AO192" i="13"/>
  <c r="BN193" i="13"/>
  <c r="AH195" i="13"/>
  <c r="AZ196" i="13"/>
  <c r="BG197" i="13"/>
  <c r="BJ198" i="13"/>
  <c r="AM200" i="13"/>
  <c r="AN201" i="13"/>
  <c r="AP202" i="13"/>
  <c r="AJ203" i="13"/>
  <c r="AI204" i="13"/>
  <c r="BL204" i="13"/>
  <c r="BC205" i="13"/>
  <c r="BB206" i="13"/>
  <c r="AY207" i="13"/>
  <c r="AR208" i="13"/>
  <c r="AG209" i="13"/>
  <c r="BL209" i="13"/>
  <c r="BD210" i="13"/>
  <c r="AS211" i="13"/>
  <c r="AL212" i="13"/>
  <c r="BG212" i="13"/>
  <c r="AT213" i="13"/>
  <c r="BL213" i="13"/>
  <c r="AY214" i="13"/>
  <c r="AK215" i="13"/>
  <c r="BC215" i="13"/>
  <c r="AP216" i="13"/>
  <c r="BJ216" i="13"/>
  <c r="AQ217" i="13"/>
  <c r="BK217" i="13"/>
  <c r="AR218" i="13"/>
  <c r="BL218" i="13"/>
  <c r="AS219" i="13"/>
  <c r="BM219" i="13"/>
  <c r="AT220" i="13"/>
  <c r="BN220" i="13"/>
  <c r="AU221" i="13"/>
  <c r="BK221" i="13"/>
  <c r="AS222" i="13"/>
  <c r="BG222" i="13"/>
  <c r="AL223" i="13"/>
  <c r="AZ223" i="13"/>
  <c r="BM223" i="13"/>
  <c r="AQ224" i="13"/>
  <c r="BD224" i="13"/>
  <c r="AG225" i="13"/>
  <c r="AS225" i="13"/>
  <c r="BE225" i="13"/>
  <c r="AH226" i="13"/>
  <c r="AT226" i="13"/>
  <c r="BF226" i="13"/>
  <c r="AI227" i="13"/>
  <c r="AU227" i="13"/>
  <c r="BG227" i="13"/>
  <c r="AJ228" i="13"/>
  <c r="AV228" i="13"/>
  <c r="BH228" i="13"/>
  <c r="AK229" i="13"/>
  <c r="AW229" i="13"/>
  <c r="BI229" i="13"/>
  <c r="AL230" i="13"/>
  <c r="AX230" i="13"/>
  <c r="BJ230" i="13"/>
  <c r="AM231" i="13"/>
  <c r="AY231" i="13"/>
  <c r="BK231" i="13"/>
  <c r="AN232" i="13"/>
  <c r="AZ232" i="13"/>
  <c r="BL232" i="13"/>
  <c r="AO233" i="13"/>
  <c r="BA233" i="13"/>
  <c r="BB166" i="13"/>
  <c r="AK170" i="13"/>
  <c r="BM173" i="13"/>
  <c r="BK19" i="28" s="1"/>
  <c r="AH178" i="13"/>
  <c r="AF24" i="28" s="1"/>
  <c r="AH181" i="13"/>
  <c r="AF27" i="28" s="1"/>
  <c r="BH184" i="13"/>
  <c r="AU187" i="13"/>
  <c r="AR190" i="13"/>
  <c r="AU192" i="13"/>
  <c r="AI195" i="13"/>
  <c r="AR197" i="13"/>
  <c r="BC199" i="13"/>
  <c r="AQ201" i="13"/>
  <c r="AI203" i="13"/>
  <c r="BA204" i="13"/>
  <c r="BN205" i="13"/>
  <c r="BA207" i="13"/>
  <c r="BN208" i="13"/>
  <c r="AM210" i="13"/>
  <c r="BB211" i="13"/>
  <c r="BF212" i="13"/>
  <c r="BH213" i="13"/>
  <c r="BB214" i="13"/>
  <c r="BH215" i="13"/>
  <c r="BD216" i="13"/>
  <c r="AY217" i="13"/>
  <c r="AT218" i="13"/>
  <c r="AR219" i="13"/>
  <c r="AQ220" i="13"/>
  <c r="AH221" i="13"/>
  <c r="BN221" i="13"/>
  <c r="BE222" i="13"/>
  <c r="AR223" i="13"/>
  <c r="AG224" i="13"/>
  <c r="BC224" i="13"/>
  <c r="AP225" i="13"/>
  <c r="BH225" i="13"/>
  <c r="AU226" i="13"/>
  <c r="AG227" i="13"/>
  <c r="AY227" i="13"/>
  <c r="AL228" i="13"/>
  <c r="BG228" i="13"/>
  <c r="AT229" i="13"/>
  <c r="BL229" i="13"/>
  <c r="AY230" i="13"/>
  <c r="AK231" i="13"/>
  <c r="BC231" i="13"/>
  <c r="AP232" i="13"/>
  <c r="BK232" i="13"/>
  <c r="AX233" i="13"/>
  <c r="BO233" i="13"/>
  <c r="AZ234" i="13"/>
  <c r="AG235" i="13"/>
  <c r="BA235" i="13"/>
  <c r="AH236" i="13"/>
  <c r="BB236" i="13"/>
  <c r="AI237" i="13"/>
  <c r="AZ237" i="13"/>
  <c r="AG238" i="13"/>
  <c r="AV238" i="13"/>
  <c r="BM238" i="13"/>
  <c r="AT239" i="13"/>
  <c r="BI239" i="13"/>
  <c r="AQ240" i="13"/>
  <c r="BG240" i="13"/>
  <c r="AM241" i="13"/>
  <c r="BD241" i="13"/>
  <c r="AK242" i="13"/>
  <c r="AZ242" i="13"/>
  <c r="AH243" i="13"/>
  <c r="AX243" i="13"/>
  <c r="BM243" i="13"/>
  <c r="AU244" i="13"/>
  <c r="BK244" i="13"/>
  <c r="AQ245" i="13"/>
  <c r="BH245" i="13"/>
  <c r="AO246" i="13"/>
  <c r="BD246" i="13"/>
  <c r="AL247" i="13"/>
  <c r="BB247" i="13"/>
  <c r="AH248" i="13"/>
  <c r="AY248" i="13"/>
  <c r="BO248" i="13"/>
  <c r="AU249" i="13"/>
  <c r="BL249" i="13"/>
  <c r="AS250" i="13"/>
  <c r="BH250" i="13"/>
  <c r="AP251" i="13"/>
  <c r="BF251" i="13"/>
  <c r="AL252" i="13"/>
  <c r="BC252" i="13"/>
  <c r="AJ253" i="13"/>
  <c r="AY253" i="13"/>
  <c r="AG254" i="13"/>
  <c r="AW254" i="13"/>
  <c r="BL254" i="13"/>
  <c r="AT255" i="13"/>
  <c r="BJ255" i="13"/>
  <c r="AP256" i="13"/>
  <c r="BG256" i="13"/>
  <c r="AN257" i="13"/>
  <c r="BC257" i="13"/>
  <c r="AK258" i="13"/>
  <c r="BA258" i="13"/>
  <c r="BN258" i="13"/>
  <c r="AR259" i="13"/>
  <c r="BE259" i="13"/>
  <c r="AI260" i="13"/>
  <c r="AV260" i="13"/>
  <c r="BI260" i="13"/>
  <c r="AM261" i="13"/>
  <c r="AY261" i="13"/>
  <c r="BK261" i="13"/>
  <c r="AN262" i="13"/>
  <c r="AZ262" i="13"/>
  <c r="BL262" i="13"/>
  <c r="AO263" i="13"/>
  <c r="BA263" i="13"/>
  <c r="BM263" i="13"/>
  <c r="AQ164" i="13"/>
  <c r="AO16" i="28" s="1"/>
  <c r="BC164" i="13"/>
  <c r="BA16" i="28" s="1"/>
  <c r="BO164" i="13"/>
  <c r="BM16" i="28" s="1"/>
  <c r="Y166" i="13"/>
  <c r="Y169" i="13"/>
  <c r="Y172" i="13"/>
  <c r="AA18" i="28" s="1"/>
  <c r="Y175" i="13"/>
  <c r="AA21" i="28" s="1"/>
  <c r="Y178" i="13"/>
  <c r="AA24" i="28" s="1"/>
  <c r="Y181" i="13"/>
  <c r="AA27" i="28" s="1"/>
  <c r="Y184" i="13"/>
  <c r="Y187" i="13"/>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T165" i="13"/>
  <c r="T171" i="13"/>
  <c r="T177" i="13"/>
  <c r="T183" i="13"/>
  <c r="T189" i="13"/>
  <c r="T195" i="13"/>
  <c r="T201" i="13"/>
  <c r="T207" i="13"/>
  <c r="T213" i="13"/>
  <c r="T219" i="13"/>
  <c r="T225" i="13"/>
  <c r="T231" i="13"/>
  <c r="T237" i="13"/>
  <c r="T243" i="13"/>
  <c r="T249" i="13"/>
  <c r="BC166" i="13"/>
  <c r="AL170" i="13"/>
  <c r="AW174" i="13"/>
  <c r="AU20" i="28" s="1"/>
  <c r="AQ178" i="13"/>
  <c r="AO24" i="28" s="1"/>
  <c r="AS182" i="13"/>
  <c r="AQ28" i="28" s="1"/>
  <c r="BI184" i="13"/>
  <c r="AX187" i="13"/>
  <c r="AS190" i="13"/>
  <c r="AV192" i="13"/>
  <c r="AY195" i="13"/>
  <c r="BF197" i="13"/>
  <c r="AI200" i="13"/>
  <c r="AS201" i="13"/>
  <c r="AK203" i="13"/>
  <c r="BB204" i="13"/>
  <c r="AK206" i="13"/>
  <c r="BB207" i="13"/>
  <c r="BO208" i="13"/>
  <c r="AT210" i="13"/>
  <c r="BC211" i="13"/>
  <c r="BI212" i="13"/>
  <c r="BJ213" i="13"/>
  <c r="BG214" i="13"/>
  <c r="BI215" i="13"/>
  <c r="BI216" i="13"/>
  <c r="BD217" i="13"/>
  <c r="AY218" i="13"/>
  <c r="AT219" i="13"/>
  <c r="AR220" i="13"/>
  <c r="AI221" i="13"/>
  <c r="BO221" i="13"/>
  <c r="BF222" i="13"/>
  <c r="AW223" i="13"/>
  <c r="AH224" i="13"/>
  <c r="BE224" i="13"/>
  <c r="AQ225" i="13"/>
  <c r="BI225" i="13"/>
  <c r="AV226" i="13"/>
  <c r="AH227" i="13"/>
  <c r="BD227" i="13"/>
  <c r="AM228" i="13"/>
  <c r="BI228" i="13"/>
  <c r="AU229" i="13"/>
  <c r="BM229" i="13"/>
  <c r="AZ230" i="13"/>
  <c r="AL231" i="13"/>
  <c r="BH231" i="13"/>
  <c r="AQ232" i="13"/>
  <c r="BM232" i="13"/>
  <c r="AY233" i="13"/>
  <c r="AG234" i="13"/>
  <c r="BA234" i="13"/>
  <c r="AH235" i="13"/>
  <c r="BB235" i="13"/>
  <c r="AI236" i="13"/>
  <c r="BC236" i="13"/>
  <c r="AJ237" i="13"/>
  <c r="BB237" i="13"/>
  <c r="AH238" i="13"/>
  <c r="AW238" i="13"/>
  <c r="BO238" i="13"/>
  <c r="AU239" i="13"/>
  <c r="BJ239" i="13"/>
  <c r="AS240" i="13"/>
  <c r="BH240" i="13"/>
  <c r="AN241" i="13"/>
  <c r="BF241" i="13"/>
  <c r="AL242" i="13"/>
  <c r="BA242" i="13"/>
  <c r="AJ243" i="13"/>
  <c r="AY243" i="13"/>
  <c r="BN243" i="13"/>
  <c r="AW244" i="13"/>
  <c r="BL244" i="13"/>
  <c r="AR245" i="13"/>
  <c r="BJ245" i="13"/>
  <c r="AP246" i="13"/>
  <c r="BE246" i="13"/>
  <c r="AN247" i="13"/>
  <c r="BC247" i="13"/>
  <c r="AI248" i="13"/>
  <c r="BA248" i="13"/>
  <c r="AG249" i="13"/>
  <c r="AV249" i="13"/>
  <c r="BN249" i="13"/>
  <c r="AT250" i="13"/>
  <c r="BI250" i="13"/>
  <c r="AR251" i="13"/>
  <c r="BG251" i="13"/>
  <c r="AM252" i="13"/>
  <c r="BE252" i="13"/>
  <c r="AK253" i="13"/>
  <c r="AZ253" i="13"/>
  <c r="AI254" i="13"/>
  <c r="AX254" i="13"/>
  <c r="BM254" i="13"/>
  <c r="AV255" i="13"/>
  <c r="BK255" i="13"/>
  <c r="AQ256" i="13"/>
  <c r="BI256" i="13"/>
  <c r="AO257" i="13"/>
  <c r="BD257" i="13"/>
  <c r="AM258" i="13"/>
  <c r="BB258" i="13"/>
  <c r="BO258" i="13"/>
  <c r="AS259" i="13"/>
  <c r="BF259" i="13"/>
  <c r="AJ260" i="13"/>
  <c r="AW260" i="13"/>
  <c r="BJ260" i="13"/>
  <c r="AN261" i="13"/>
  <c r="AZ261" i="13"/>
  <c r="BL261" i="13"/>
  <c r="AO262" i="13"/>
  <c r="BA262" i="13"/>
  <c r="BM262" i="13"/>
  <c r="AP263" i="13"/>
  <c r="BB263" i="13"/>
  <c r="BN263" i="13"/>
  <c r="AR164" i="13"/>
  <c r="AP16" i="28" s="1"/>
  <c r="BD164" i="13"/>
  <c r="BB16" i="28" s="1"/>
  <c r="AG164" i="13"/>
  <c r="AE16" i="28" s="1"/>
  <c r="Z166" i="13"/>
  <c r="Z169" i="13"/>
  <c r="Z172" i="13"/>
  <c r="AB18" i="28" s="1"/>
  <c r="Z175" i="13"/>
  <c r="AB21" i="28" s="1"/>
  <c r="Z178" i="13"/>
  <c r="AB24" i="28" s="1"/>
  <c r="Z181" i="13"/>
  <c r="AB27" i="28" s="1"/>
  <c r="Z184" i="13"/>
  <c r="Z187" i="13"/>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U165" i="13"/>
  <c r="U171" i="13"/>
  <c r="U177" i="13"/>
  <c r="U183" i="13"/>
  <c r="U189" i="13"/>
  <c r="U195" i="13"/>
  <c r="U201" i="13"/>
  <c r="U207" i="13"/>
  <c r="U213" i="13"/>
  <c r="U219" i="13"/>
  <c r="U225" i="13"/>
  <c r="U231" i="13"/>
  <c r="U237" i="13"/>
  <c r="U243" i="13"/>
  <c r="U249" i="13"/>
  <c r="BE166" i="13"/>
  <c r="AN171" i="13"/>
  <c r="AX174" i="13"/>
  <c r="AV20" i="28" s="1"/>
  <c r="AT178" i="13"/>
  <c r="AR24" i="28" s="1"/>
  <c r="AT182" i="13"/>
  <c r="AR28" i="28" s="1"/>
  <c r="BJ184" i="13"/>
  <c r="BJ187" i="13"/>
  <c r="AY190" i="13"/>
  <c r="AV193" i="13"/>
  <c r="AZ195" i="13"/>
  <c r="BH197" i="13"/>
  <c r="AJ200" i="13"/>
  <c r="AT201" i="13"/>
  <c r="AT203" i="13"/>
  <c r="BK204" i="13"/>
  <c r="AX206" i="13"/>
  <c r="BC207" i="13"/>
  <c r="AH209" i="13"/>
  <c r="AU210" i="13"/>
  <c r="BE211" i="13"/>
  <c r="BJ212" i="13"/>
  <c r="BK213" i="13"/>
  <c r="BM214" i="13"/>
  <c r="BJ215" i="13"/>
  <c r="BK216" i="13"/>
  <c r="BE217" i="13"/>
  <c r="AZ218" i="13"/>
  <c r="AU219" i="13"/>
  <c r="AS220" i="13"/>
  <c r="AR221" i="13"/>
  <c r="AG222" i="13"/>
  <c r="BH222" i="13"/>
  <c r="AX223" i="13"/>
  <c r="AI224" i="13"/>
  <c r="BF224" i="13"/>
  <c r="AR225" i="13"/>
  <c r="BN225" i="13"/>
  <c r="AW226" i="13"/>
  <c r="AJ227" i="13"/>
  <c r="BE227" i="13"/>
  <c r="AN228" i="13"/>
  <c r="BJ228" i="13"/>
  <c r="AV229" i="13"/>
  <c r="AI230" i="13"/>
  <c r="BA230" i="13"/>
  <c r="AN231" i="13"/>
  <c r="BI231" i="13"/>
  <c r="AR232" i="13"/>
  <c r="BN232" i="13"/>
  <c r="AZ233" i="13"/>
  <c r="AH234" i="13"/>
  <c r="BB234" i="13"/>
  <c r="AI235" i="13"/>
  <c r="BC235" i="13"/>
  <c r="AJ236" i="13"/>
  <c r="BD236" i="13"/>
  <c r="AK237" i="13"/>
  <c r="BC237" i="13"/>
  <c r="AI238" i="13"/>
  <c r="AX238" i="13"/>
  <c r="AG239" i="13"/>
  <c r="AV239" i="13"/>
  <c r="BK239" i="13"/>
  <c r="AT240" i="13"/>
  <c r="BI240" i="13"/>
  <c r="AO241" i="13"/>
  <c r="BG241" i="13"/>
  <c r="AM242" i="13"/>
  <c r="BB242" i="13"/>
  <c r="AK243" i="13"/>
  <c r="AZ243" i="13"/>
  <c r="BO243" i="13"/>
  <c r="AX244" i="13"/>
  <c r="BM244" i="13"/>
  <c r="AS245" i="13"/>
  <c r="BK245" i="13"/>
  <c r="AQ246" i="13"/>
  <c r="BF246" i="13"/>
  <c r="AO247" i="13"/>
  <c r="BD247" i="13"/>
  <c r="AJ248" i="13"/>
  <c r="BB248" i="13"/>
  <c r="AH249" i="13"/>
  <c r="AW249" i="13"/>
  <c r="BO249" i="13"/>
  <c r="AU250" i="13"/>
  <c r="BJ250" i="13"/>
  <c r="AS251" i="13"/>
  <c r="BH251" i="13"/>
  <c r="AN252" i="13"/>
  <c r="BF252" i="13"/>
  <c r="AL253" i="13"/>
  <c r="BA253" i="13"/>
  <c r="AJ254" i="13"/>
  <c r="AY254" i="13"/>
  <c r="BN254" i="13"/>
  <c r="AW255" i="13"/>
  <c r="BL255" i="13"/>
  <c r="AR256" i="13"/>
  <c r="BJ256" i="13"/>
  <c r="AP257" i="13"/>
  <c r="BE257" i="13"/>
  <c r="AN258" i="13"/>
  <c r="BC258" i="13"/>
  <c r="AG259" i="13"/>
  <c r="AT259" i="13"/>
  <c r="BG259" i="13"/>
  <c r="AK260" i="13"/>
  <c r="AX260" i="13"/>
  <c r="BK260" i="13"/>
  <c r="AO261" i="13"/>
  <c r="BA261" i="13"/>
  <c r="BM261" i="13"/>
  <c r="AP262" i="13"/>
  <c r="BB262" i="13"/>
  <c r="BN262" i="13"/>
  <c r="AQ263" i="13"/>
  <c r="BC263" i="13"/>
  <c r="BO263" i="13"/>
  <c r="AS164" i="13"/>
  <c r="AQ16" i="28" s="1"/>
  <c r="BE164" i="13"/>
  <c r="BC16" i="28" s="1"/>
  <c r="AA166" i="13"/>
  <c r="AA169" i="13"/>
  <c r="AA172" i="13"/>
  <c r="AC18" i="28" s="1"/>
  <c r="AA175" i="13"/>
  <c r="AC21" i="28" s="1"/>
  <c r="AA178" i="13"/>
  <c r="AC24" i="28" s="1"/>
  <c r="AA181" i="13"/>
  <c r="AC27" i="28" s="1"/>
  <c r="AA184" i="13"/>
  <c r="AA187" i="13"/>
  <c r="AA190" i="13"/>
  <c r="AA193" i="13"/>
  <c r="AA196" i="13"/>
  <c r="AA199" i="13"/>
  <c r="AA202" i="13"/>
  <c r="AA205" i="13"/>
  <c r="AA208" i="13"/>
  <c r="AA211" i="13"/>
  <c r="AA214" i="13"/>
  <c r="AA217" i="13"/>
  <c r="AA220" i="13"/>
  <c r="AA223" i="13"/>
  <c r="AA226" i="13"/>
  <c r="AA229" i="13"/>
  <c r="AA232" i="13"/>
  <c r="AA235" i="13"/>
  <c r="AU167" i="13"/>
  <c r="AO171" i="13"/>
  <c r="AY174" i="13"/>
  <c r="AW20" i="28" s="1"/>
  <c r="AU178" i="13"/>
  <c r="AS24" i="28" s="1"/>
  <c r="AU182" i="13"/>
  <c r="AS28" i="28" s="1"/>
  <c r="BA185" i="13"/>
  <c r="BK187" i="13"/>
  <c r="BB190" i="13"/>
  <c r="AW193" i="13"/>
  <c r="BA195" i="13"/>
  <c r="AI198" i="13"/>
  <c r="AL200" i="13"/>
  <c r="BM201" i="13"/>
  <c r="AU203" i="13"/>
  <c r="BM204" i="13"/>
  <c r="AY206" i="13"/>
  <c r="BD207" i="13"/>
  <c r="AP209" i="13"/>
  <c r="BC210" i="13"/>
  <c r="AH212" i="13"/>
  <c r="BK212" i="13"/>
  <c r="BM213" i="13"/>
  <c r="BN214" i="13"/>
  <c r="BL215" i="13"/>
  <c r="BL216" i="13"/>
  <c r="BJ217" i="13"/>
  <c r="BE218" i="13"/>
  <c r="AZ219" i="13"/>
  <c r="AU220" i="13"/>
  <c r="AS221" i="13"/>
  <c r="AH222" i="13"/>
  <c r="BI222" i="13"/>
  <c r="AY223" i="13"/>
  <c r="AN224" i="13"/>
  <c r="BG224" i="13"/>
  <c r="AT225" i="13"/>
  <c r="BO225" i="13"/>
  <c r="AX226" i="13"/>
  <c r="AK227" i="13"/>
  <c r="BF227" i="13"/>
  <c r="AS228" i="13"/>
  <c r="BK228" i="13"/>
  <c r="AX229" i="13"/>
  <c r="AJ230" i="13"/>
  <c r="BB230" i="13"/>
  <c r="AO231" i="13"/>
  <c r="BJ231" i="13"/>
  <c r="AW232" i="13"/>
  <c r="BO232" i="13"/>
  <c r="BB233" i="13"/>
  <c r="AM234" i="13"/>
  <c r="BC234" i="13"/>
  <c r="AN235" i="13"/>
  <c r="BD235" i="13"/>
  <c r="AO236" i="13"/>
  <c r="BE236" i="13"/>
  <c r="AN237" i="13"/>
  <c r="BD237" i="13"/>
  <c r="AJ238" i="13"/>
  <c r="BA238" i="13"/>
  <c r="AH239" i="13"/>
  <c r="AW239" i="13"/>
  <c r="BN239" i="13"/>
  <c r="AU240" i="13"/>
  <c r="BJ240" i="13"/>
  <c r="AR241" i="13"/>
  <c r="BH241" i="13"/>
  <c r="AN242" i="13"/>
  <c r="BE242" i="13"/>
  <c r="AL243" i="13"/>
  <c r="BA243" i="13"/>
  <c r="AI244" i="13"/>
  <c r="AY244" i="13"/>
  <c r="BN244" i="13"/>
  <c r="AV245" i="13"/>
  <c r="BL245" i="13"/>
  <c r="AR246" i="13"/>
  <c r="BI246" i="13"/>
  <c r="AP247" i="13"/>
  <c r="BE247" i="13"/>
  <c r="AM248" i="13"/>
  <c r="BC248" i="13"/>
  <c r="AI249" i="13"/>
  <c r="AZ249" i="13"/>
  <c r="AG250" i="13"/>
  <c r="AV250" i="13"/>
  <c r="BM250" i="13"/>
  <c r="AT251" i="13"/>
  <c r="BI251" i="13"/>
  <c r="AQ252" i="13"/>
  <c r="BG252" i="13"/>
  <c r="AM253" i="13"/>
  <c r="BD253" i="13"/>
  <c r="AK254" i="13"/>
  <c r="AZ254" i="13"/>
  <c r="AH255" i="13"/>
  <c r="AX255" i="13"/>
  <c r="BM255" i="13"/>
  <c r="AU256" i="13"/>
  <c r="BK256" i="13"/>
  <c r="AQ257" i="13"/>
  <c r="BH257" i="13"/>
  <c r="AO258" i="13"/>
  <c r="BD258" i="13"/>
  <c r="AH259" i="13"/>
  <c r="AU259" i="13"/>
  <c r="BH259" i="13"/>
  <c r="AL260" i="13"/>
  <c r="AY260" i="13"/>
  <c r="BM260" i="13"/>
  <c r="AP261" i="13"/>
  <c r="BB261" i="13"/>
  <c r="BN261" i="13"/>
  <c r="AQ262" i="13"/>
  <c r="BC262" i="13"/>
  <c r="BO262" i="13"/>
  <c r="AR263" i="13"/>
  <c r="BD263" i="13"/>
  <c r="AH164" i="13"/>
  <c r="AF16" i="28" s="1"/>
  <c r="AT164" i="13"/>
  <c r="AR16" i="28" s="1"/>
  <c r="BF164" i="13"/>
  <c r="BD16" i="28" s="1"/>
  <c r="AB166" i="13"/>
  <c r="AB169" i="13"/>
  <c r="AB172" i="13"/>
  <c r="AD18" i="28" s="1"/>
  <c r="AB175" i="13"/>
  <c r="AD21" i="28" s="1"/>
  <c r="AB178" i="13"/>
  <c r="AD24" i="28" s="1"/>
  <c r="AB181" i="13"/>
  <c r="AD27" i="28" s="1"/>
  <c r="AB184" i="13"/>
  <c r="AB187" i="13"/>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U166" i="13"/>
  <c r="U172" i="13"/>
  <c r="U178" i="13"/>
  <c r="U184" i="13"/>
  <c r="U190" i="13"/>
  <c r="U196" i="13"/>
  <c r="U202" i="13"/>
  <c r="U208" i="13"/>
  <c r="U214" i="13"/>
  <c r="U220" i="13"/>
  <c r="U226" i="13"/>
  <c r="U232" i="13"/>
  <c r="U238" i="13"/>
  <c r="U244" i="13"/>
  <c r="U250" i="13"/>
  <c r="U256" i="13"/>
  <c r="BD168" i="13"/>
  <c r="BM171" i="13"/>
  <c r="AZ176" i="13"/>
  <c r="AX22" i="28" s="1"/>
  <c r="BD180" i="13"/>
  <c r="BB26" i="28" s="1"/>
  <c r="AL183" i="13"/>
  <c r="AJ29" i="28" s="1"/>
  <c r="AI186" i="13"/>
  <c r="BE188" i="13"/>
  <c r="BC191" i="13"/>
  <c r="AL194" i="13"/>
  <c r="BA196" i="13"/>
  <c r="BH198" i="13"/>
  <c r="AZ200" i="13"/>
  <c r="AR202" i="13"/>
  <c r="BL203" i="13"/>
  <c r="AZ205" i="13"/>
  <c r="BM206" i="13"/>
  <c r="AS208" i="13"/>
  <c r="BF209" i="13"/>
  <c r="BK210" i="13"/>
  <c r="AN212" i="13"/>
  <c r="AO213" i="13"/>
  <c r="AU214" i="13"/>
  <c r="AO215" i="13"/>
  <c r="AQ216" i="13"/>
  <c r="AO217" i="13"/>
  <c r="BO217" i="13"/>
  <c r="BN218" i="13"/>
  <c r="BL219" i="13"/>
  <c r="BG220" i="13"/>
  <c r="AY221" i="13"/>
  <c r="AT222" i="13"/>
  <c r="AJ223" i="13"/>
  <c r="BE223" i="13"/>
  <c r="AT224" i="13"/>
  <c r="BO224" i="13"/>
  <c r="BB225" i="13"/>
  <c r="AK226" i="13"/>
  <c r="BG226" i="13"/>
  <c r="AS227" i="13"/>
  <c r="BK227" i="13"/>
  <c r="AX228" i="13"/>
  <c r="AJ229" i="13"/>
  <c r="BF229" i="13"/>
  <c r="AO230" i="13"/>
  <c r="BK230" i="13"/>
  <c r="AW231" i="13"/>
  <c r="BO231" i="13"/>
  <c r="BB232" i="13"/>
  <c r="AN233" i="13"/>
  <c r="BJ233" i="13"/>
  <c r="AQ234" i="13"/>
  <c r="BK234" i="13"/>
  <c r="AR235" i="13"/>
  <c r="BL235" i="13"/>
  <c r="AS236" i="13"/>
  <c r="BM236" i="13"/>
  <c r="AS237" i="13"/>
  <c r="BH237" i="13"/>
  <c r="AQ238" i="13"/>
  <c r="BF238" i="13"/>
  <c r="AL239" i="13"/>
  <c r="BD239" i="13"/>
  <c r="AJ240" i="13"/>
  <c r="AY240" i="13"/>
  <c r="AH241" i="13"/>
  <c r="AW241" i="13"/>
  <c r="BL241" i="13"/>
  <c r="AU242" i="13"/>
  <c r="BJ242" i="13"/>
  <c r="AP243" i="13"/>
  <c r="BH243" i="13"/>
  <c r="AN244" i="13"/>
  <c r="BC244" i="13"/>
  <c r="AL245" i="13"/>
  <c r="BA245" i="13"/>
  <c r="AG246" i="13"/>
  <c r="AY246" i="13"/>
  <c r="BN246" i="13"/>
  <c r="AT247" i="13"/>
  <c r="BL247" i="13"/>
  <c r="AR248" i="13"/>
  <c r="BG248" i="13"/>
  <c r="AP249" i="13"/>
  <c r="BE249" i="13"/>
  <c r="AK250" i="13"/>
  <c r="BC250" i="13"/>
  <c r="AI251" i="13"/>
  <c r="AX251" i="13"/>
  <c r="AG252" i="13"/>
  <c r="AV252" i="13"/>
  <c r="BK252" i="13"/>
  <c r="AT253" i="13"/>
  <c r="BI253" i="13"/>
  <c r="AO254" i="13"/>
  <c r="BG254" i="13"/>
  <c r="AM255" i="13"/>
  <c r="BB255" i="13"/>
  <c r="AK256" i="13"/>
  <c r="AZ256" i="13"/>
  <c r="BO256" i="13"/>
  <c r="AX257" i="13"/>
  <c r="BM257" i="13"/>
  <c r="AS258" i="13"/>
  <c r="BH258" i="13"/>
  <c r="AL259" i="13"/>
  <c r="AZ259" i="13"/>
  <c r="BM259" i="13"/>
  <c r="AQ260" i="13"/>
  <c r="BD260" i="13"/>
  <c r="AH261" i="13"/>
  <c r="AT261" i="13"/>
  <c r="BF261" i="13"/>
  <c r="AI262" i="13"/>
  <c r="AU262" i="13"/>
  <c r="BG262" i="13"/>
  <c r="AJ263" i="13"/>
  <c r="AV263" i="13"/>
  <c r="BH263" i="13"/>
  <c r="AL164" i="13"/>
  <c r="AJ16" i="28" s="1"/>
  <c r="AX164" i="13"/>
  <c r="AV16" i="28" s="1"/>
  <c r="BJ164" i="13"/>
  <c r="BH16" i="28" s="1"/>
  <c r="AB167" i="13"/>
  <c r="AB170" i="13"/>
  <c r="AB173" i="13"/>
  <c r="AD19" i="28" s="1"/>
  <c r="AB176" i="13"/>
  <c r="AD22" i="28" s="1"/>
  <c r="AB179" i="13"/>
  <c r="AD25" i="28" s="1"/>
  <c r="AB182" i="13"/>
  <c r="AD28" i="28" s="1"/>
  <c r="AB185" i="13"/>
  <c r="AB188" i="13"/>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U168" i="13"/>
  <c r="U174" i="13"/>
  <c r="U180" i="13"/>
  <c r="U186" i="13"/>
  <c r="U192" i="13"/>
  <c r="U198" i="13"/>
  <c r="U204" i="13"/>
  <c r="U210" i="13"/>
  <c r="U216" i="13"/>
  <c r="U222" i="13"/>
  <c r="U228" i="13"/>
  <c r="U234" i="13"/>
  <c r="U240" i="13"/>
  <c r="U246" i="13"/>
  <c r="AV167" i="13"/>
  <c r="AL173" i="13"/>
  <c r="AJ19" i="28" s="1"/>
  <c r="BE180" i="13"/>
  <c r="BC26" i="28" s="1"/>
  <c r="BC185" i="13"/>
  <c r="BE189" i="13"/>
  <c r="BE194" i="13"/>
  <c r="BG198" i="13"/>
  <c r="BN201" i="13"/>
  <c r="AL204" i="13"/>
  <c r="BN206" i="13"/>
  <c r="AR209" i="13"/>
  <c r="AZ211" i="13"/>
  <c r="AV213" i="13"/>
  <c r="AN215" i="13"/>
  <c r="BM216" i="13"/>
  <c r="AQ218" i="13"/>
  <c r="BN219" i="13"/>
  <c r="AV221" i="13"/>
  <c r="BD222" i="13"/>
  <c r="BK223" i="13"/>
  <c r="BN224" i="13"/>
  <c r="AG226" i="13"/>
  <c r="BJ226" i="13"/>
  <c r="AG228" i="13"/>
  <c r="AH229" i="13"/>
  <c r="BK229" i="13"/>
  <c r="BM230" i="13"/>
  <c r="BN231" i="13"/>
  <c r="AG233" i="13"/>
  <c r="BM233" i="13"/>
  <c r="BL234" i="13"/>
  <c r="BF235" i="13"/>
  <c r="BA236" i="13"/>
  <c r="AU237" i="13"/>
  <c r="AO238" i="13"/>
  <c r="AI239" i="13"/>
  <c r="BG239" i="13"/>
  <c r="AZ240" i="13"/>
  <c r="AU241" i="13"/>
  <c r="AJ242" i="13"/>
  <c r="BL242" i="13"/>
  <c r="BF243" i="13"/>
  <c r="AZ244" i="13"/>
  <c r="AO245" i="13"/>
  <c r="AH246" i="13"/>
  <c r="BL246" i="13"/>
  <c r="BA247" i="13"/>
  <c r="AT248" i="13"/>
  <c r="AN249" i="13"/>
  <c r="AH250" i="13"/>
  <c r="BF250" i="13"/>
  <c r="AY251" i="13"/>
  <c r="AT252" i="13"/>
  <c r="AI253" i="13"/>
  <c r="BK253" i="13"/>
  <c r="BE254" i="13"/>
  <c r="AY255" i="13"/>
  <c r="AN256" i="13"/>
  <c r="AG257" i="13"/>
  <c r="BK257" i="13"/>
  <c r="AZ258" i="13"/>
  <c r="AO259" i="13"/>
  <c r="BL259" i="13"/>
  <c r="BA260" i="13"/>
  <c r="AK261" i="13"/>
  <c r="BG261" i="13"/>
  <c r="AS262" i="13"/>
  <c r="BK262" i="13"/>
  <c r="AX263" i="13"/>
  <c r="AK164" i="13"/>
  <c r="AI16" i="28" s="1"/>
  <c r="BG164" i="13"/>
  <c r="BE16" i="28" s="1"/>
  <c r="AA17" i="28"/>
  <c r="Z170" i="13"/>
  <c r="AB174" i="13"/>
  <c r="AD20" i="28" s="1"/>
  <c r="Z180" i="13"/>
  <c r="AB26" i="28" s="1"/>
  <c r="AA185" i="13"/>
  <c r="Y191" i="13"/>
  <c r="AA195" i="13"/>
  <c r="Y201" i="13"/>
  <c r="Z206" i="13"/>
  <c r="AB210" i="13"/>
  <c r="Z216" i="13"/>
  <c r="AA221" i="13"/>
  <c r="Y227" i="13"/>
  <c r="AA231" i="13"/>
  <c r="Y237" i="13"/>
  <c r="AA241" i="13"/>
  <c r="Y246" i="13"/>
  <c r="AA250" i="13"/>
  <c r="Y255" i="13"/>
  <c r="AA259" i="13"/>
  <c r="Z164" i="13"/>
  <c r="AB16" i="28" s="1"/>
  <c r="T172" i="13"/>
  <c r="T181" i="13"/>
  <c r="T190" i="13"/>
  <c r="T199" i="13"/>
  <c r="T208" i="13"/>
  <c r="T217" i="13"/>
  <c r="T226" i="13"/>
  <c r="T235" i="13"/>
  <c r="T244" i="13"/>
  <c r="U252" i="13"/>
  <c r="T259" i="13"/>
  <c r="S165" i="13"/>
  <c r="S177" i="13"/>
  <c r="S189" i="13"/>
  <c r="S201" i="13"/>
  <c r="S213" i="13"/>
  <c r="S225" i="13"/>
  <c r="S237" i="13"/>
  <c r="S249" i="13"/>
  <c r="S261" i="13"/>
  <c r="R173" i="13"/>
  <c r="R185" i="13"/>
  <c r="R197" i="13"/>
  <c r="R209" i="13"/>
  <c r="R221" i="13"/>
  <c r="R233" i="13"/>
  <c r="R245" i="13"/>
  <c r="R257" i="13"/>
  <c r="Q169" i="13"/>
  <c r="Q181" i="13"/>
  <c r="Q193" i="13"/>
  <c r="Q205" i="13"/>
  <c r="Q217" i="13"/>
  <c r="Q229" i="13"/>
  <c r="Q241" i="13"/>
  <c r="Q253" i="13"/>
  <c r="P165" i="13"/>
  <c r="P177" i="13"/>
  <c r="P189" i="13"/>
  <c r="P201" i="13"/>
  <c r="P213" i="13"/>
  <c r="P225" i="13"/>
  <c r="P237" i="13"/>
  <c r="P249" i="13"/>
  <c r="P261" i="13"/>
  <c r="O173" i="13"/>
  <c r="O185" i="13"/>
  <c r="O197" i="13"/>
  <c r="O209" i="13"/>
  <c r="O221" i="13"/>
  <c r="O233" i="13"/>
  <c r="O245" i="13"/>
  <c r="O257" i="13"/>
  <c r="N169" i="13"/>
  <c r="N181" i="13"/>
  <c r="N193" i="13"/>
  <c r="N205" i="13"/>
  <c r="N217" i="13"/>
  <c r="N229" i="13"/>
  <c r="N241" i="13"/>
  <c r="N253" i="13"/>
  <c r="M177" i="13"/>
  <c r="R23" i="28" s="1"/>
  <c r="M189" i="13"/>
  <c r="M201" i="13"/>
  <c r="M213" i="13"/>
  <c r="M225" i="13"/>
  <c r="M237" i="13"/>
  <c r="M249" i="13"/>
  <c r="M261" i="13"/>
  <c r="L173" i="13"/>
  <c r="Q19" i="28" s="1"/>
  <c r="L185" i="13"/>
  <c r="L197" i="13"/>
  <c r="L209" i="13"/>
  <c r="L221" i="13"/>
  <c r="L233" i="13"/>
  <c r="L245" i="13"/>
  <c r="L257" i="13"/>
  <c r="BF167" i="13"/>
  <c r="BJ173" i="13"/>
  <c r="BH19" i="28" s="1"/>
  <c r="BJ180" i="13"/>
  <c r="BH26" i="28" s="1"/>
  <c r="AH186" i="13"/>
  <c r="BC190" i="13"/>
  <c r="BO194" i="13"/>
  <c r="BI198" i="13"/>
  <c r="BO201" i="13"/>
  <c r="AU204" i="13"/>
  <c r="AO207" i="13"/>
  <c r="BE209" i="13"/>
  <c r="AI212" i="13"/>
  <c r="AX213" i="13"/>
  <c r="AP215" i="13"/>
  <c r="BN216" i="13"/>
  <c r="AS218" i="13"/>
  <c r="BO219" i="13"/>
  <c r="AW221" i="13"/>
  <c r="BJ222" i="13"/>
  <c r="BL223" i="13"/>
  <c r="AH225" i="13"/>
  <c r="AI226" i="13"/>
  <c r="BO226" i="13"/>
  <c r="AH228" i="13"/>
  <c r="AI229" i="13"/>
  <c r="AK230" i="13"/>
  <c r="BN230" i="13"/>
  <c r="AK232" i="13"/>
  <c r="AL233" i="13"/>
  <c r="BN233" i="13"/>
  <c r="BM234" i="13"/>
  <c r="BG235" i="13"/>
  <c r="BF236" i="13"/>
  <c r="AV237" i="13"/>
  <c r="AR238" i="13"/>
  <c r="AJ239" i="13"/>
  <c r="BH239" i="13"/>
  <c r="BC240" i="13"/>
  <c r="AV241" i="13"/>
  <c r="AO242" i="13"/>
  <c r="BM242" i="13"/>
  <c r="BI243" i="13"/>
  <c r="BA244" i="13"/>
  <c r="AP245" i="13"/>
  <c r="AK246" i="13"/>
  <c r="BM246" i="13"/>
  <c r="BF247" i="13"/>
  <c r="AU248" i="13"/>
  <c r="AQ249" i="13"/>
  <c r="AI250" i="13"/>
  <c r="BG250" i="13"/>
  <c r="BB251" i="13"/>
  <c r="AU252" i="13"/>
  <c r="AN253" i="13"/>
  <c r="BL253" i="13"/>
  <c r="BH254" i="13"/>
  <c r="AZ255" i="13"/>
  <c r="AO256" i="13"/>
  <c r="AJ257" i="13"/>
  <c r="BL257" i="13"/>
  <c r="BE258" i="13"/>
  <c r="AP259" i="13"/>
  <c r="BN259" i="13"/>
  <c r="BB260" i="13"/>
  <c r="AL261" i="13"/>
  <c r="BH261" i="13"/>
  <c r="AT262" i="13"/>
  <c r="AG263" i="13"/>
  <c r="AY263" i="13"/>
  <c r="AM164" i="13"/>
  <c r="AK16" i="28" s="1"/>
  <c r="BH164" i="13"/>
  <c r="BF16" i="28" s="1"/>
  <c r="AB17" i="28"/>
  <c r="AA170" i="13"/>
  <c r="Y176" i="13"/>
  <c r="AA22" i="28" s="1"/>
  <c r="AA180" i="13"/>
  <c r="AC26" i="28" s="1"/>
  <c r="Y186" i="13"/>
  <c r="Z191" i="13"/>
  <c r="AB195" i="13"/>
  <c r="Z201" i="13"/>
  <c r="AA206" i="13"/>
  <c r="Y212" i="13"/>
  <c r="AA216" i="13"/>
  <c r="Y222" i="13"/>
  <c r="Z227" i="13"/>
  <c r="AB231" i="13"/>
  <c r="BG167" i="13"/>
  <c r="BB175" i="13"/>
  <c r="AZ21" i="28" s="1"/>
  <c r="BO180" i="13"/>
  <c r="BM26" i="28" s="1"/>
  <c r="AK186" i="13"/>
  <c r="AJ191" i="13"/>
  <c r="AG195" i="13"/>
  <c r="AQ199" i="13"/>
  <c r="AQ202" i="13"/>
  <c r="AJ205" i="13"/>
  <c r="AV207" i="13"/>
  <c r="BG209" i="13"/>
  <c r="AK212" i="13"/>
  <c r="AY213" i="13"/>
  <c r="AZ215" i="13"/>
  <c r="AN217" i="13"/>
  <c r="BF218" i="13"/>
  <c r="AG220" i="13"/>
  <c r="BB221" i="13"/>
  <c r="BL222" i="13"/>
  <c r="BN223" i="13"/>
  <c r="AI225" i="13"/>
  <c r="AJ226" i="13"/>
  <c r="AL227" i="13"/>
  <c r="AI228" i="13"/>
  <c r="AL229" i="13"/>
  <c r="AM230" i="13"/>
  <c r="AJ231" i="13"/>
  <c r="AL232" i="13"/>
  <c r="AM233" i="13"/>
  <c r="AN234" i="13"/>
  <c r="BN234" i="13"/>
  <c r="BM235" i="13"/>
  <c r="BG236" i="13"/>
  <c r="AW237" i="13"/>
  <c r="AS238" i="13"/>
  <c r="AK239" i="13"/>
  <c r="AG240" i="13"/>
  <c r="BE240" i="13"/>
  <c r="AX241" i="13"/>
  <c r="AP242" i="13"/>
  <c r="BN242" i="13"/>
  <c r="BJ243" i="13"/>
  <c r="BB244" i="13"/>
  <c r="AX245" i="13"/>
  <c r="AM246" i="13"/>
  <c r="BO246" i="13"/>
  <c r="BG247" i="13"/>
  <c r="AV248" i="13"/>
  <c r="AR249" i="13"/>
  <c r="AJ250" i="13"/>
  <c r="BO250" i="13"/>
  <c r="BD251" i="13"/>
  <c r="AW252" i="13"/>
  <c r="AO253" i="13"/>
  <c r="BM253" i="13"/>
  <c r="BI254" i="13"/>
  <c r="BA255" i="13"/>
  <c r="AW256" i="13"/>
  <c r="AL257" i="13"/>
  <c r="BN257" i="13"/>
  <c r="BF258" i="13"/>
  <c r="AQ259" i="13"/>
  <c r="BO259" i="13"/>
  <c r="BC260" i="13"/>
  <c r="AQ261" i="13"/>
  <c r="AK169" i="13"/>
  <c r="BC175" i="13"/>
  <c r="BA21" i="28" s="1"/>
  <c r="AG181" i="13"/>
  <c r="AE27" i="28" s="1"/>
  <c r="BA186" i="13"/>
  <c r="AK191" i="13"/>
  <c r="AN196" i="13"/>
  <c r="AR199" i="13"/>
  <c r="AU202" i="13"/>
  <c r="AK205" i="13"/>
  <c r="AX207" i="13"/>
  <c r="BM209" i="13"/>
  <c r="AM212" i="13"/>
  <c r="AI214" i="13"/>
  <c r="BA215" i="13"/>
  <c r="AP217" i="13"/>
  <c r="BK218" i="13"/>
  <c r="AH220" i="13"/>
  <c r="BG221" i="13"/>
  <c r="AI223" i="13"/>
  <c r="AO224" i="13"/>
  <c r="AJ225" i="13"/>
  <c r="AL226" i="13"/>
  <c r="AM227" i="13"/>
  <c r="AK228" i="13"/>
  <c r="AM229" i="13"/>
  <c r="AN230" i="13"/>
  <c r="AP231" i="13"/>
  <c r="AM232" i="13"/>
  <c r="AP233" i="13"/>
  <c r="AO234" i="13"/>
  <c r="BO234" i="13"/>
  <c r="BN235" i="13"/>
  <c r="BH236" i="13"/>
  <c r="BE237" i="13"/>
  <c r="AT238" i="13"/>
  <c r="AM239" i="13"/>
  <c r="AH240" i="13"/>
  <c r="BF240" i="13"/>
  <c r="AY241" i="13"/>
  <c r="AS242" i="13"/>
  <c r="AM243" i="13"/>
  <c r="BK243" i="13"/>
  <c r="BD244" i="13"/>
  <c r="AY245" i="13"/>
  <c r="AN246" i="13"/>
  <c r="AG247" i="13"/>
  <c r="BJ247" i="13"/>
  <c r="BD248" i="13"/>
  <c r="AS249" i="13"/>
  <c r="AL250" i="13"/>
  <c r="AG251" i="13"/>
  <c r="BE251" i="13"/>
  <c r="AX252" i="13"/>
  <c r="AR253" i="13"/>
  <c r="AL254" i="13"/>
  <c r="BJ254" i="13"/>
  <c r="BC255" i="13"/>
  <c r="AX256" i="13"/>
  <c r="AM257" i="13"/>
  <c r="BO257" i="13"/>
  <c r="BG258" i="13"/>
  <c r="AV259" i="13"/>
  <c r="AG260" i="13"/>
  <c r="BE260" i="13"/>
  <c r="AR261" i="13"/>
  <c r="BJ261" i="13"/>
  <c r="AW262" i="13"/>
  <c r="AI263" i="13"/>
  <c r="BE263" i="13"/>
  <c r="AO164" i="13"/>
  <c r="AM16" i="28" s="1"/>
  <c r="BK164" i="13"/>
  <c r="BI16" i="28" s="1"/>
  <c r="AD17" i="28"/>
  <c r="Z171" i="13"/>
  <c r="AA176" i="13"/>
  <c r="AC22" i="28" s="1"/>
  <c r="Y182" i="13"/>
  <c r="AA28" i="28" s="1"/>
  <c r="AA186" i="13"/>
  <c r="Y192" i="13"/>
  <c r="Z197" i="13"/>
  <c r="AB201" i="13"/>
  <c r="Z207" i="13"/>
  <c r="AA212" i="13"/>
  <c r="Y218" i="13"/>
  <c r="AA222" i="13"/>
  <c r="Y228" i="13"/>
  <c r="Z233" i="13"/>
  <c r="AB237" i="13"/>
  <c r="AA242" i="13"/>
  <c r="AB246" i="13"/>
  <c r="AA251" i="13"/>
  <c r="AB255" i="13"/>
  <c r="AA260" i="13"/>
  <c r="Y164" i="13"/>
  <c r="AA16" i="28" s="1"/>
  <c r="T174" i="13"/>
  <c r="U182" i="13"/>
  <c r="T192" i="13"/>
  <c r="U200" i="13"/>
  <c r="T210" i="13"/>
  <c r="U218" i="13"/>
  <c r="T228" i="13"/>
  <c r="U236" i="13"/>
  <c r="T246" i="13"/>
  <c r="T254" i="13"/>
  <c r="U260" i="13"/>
  <c r="S168" i="13"/>
  <c r="S180" i="13"/>
  <c r="S192" i="13"/>
  <c r="S204" i="13"/>
  <c r="S216" i="13"/>
  <c r="S228" i="13"/>
  <c r="S240" i="13"/>
  <c r="S252" i="13"/>
  <c r="S164" i="13"/>
  <c r="R176" i="13"/>
  <c r="R188" i="13"/>
  <c r="R200" i="13"/>
  <c r="R212" i="13"/>
  <c r="R224" i="13"/>
  <c r="R236" i="13"/>
  <c r="R248" i="13"/>
  <c r="R260" i="13"/>
  <c r="Q172" i="13"/>
  <c r="Q184" i="13"/>
  <c r="Q196" i="13"/>
  <c r="Q208" i="13"/>
  <c r="Q220" i="13"/>
  <c r="Q232" i="13"/>
  <c r="Q244" i="13"/>
  <c r="Q256" i="13"/>
  <c r="P168" i="13"/>
  <c r="P180" i="13"/>
  <c r="P192" i="13"/>
  <c r="P204" i="13"/>
  <c r="P216" i="13"/>
  <c r="P228" i="13"/>
  <c r="P240" i="13"/>
  <c r="P252" i="13"/>
  <c r="P164" i="13"/>
  <c r="O176" i="13"/>
  <c r="O188" i="13"/>
  <c r="O200" i="13"/>
  <c r="O212" i="13"/>
  <c r="O224" i="13"/>
  <c r="O236" i="13"/>
  <c r="O248" i="13"/>
  <c r="O260" i="13"/>
  <c r="N172" i="13"/>
  <c r="N184" i="13"/>
  <c r="N196" i="13"/>
  <c r="N208" i="13"/>
  <c r="N220" i="13"/>
  <c r="N232" i="13"/>
  <c r="N244" i="13"/>
  <c r="N256" i="13"/>
  <c r="M168" i="13"/>
  <c r="M180" i="13"/>
  <c r="R26" i="28" s="1"/>
  <c r="M192" i="13"/>
  <c r="M204" i="13"/>
  <c r="M216" i="13"/>
  <c r="M228" i="13"/>
  <c r="M240" i="13"/>
  <c r="M252" i="13"/>
  <c r="M164" i="13"/>
  <c r="R16" i="28" s="1"/>
  <c r="L176" i="13"/>
  <c r="Q22" i="28" s="1"/>
  <c r="L188" i="13"/>
  <c r="L200" i="13"/>
  <c r="L212" i="13"/>
  <c r="L224" i="13"/>
  <c r="L236" i="13"/>
  <c r="L248" i="13"/>
  <c r="L260" i="13"/>
  <c r="K172" i="13"/>
  <c r="P18" i="28" s="1"/>
  <c r="K184" i="13"/>
  <c r="K196" i="13"/>
  <c r="K208" i="13"/>
  <c r="K220" i="13"/>
  <c r="K232" i="13"/>
  <c r="K244" i="13"/>
  <c r="K256" i="13"/>
  <c r="I168" i="13"/>
  <c r="I180" i="13"/>
  <c r="O26" i="28" s="1"/>
  <c r="I192" i="13"/>
  <c r="I204" i="13"/>
  <c r="I216" i="13"/>
  <c r="I228" i="13"/>
  <c r="I240" i="13"/>
  <c r="I252" i="13"/>
  <c r="F173" i="13"/>
  <c r="N19" i="28" s="1"/>
  <c r="F185" i="13"/>
  <c r="F197" i="13"/>
  <c r="F209" i="13"/>
  <c r="F221" i="13"/>
  <c r="F233" i="13"/>
  <c r="F245" i="13"/>
  <c r="F257" i="13"/>
  <c r="AT171" i="13"/>
  <c r="AI177" i="13"/>
  <c r="AG23" i="28" s="1"/>
  <c r="BH183" i="13"/>
  <c r="BF29" i="28" s="1"/>
  <c r="BC188" i="13"/>
  <c r="AT192" i="13"/>
  <c r="BC196" i="13"/>
  <c r="AY200" i="13"/>
  <c r="AV203" i="13"/>
  <c r="BL205" i="13"/>
  <c r="AT208" i="13"/>
  <c r="BG210" i="13"/>
  <c r="BE212" i="13"/>
  <c r="AW214" i="13"/>
  <c r="AO216" i="13"/>
  <c r="BL217" i="13"/>
  <c r="AP219" i="13"/>
  <c r="BH220" i="13"/>
  <c r="AQ222" i="13"/>
  <c r="AP223" i="13"/>
  <c r="AV224" i="13"/>
  <c r="AW225" i="13"/>
  <c r="BC226" i="13"/>
  <c r="AW227" i="13"/>
  <c r="AY228" i="13"/>
  <c r="AZ229" i="13"/>
  <c r="AW230" i="13"/>
  <c r="AZ231" i="13"/>
  <c r="BA232" i="13"/>
  <c r="BC233" i="13"/>
  <c r="AT234" i="13"/>
  <c r="AS235" i="13"/>
  <c r="AQ236" i="13"/>
  <c r="AH237" i="13"/>
  <c r="BL237" i="13"/>
  <c r="BE238" i="13"/>
  <c r="AX239" i="13"/>
  <c r="AM240" i="13"/>
  <c r="AI241" i="13"/>
  <c r="BJ241" i="13"/>
  <c r="AY242" i="13"/>
  <c r="AT243" i="13"/>
  <c r="AM244" i="13"/>
  <c r="BO244" i="13"/>
  <c r="BD245" i="13"/>
  <c r="AZ246" i="13"/>
  <c r="AR247" i="13"/>
  <c r="AG248" i="13"/>
  <c r="BK248" i="13"/>
  <c r="BD249" i="13"/>
  <c r="AW250" i="13"/>
  <c r="AL251" i="13"/>
  <c r="AH252" i="13"/>
  <c r="BI252" i="13"/>
  <c r="AX253" i="13"/>
  <c r="AS254" i="13"/>
  <c r="AL255" i="13"/>
  <c r="BN255" i="13"/>
  <c r="BC256" i="13"/>
  <c r="AY257" i="13"/>
  <c r="AQ258" i="13"/>
  <c r="BM258" i="13"/>
  <c r="BB259" i="13"/>
  <c r="AP260" i="13"/>
  <c r="BN260" i="13"/>
  <c r="AW261" i="13"/>
  <c r="AJ262" i="13"/>
  <c r="BE262" i="13"/>
  <c r="AN263" i="13"/>
  <c r="BJ263" i="13"/>
  <c r="AW164" i="13"/>
  <c r="AU16" i="28" s="1"/>
  <c r="Y168" i="13"/>
  <c r="Z173" i="13"/>
  <c r="AB19" i="28" s="1"/>
  <c r="AB177" i="13"/>
  <c r="AD23" i="28" s="1"/>
  <c r="Z183" i="13"/>
  <c r="AB29" i="28" s="1"/>
  <c r="AA188" i="13"/>
  <c r="Y194" i="13"/>
  <c r="AA198" i="13"/>
  <c r="Y204" i="13"/>
  <c r="Z209" i="13"/>
  <c r="AB213" i="13"/>
  <c r="Z219" i="13"/>
  <c r="AA224" i="13"/>
  <c r="Y230" i="13"/>
  <c r="AA234" i="13"/>
  <c r="AA239" i="13"/>
  <c r="AB243" i="13"/>
  <c r="AA248" i="13"/>
  <c r="AB252" i="13"/>
  <c r="AA257" i="13"/>
  <c r="AB261" i="13"/>
  <c r="T168" i="13"/>
  <c r="U176" i="13"/>
  <c r="T186" i="13"/>
  <c r="U194" i="13"/>
  <c r="T204" i="13"/>
  <c r="U212" i="13"/>
  <c r="T222" i="13"/>
  <c r="U230" i="13"/>
  <c r="T240" i="13"/>
  <c r="U248" i="13"/>
  <c r="T256" i="13"/>
  <c r="U262" i="13"/>
  <c r="S172" i="13"/>
  <c r="S184" i="13"/>
  <c r="S196" i="13"/>
  <c r="S208" i="13"/>
  <c r="S220" i="13"/>
  <c r="S232" i="13"/>
  <c r="S244" i="13"/>
  <c r="S256" i="13"/>
  <c r="R168" i="13"/>
  <c r="AL169" i="13"/>
  <c r="AK179" i="13"/>
  <c r="AI25" i="28" s="1"/>
  <c r="BD188" i="13"/>
  <c r="AP196" i="13"/>
  <c r="AP201" i="13"/>
  <c r="BA206" i="13"/>
  <c r="BE210" i="13"/>
  <c r="AJ214" i="13"/>
  <c r="AX216" i="13"/>
  <c r="AQ219" i="13"/>
  <c r="BI221" i="13"/>
  <c r="BJ223" i="13"/>
  <c r="BD225" i="13"/>
  <c r="AV227" i="13"/>
  <c r="AN229" i="13"/>
  <c r="BI230" i="13"/>
  <c r="BC232" i="13"/>
  <c r="AR234" i="13"/>
  <c r="BE235" i="13"/>
  <c r="AQ237" i="13"/>
  <c r="BD238" i="13"/>
  <c r="AI240" i="13"/>
  <c r="AL241" i="13"/>
  <c r="BG242" i="13"/>
  <c r="AK244" i="13"/>
  <c r="AN245" i="13"/>
  <c r="BB246" i="13"/>
  <c r="BO247" i="13"/>
  <c r="AT249" i="13"/>
  <c r="BD250" i="13"/>
  <c r="AI252" i="13"/>
  <c r="AV253" i="13"/>
  <c r="BB254" i="13"/>
  <c r="AI256" i="13"/>
  <c r="AV257" i="13"/>
  <c r="BI258" i="13"/>
  <c r="BI259" i="13"/>
  <c r="BO260" i="13"/>
  <c r="BO261" i="13"/>
  <c r="BH262" i="13"/>
  <c r="BF263" i="13"/>
  <c r="AZ164" i="13"/>
  <c r="AX16" i="28" s="1"/>
  <c r="AC17" i="28"/>
  <c r="AA173" i="13"/>
  <c r="AC19" i="28" s="1"/>
  <c r="AB180" i="13"/>
  <c r="AD26" i="28" s="1"/>
  <c r="Y189" i="13"/>
  <c r="Y197" i="13"/>
  <c r="Z204" i="13"/>
  <c r="Z212" i="13"/>
  <c r="AA219" i="13"/>
  <c r="AA227" i="13"/>
  <c r="AB234" i="13"/>
  <c r="AB240" i="13"/>
  <c r="AA247" i="13"/>
  <c r="AA253" i="13"/>
  <c r="AB258" i="13"/>
  <c r="T166" i="13"/>
  <c r="T178" i="13"/>
  <c r="U188" i="13"/>
  <c r="T202" i="13"/>
  <c r="T214" i="13"/>
  <c r="U224" i="13"/>
  <c r="T238" i="13"/>
  <c r="T250" i="13"/>
  <c r="U258" i="13"/>
  <c r="S169" i="13"/>
  <c r="S185" i="13"/>
  <c r="S200" i="13"/>
  <c r="S217" i="13"/>
  <c r="S233" i="13"/>
  <c r="S248" i="13"/>
  <c r="R165" i="13"/>
  <c r="R180" i="13"/>
  <c r="R194" i="13"/>
  <c r="R208" i="13"/>
  <c r="R223" i="13"/>
  <c r="R238" i="13"/>
  <c r="R252" i="13"/>
  <c r="Q166" i="13"/>
  <c r="Q180" i="13"/>
  <c r="Q195" i="13"/>
  <c r="Q210" i="13"/>
  <c r="Q224" i="13"/>
  <c r="Q238" i="13"/>
  <c r="Q252" i="13"/>
  <c r="P167" i="13"/>
  <c r="P182" i="13"/>
  <c r="P196" i="13"/>
  <c r="P210" i="13"/>
  <c r="P224" i="13"/>
  <c r="P239" i="13"/>
  <c r="P254" i="13"/>
  <c r="O168" i="13"/>
  <c r="O182" i="13"/>
  <c r="O196" i="13"/>
  <c r="O211" i="13"/>
  <c r="O226" i="13"/>
  <c r="O240" i="13"/>
  <c r="O254" i="13"/>
  <c r="N168" i="13"/>
  <c r="N183" i="13"/>
  <c r="N198" i="13"/>
  <c r="N212" i="13"/>
  <c r="N226" i="13"/>
  <c r="N240" i="13"/>
  <c r="N255" i="13"/>
  <c r="M170" i="13"/>
  <c r="M184" i="13"/>
  <c r="M198" i="13"/>
  <c r="M212" i="13"/>
  <c r="M227" i="13"/>
  <c r="M242" i="13"/>
  <c r="M256" i="13"/>
  <c r="L170" i="13"/>
  <c r="L184" i="13"/>
  <c r="L199" i="13"/>
  <c r="L214" i="13"/>
  <c r="L228" i="13"/>
  <c r="L242" i="13"/>
  <c r="L256" i="13"/>
  <c r="K170" i="13"/>
  <c r="K183" i="13"/>
  <c r="P29" i="28" s="1"/>
  <c r="K197" i="13"/>
  <c r="K210" i="13"/>
  <c r="K223" i="13"/>
  <c r="K236" i="13"/>
  <c r="K249" i="13"/>
  <c r="K262" i="13"/>
  <c r="I175" i="13"/>
  <c r="O21" i="28" s="1"/>
  <c r="I188" i="13"/>
  <c r="I201" i="13"/>
  <c r="I214" i="13"/>
  <c r="I227" i="13"/>
  <c r="I241" i="13"/>
  <c r="I254" i="13"/>
  <c r="F177" i="13"/>
  <c r="N23" i="28" s="1"/>
  <c r="F190" i="13"/>
  <c r="F203" i="13"/>
  <c r="F216" i="13"/>
  <c r="F229" i="13"/>
  <c r="F242" i="13"/>
  <c r="F255" i="13"/>
  <c r="AR169" i="13"/>
  <c r="BI179" i="13"/>
  <c r="BG25" i="28" s="1"/>
  <c r="AQ189" i="13"/>
  <c r="BB196" i="13"/>
  <c r="AV202" i="13"/>
  <c r="BC206" i="13"/>
  <c r="BH210" i="13"/>
  <c r="AK214" i="13"/>
  <c r="BC216" i="13"/>
  <c r="BA219" i="13"/>
  <c r="AN222" i="13"/>
  <c r="AP224" i="13"/>
  <c r="BF225" i="13"/>
  <c r="AX227" i="13"/>
  <c r="AO229" i="13"/>
  <c r="BL230" i="13"/>
  <c r="BD232" i="13"/>
  <c r="AS234" i="13"/>
  <c r="BO235" i="13"/>
  <c r="AR237" i="13"/>
  <c r="BG238" i="13"/>
  <c r="AK240" i="13"/>
  <c r="AT241" i="13"/>
  <c r="BH242" i="13"/>
  <c r="AL244" i="13"/>
  <c r="AZ245" i="13"/>
  <c r="BC246" i="13"/>
  <c r="AO248" i="13"/>
  <c r="BB249" i="13"/>
  <c r="BE250" i="13"/>
  <c r="AJ252" i="13"/>
  <c r="AW253" i="13"/>
  <c r="BK254" i="13"/>
  <c r="AL256" i="13"/>
  <c r="AZ257" i="13"/>
  <c r="BK258" i="13"/>
  <c r="BJ259" i="13"/>
  <c r="AG261" i="13"/>
  <c r="AG262" i="13"/>
  <c r="BI262" i="13"/>
  <c r="BG263" i="13"/>
  <c r="BA164" i="13"/>
  <c r="AY16" i="28" s="1"/>
  <c r="Y167" i="13"/>
  <c r="Y174" i="13"/>
  <c r="AA20" i="28" s="1"/>
  <c r="Z182" i="13"/>
  <c r="AB28" i="28" s="1"/>
  <c r="Z189" i="13"/>
  <c r="AA197" i="13"/>
  <c r="AA204" i="13"/>
  <c r="Y213" i="13"/>
  <c r="AB219" i="13"/>
  <c r="Z228" i="13"/>
  <c r="Y236" i="13"/>
  <c r="Y242" i="13"/>
  <c r="Y248" i="13"/>
  <c r="Y254" i="13"/>
  <c r="Y260" i="13"/>
  <c r="T167" i="13"/>
  <c r="T179" i="13"/>
  <c r="T191" i="13"/>
  <c r="T203" i="13"/>
  <c r="T215" i="13"/>
  <c r="T227" i="13"/>
  <c r="T239" i="13"/>
  <c r="T251" i="13"/>
  <c r="U259" i="13"/>
  <c r="S170" i="13"/>
  <c r="S186" i="13"/>
  <c r="S202" i="13"/>
  <c r="S218" i="13"/>
  <c r="S234" i="13"/>
  <c r="S250" i="13"/>
  <c r="R166" i="13"/>
  <c r="R181" i="13"/>
  <c r="R195" i="13"/>
  <c r="R210" i="13"/>
  <c r="R225" i="13"/>
  <c r="R239" i="13"/>
  <c r="R253" i="13"/>
  <c r="Q167" i="13"/>
  <c r="Q182" i="13"/>
  <c r="Q197" i="13"/>
  <c r="Q211" i="13"/>
  <c r="Q225" i="13"/>
  <c r="Q239" i="13"/>
  <c r="Q254" i="13"/>
  <c r="P169" i="13"/>
  <c r="P183" i="13"/>
  <c r="P197" i="13"/>
  <c r="P211" i="13"/>
  <c r="P226" i="13"/>
  <c r="P241" i="13"/>
  <c r="P255" i="13"/>
  <c r="O169" i="13"/>
  <c r="O183" i="13"/>
  <c r="O198" i="13"/>
  <c r="O213" i="13"/>
  <c r="O227" i="13"/>
  <c r="O241" i="13"/>
  <c r="O255" i="13"/>
  <c r="N170" i="13"/>
  <c r="N185" i="13"/>
  <c r="N199" i="13"/>
  <c r="N213" i="13"/>
  <c r="N227" i="13"/>
  <c r="N242" i="13"/>
  <c r="N257" i="13"/>
  <c r="M171" i="13"/>
  <c r="M185" i="13"/>
  <c r="M199" i="13"/>
  <c r="M214" i="13"/>
  <c r="M229" i="13"/>
  <c r="M243" i="13"/>
  <c r="M257" i="13"/>
  <c r="L171" i="13"/>
  <c r="L186" i="13"/>
  <c r="L201" i="13"/>
  <c r="L215" i="13"/>
  <c r="L229" i="13"/>
  <c r="L243" i="13"/>
  <c r="L258" i="13"/>
  <c r="K171" i="13"/>
  <c r="K185" i="13"/>
  <c r="K198" i="13"/>
  <c r="K211" i="13"/>
  <c r="K224" i="13"/>
  <c r="K237" i="13"/>
  <c r="K250" i="13"/>
  <c r="K263" i="13"/>
  <c r="I176" i="13"/>
  <c r="O22" i="28" s="1"/>
  <c r="I189" i="13"/>
  <c r="I202" i="13"/>
  <c r="I215" i="13"/>
  <c r="I229" i="13"/>
  <c r="I242" i="13"/>
  <c r="I255" i="13"/>
  <c r="F178" i="13"/>
  <c r="N24" i="28" s="1"/>
  <c r="F191" i="13"/>
  <c r="F204" i="13"/>
  <c r="F217" i="13"/>
  <c r="F230" i="13"/>
  <c r="F243" i="13"/>
  <c r="F256" i="13"/>
  <c r="AI170" i="13"/>
  <c r="BL182" i="13"/>
  <c r="BJ28" i="28" s="1"/>
  <c r="AR189" i="13"/>
  <c r="AH197" i="13"/>
  <c r="BJ202" i="13"/>
  <c r="BD206" i="13"/>
  <c r="AP211" i="13"/>
  <c r="AV214" i="13"/>
  <c r="AR217" i="13"/>
  <c r="BF219" i="13"/>
  <c r="AR222" i="13"/>
  <c r="AS224" i="13"/>
  <c r="BG225" i="13"/>
  <c r="BH227" i="13"/>
  <c r="AY229" i="13"/>
  <c r="AQ231" i="13"/>
  <c r="BI232" i="13"/>
  <c r="AY234" i="13"/>
  <c r="AG236" i="13"/>
  <c r="AT237" i="13"/>
  <c r="BH238" i="13"/>
  <c r="AL240" i="13"/>
  <c r="AZ241" i="13"/>
  <c r="BI242" i="13"/>
  <c r="AO244" i="13"/>
  <c r="BB245" i="13"/>
  <c r="BK246" i="13"/>
  <c r="AP248" i="13"/>
  <c r="BC249" i="13"/>
  <c r="AH251" i="13"/>
  <c r="AK252" i="13"/>
  <c r="BF253" i="13"/>
  <c r="AJ255" i="13"/>
  <c r="AM256" i="13"/>
  <c r="BA257" i="13"/>
  <c r="BL258" i="13"/>
  <c r="AH260" i="13"/>
  <c r="AI261" i="13"/>
  <c r="AH262" i="13"/>
  <c r="BJ262" i="13"/>
  <c r="BI263" i="13"/>
  <c r="BB164" i="13"/>
  <c r="AZ16" i="28" s="1"/>
  <c r="Z167" i="13"/>
  <c r="Z174" i="13"/>
  <c r="AB20" i="28" s="1"/>
  <c r="AA182" i="13"/>
  <c r="AC28" i="28" s="1"/>
  <c r="AA189" i="13"/>
  <c r="Y198" i="13"/>
  <c r="AB204" i="13"/>
  <c r="Z213" i="13"/>
  <c r="Y221" i="13"/>
  <c r="AA228" i="13"/>
  <c r="Z236" i="13"/>
  <c r="Z242" i="13"/>
  <c r="Z248" i="13"/>
  <c r="Z254" i="13"/>
  <c r="Z260" i="13"/>
  <c r="U167" i="13"/>
  <c r="U179" i="13"/>
  <c r="U191" i="13"/>
  <c r="U203" i="13"/>
  <c r="U215" i="13"/>
  <c r="U227" i="13"/>
  <c r="U239" i="13"/>
  <c r="U251" i="13"/>
  <c r="T260" i="13"/>
  <c r="S171" i="13"/>
  <c r="S187" i="13"/>
  <c r="S203" i="13"/>
  <c r="S219" i="13"/>
  <c r="S235" i="13"/>
  <c r="S251" i="13"/>
  <c r="R167" i="13"/>
  <c r="R182" i="13"/>
  <c r="R196" i="13"/>
  <c r="R211" i="13"/>
  <c r="R226" i="13"/>
  <c r="R240" i="13"/>
  <c r="R254" i="13"/>
  <c r="Q168" i="13"/>
  <c r="Q183" i="13"/>
  <c r="Q198" i="13"/>
  <c r="Q212" i="13"/>
  <c r="Q226" i="13"/>
  <c r="Q240" i="13"/>
  <c r="Q255" i="13"/>
  <c r="P170" i="13"/>
  <c r="P184" i="13"/>
  <c r="P198" i="13"/>
  <c r="P212" i="13"/>
  <c r="P227" i="13"/>
  <c r="P242" i="13"/>
  <c r="P256" i="13"/>
  <c r="O170" i="13"/>
  <c r="O184" i="13"/>
  <c r="O199" i="13"/>
  <c r="O214" i="13"/>
  <c r="O228" i="13"/>
  <c r="O242" i="13"/>
  <c r="O256" i="13"/>
  <c r="N171" i="13"/>
  <c r="N186" i="13"/>
  <c r="N200" i="13"/>
  <c r="N214" i="13"/>
  <c r="N228" i="13"/>
  <c r="N243" i="13"/>
  <c r="N258" i="13"/>
  <c r="M172" i="13"/>
  <c r="R18" i="28" s="1"/>
  <c r="M186" i="13"/>
  <c r="M200" i="13"/>
  <c r="M215" i="13"/>
  <c r="M230" i="13"/>
  <c r="M244" i="13"/>
  <c r="M258" i="13"/>
  <c r="L172" i="13"/>
  <c r="Q18" i="28" s="1"/>
  <c r="L187" i="13"/>
  <c r="L202" i="13"/>
  <c r="L216" i="13"/>
  <c r="L230" i="13"/>
  <c r="L244" i="13"/>
  <c r="L259" i="13"/>
  <c r="K173" i="13"/>
  <c r="P19" i="28" s="1"/>
  <c r="K186" i="13"/>
  <c r="K199" i="13"/>
  <c r="K212" i="13"/>
  <c r="K225" i="13"/>
  <c r="K238" i="13"/>
  <c r="K251" i="13"/>
  <c r="K164" i="13"/>
  <c r="P16" i="28" s="1"/>
  <c r="I177" i="13"/>
  <c r="O23" i="28" s="1"/>
  <c r="I190" i="13"/>
  <c r="I203" i="13"/>
  <c r="I217" i="13"/>
  <c r="I230" i="13"/>
  <c r="I243" i="13"/>
  <c r="I256" i="13"/>
  <c r="F166" i="13"/>
  <c r="F179" i="13"/>
  <c r="N25" i="28" s="1"/>
  <c r="F192" i="13"/>
  <c r="F205" i="13"/>
  <c r="F218" i="13"/>
  <c r="F231" i="13"/>
  <c r="F244" i="13"/>
  <c r="F258" i="13"/>
  <c r="C23" i="10"/>
  <c r="BK171" i="13"/>
  <c r="BN182" i="13"/>
  <c r="BL28" i="28" s="1"/>
  <c r="AS189" i="13"/>
  <c r="AQ197" i="13"/>
  <c r="AG203" i="13"/>
  <c r="AH208" i="13"/>
  <c r="AQ211" i="13"/>
  <c r="AZ214" i="13"/>
  <c r="AS217" i="13"/>
  <c r="BG219" i="13"/>
  <c r="AU222" i="13"/>
  <c r="AU224" i="13"/>
  <c r="AQ226" i="13"/>
  <c r="BI227" i="13"/>
  <c r="BA229" i="13"/>
  <c r="AV231" i="13"/>
  <c r="BJ232" i="13"/>
  <c r="BD234" i="13"/>
  <c r="AP236" i="13"/>
  <c r="BF237" i="13"/>
  <c r="BI238" i="13"/>
  <c r="AN240" i="13"/>
  <c r="BA241" i="13"/>
  <c r="BK242" i="13"/>
  <c r="AP244" i="13"/>
  <c r="BC245" i="13"/>
  <c r="AH247" i="13"/>
  <c r="AQ248" i="13"/>
  <c r="BF249" i="13"/>
  <c r="AJ251" i="13"/>
  <c r="AS252" i="13"/>
  <c r="BG253" i="13"/>
  <c r="AK255" i="13"/>
  <c r="AY256" i="13"/>
  <c r="BB257" i="13"/>
  <c r="AI259" i="13"/>
  <c r="AM260" i="13"/>
  <c r="AJ261" i="13"/>
  <c r="AK262" i="13"/>
  <c r="AH263" i="13"/>
  <c r="BK263" i="13"/>
  <c r="BI164" i="13"/>
  <c r="BG16" i="28" s="1"/>
  <c r="AA167" i="13"/>
  <c r="AA174" i="13"/>
  <c r="AC20" i="28" s="1"/>
  <c r="Y183" i="13"/>
  <c r="AA29" i="28" s="1"/>
  <c r="AB189" i="13"/>
  <c r="Z198" i="13"/>
  <c r="Y206" i="13"/>
  <c r="AA213" i="13"/>
  <c r="Z221" i="13"/>
  <c r="AB228" i="13"/>
  <c r="AA236" i="13"/>
  <c r="Y243" i="13"/>
  <c r="Y249" i="13"/>
  <c r="AA254" i="13"/>
  <c r="Y261" i="13"/>
  <c r="T169" i="13"/>
  <c r="T180" i="13"/>
  <c r="T193" i="13"/>
  <c r="T205" i="13"/>
  <c r="T216" i="13"/>
  <c r="T229" i="13"/>
  <c r="T241" i="13"/>
  <c r="T252" i="13"/>
  <c r="T261" i="13"/>
  <c r="S173" i="13"/>
  <c r="S188" i="13"/>
  <c r="S205" i="13"/>
  <c r="S221" i="13"/>
  <c r="S236" i="13"/>
  <c r="S253" i="13"/>
  <c r="R169" i="13"/>
  <c r="R183" i="13"/>
  <c r="R198" i="13"/>
  <c r="R213" i="13"/>
  <c r="R227" i="13"/>
  <c r="R241" i="13"/>
  <c r="R255" i="13"/>
  <c r="Q170" i="13"/>
  <c r="Q185" i="13"/>
  <c r="Q199" i="13"/>
  <c r="Q213" i="13"/>
  <c r="Q227" i="13"/>
  <c r="Q242" i="13"/>
  <c r="Q257" i="13"/>
  <c r="P171" i="13"/>
  <c r="P185" i="13"/>
  <c r="P199" i="13"/>
  <c r="P214" i="13"/>
  <c r="P229" i="13"/>
  <c r="P243" i="13"/>
  <c r="P257" i="13"/>
  <c r="O171" i="13"/>
  <c r="O186" i="13"/>
  <c r="O201" i="13"/>
  <c r="O215" i="13"/>
  <c r="O229" i="13"/>
  <c r="O243" i="13"/>
  <c r="O258" i="13"/>
  <c r="N173" i="13"/>
  <c r="N187" i="13"/>
  <c r="N201" i="13"/>
  <c r="N215" i="13"/>
  <c r="N230" i="13"/>
  <c r="N245" i="13"/>
  <c r="N259" i="13"/>
  <c r="M173" i="13"/>
  <c r="R19" i="28" s="1"/>
  <c r="M187" i="13"/>
  <c r="M202" i="13"/>
  <c r="M217" i="13"/>
  <c r="M231" i="13"/>
  <c r="M245" i="13"/>
  <c r="M259" i="13"/>
  <c r="L174" i="13"/>
  <c r="Q20" i="28" s="1"/>
  <c r="L189" i="13"/>
  <c r="L203" i="13"/>
  <c r="L217" i="13"/>
  <c r="L231" i="13"/>
  <c r="L246" i="13"/>
  <c r="L261" i="13"/>
  <c r="K174" i="13"/>
  <c r="P20" i="28" s="1"/>
  <c r="K187" i="13"/>
  <c r="K200" i="13"/>
  <c r="K213" i="13"/>
  <c r="K226" i="13"/>
  <c r="K239" i="13"/>
  <c r="K252" i="13"/>
  <c r="I178" i="13"/>
  <c r="O24" i="28" s="1"/>
  <c r="I191" i="13"/>
  <c r="I205" i="13"/>
  <c r="I218" i="13"/>
  <c r="I231" i="13"/>
  <c r="I244" i="13"/>
  <c r="I257" i="13"/>
  <c r="F167" i="13"/>
  <c r="F180" i="13"/>
  <c r="N26" i="28" s="1"/>
  <c r="F193" i="13"/>
  <c r="F206" i="13"/>
  <c r="F219" i="13"/>
  <c r="F232" i="13"/>
  <c r="F246" i="13"/>
  <c r="F259" i="13"/>
  <c r="BL171" i="13"/>
  <c r="AK183" i="13"/>
  <c r="AI29" i="28" s="1"/>
  <c r="AL192" i="13"/>
  <c r="AJ198" i="13"/>
  <c r="BJ203" i="13"/>
  <c r="AK208" i="13"/>
  <c r="AR211" i="13"/>
  <c r="BA214" i="13"/>
  <c r="AX217" i="13"/>
  <c r="AV220" i="13"/>
  <c r="AV222" i="13"/>
  <c r="BA224" i="13"/>
  <c r="AR226" i="13"/>
  <c r="BJ227" i="13"/>
  <c r="BG229" i="13"/>
  <c r="AX231" i="13"/>
  <c r="AQ233" i="13"/>
  <c r="BE234" i="13"/>
  <c r="AR236" i="13"/>
  <c r="BG237" i="13"/>
  <c r="BJ238" i="13"/>
  <c r="AV240" i="13"/>
  <c r="BI241" i="13"/>
  <c r="AN243" i="13"/>
  <c r="AQ244" i="13"/>
  <c r="BE245" i="13"/>
  <c r="AI247" i="13"/>
  <c r="AS248" i="13"/>
  <c r="BG249" i="13"/>
  <c r="AK251" i="13"/>
  <c r="AY252" i="13"/>
  <c r="BH253" i="13"/>
  <c r="AN255" i="13"/>
  <c r="BA256" i="13"/>
  <c r="BJ257" i="13"/>
  <c r="AJ259" i="13"/>
  <c r="AO260" i="13"/>
  <c r="AS261" i="13"/>
  <c r="AL262" i="13"/>
  <c r="AK263" i="13"/>
  <c r="BL263" i="13"/>
  <c r="BL164" i="13"/>
  <c r="BJ16" i="28" s="1"/>
  <c r="Z168" i="13"/>
  <c r="Z176" i="13"/>
  <c r="AB22" i="28" s="1"/>
  <c r="AA183" i="13"/>
  <c r="AC29" i="28" s="1"/>
  <c r="AA191" i="13"/>
  <c r="AB198" i="13"/>
  <c r="Y207" i="13"/>
  <c r="Y215" i="13"/>
  <c r="Z222" i="13"/>
  <c r="Z230" i="13"/>
  <c r="Z237" i="13"/>
  <c r="Z243" i="13"/>
  <c r="Z249" i="13"/>
  <c r="Z255" i="13"/>
  <c r="Z261" i="13"/>
  <c r="U169" i="13"/>
  <c r="U181" i="13"/>
  <c r="U193" i="13"/>
  <c r="U205" i="13"/>
  <c r="U217" i="13"/>
  <c r="U229" i="13"/>
  <c r="U241" i="13"/>
  <c r="T253" i="13"/>
  <c r="U261" i="13"/>
  <c r="S174" i="13"/>
  <c r="S190" i="13"/>
  <c r="S206" i="13"/>
  <c r="S222" i="13"/>
  <c r="S238" i="13"/>
  <c r="S254" i="13"/>
  <c r="R170" i="13"/>
  <c r="R184" i="13"/>
  <c r="R199" i="13"/>
  <c r="R214" i="13"/>
  <c r="R228" i="13"/>
  <c r="R242" i="13"/>
  <c r="R256" i="13"/>
  <c r="Q171" i="13"/>
  <c r="Q186" i="13"/>
  <c r="Q200" i="13"/>
  <c r="Q214" i="13"/>
  <c r="Q228" i="13"/>
  <c r="Q243" i="13"/>
  <c r="Q258" i="13"/>
  <c r="P172" i="13"/>
  <c r="P186" i="13"/>
  <c r="P200" i="13"/>
  <c r="P215" i="13"/>
  <c r="P230" i="13"/>
  <c r="P244" i="13"/>
  <c r="P258" i="13"/>
  <c r="O172" i="13"/>
  <c r="O187" i="13"/>
  <c r="O202" i="13"/>
  <c r="O216" i="13"/>
  <c r="O230" i="13"/>
  <c r="O244" i="13"/>
  <c r="O259" i="13"/>
  <c r="N174" i="13"/>
  <c r="N188" i="13"/>
  <c r="N202" i="13"/>
  <c r="N216" i="13"/>
  <c r="N231" i="13"/>
  <c r="N246" i="13"/>
  <c r="N260" i="13"/>
  <c r="M174" i="13"/>
  <c r="R20" i="28" s="1"/>
  <c r="M188" i="13"/>
  <c r="M203" i="13"/>
  <c r="M218" i="13"/>
  <c r="M232" i="13"/>
  <c r="M246" i="13"/>
  <c r="M260" i="13"/>
  <c r="L175" i="13"/>
  <c r="Q21" i="28" s="1"/>
  <c r="L190" i="13"/>
  <c r="L204" i="13"/>
  <c r="L218" i="13"/>
  <c r="L232" i="13"/>
  <c r="L247" i="13"/>
  <c r="L262" i="13"/>
  <c r="K175" i="13"/>
  <c r="P21" i="28" s="1"/>
  <c r="K188" i="13"/>
  <c r="K201" i="13"/>
  <c r="K214" i="13"/>
  <c r="K227" i="13"/>
  <c r="K240" i="13"/>
  <c r="K253" i="13"/>
  <c r="I166" i="13"/>
  <c r="I179" i="13"/>
  <c r="O25" i="28" s="1"/>
  <c r="I193" i="13"/>
  <c r="I206" i="13"/>
  <c r="I219" i="13"/>
  <c r="I232" i="13"/>
  <c r="I245" i="13"/>
  <c r="I258" i="13"/>
  <c r="F168" i="13"/>
  <c r="F181" i="13"/>
  <c r="N27" i="28" s="1"/>
  <c r="F194" i="13"/>
  <c r="F207" i="13"/>
  <c r="F220" i="13"/>
  <c r="F234" i="13"/>
  <c r="F247" i="13"/>
  <c r="F260" i="13"/>
  <c r="AK184" i="13"/>
  <c r="AK198" i="13"/>
  <c r="BK203" i="13"/>
  <c r="AM208" i="13"/>
  <c r="AS212" i="13"/>
  <c r="AJ215" i="13"/>
  <c r="BM217" i="13"/>
  <c r="BA220" i="13"/>
  <c r="AW222" i="13"/>
  <c r="BB224" i="13"/>
  <c r="AS226" i="13"/>
  <c r="AT228" i="13"/>
  <c r="BH229" i="13"/>
  <c r="BA231" i="13"/>
  <c r="AR233" i="13"/>
  <c r="BF234" i="13"/>
  <c r="AT236" i="13"/>
  <c r="BI237" i="13"/>
  <c r="AP239" i="13"/>
  <c r="AW240" i="13"/>
  <c r="BK241" i="13"/>
  <c r="AO243" i="13"/>
  <c r="AR244" i="13"/>
  <c r="BM245" i="13"/>
  <c r="AQ247" i="13"/>
  <c r="BE248" i="13"/>
  <c r="BH249" i="13"/>
  <c r="AM251" i="13"/>
  <c r="AZ252" i="13"/>
  <c r="BJ253" i="13"/>
  <c r="AO255" i="13"/>
  <c r="BB256" i="13"/>
  <c r="AG258" i="13"/>
  <c r="AK259" i="13"/>
  <c r="AR260" i="13"/>
  <c r="AU261" i="13"/>
  <c r="AM262" i="13"/>
  <c r="AL263" i="13"/>
  <c r="AI164" i="13"/>
  <c r="AG16" i="28" s="1"/>
  <c r="BM164" i="13"/>
  <c r="BK16" i="28" s="1"/>
  <c r="AA168" i="13"/>
  <c r="Y177" i="13"/>
  <c r="AA23" i="28" s="1"/>
  <c r="AB183" i="13"/>
  <c r="AD29" i="28" s="1"/>
  <c r="Z192" i="13"/>
  <c r="Y200" i="13"/>
  <c r="AA207" i="13"/>
  <c r="Z215" i="13"/>
  <c r="AB222" i="13"/>
  <c r="AA230" i="13"/>
  <c r="BD175" i="13"/>
  <c r="BB21" i="28" s="1"/>
  <c r="AN184" i="13"/>
  <c r="AX193" i="13"/>
  <c r="AN200" i="13"/>
  <c r="AK204" i="13"/>
  <c r="AZ208" i="13"/>
  <c r="AZ212" i="13"/>
  <c r="BB215" i="13"/>
  <c r="AO218" i="13"/>
  <c r="BM220" i="13"/>
  <c r="AM223" i="13"/>
  <c r="BM224" i="13"/>
  <c r="BE226" i="13"/>
  <c r="AW228" i="13"/>
  <c r="AP230" i="13"/>
  <c r="BL231" i="13"/>
  <c r="BD233" i="13"/>
  <c r="AP235" i="13"/>
  <c r="AV236" i="13"/>
  <c r="BO237" i="13"/>
  <c r="AS239" i="13"/>
  <c r="BK240" i="13"/>
  <c r="AG242" i="13"/>
  <c r="AV243" i="13"/>
  <c r="BI244" i="13"/>
  <c r="BO245" i="13"/>
  <c r="AU247" i="13"/>
  <c r="BH248" i="13"/>
  <c r="AO250" i="13"/>
  <c r="AV251" i="13"/>
  <c r="BJ252" i="13"/>
  <c r="AN254" i="13"/>
  <c r="AQ255" i="13"/>
  <c r="BL256" i="13"/>
  <c r="AP258" i="13"/>
  <c r="AW259" i="13"/>
  <c r="AT260" i="13"/>
  <c r="AX261" i="13"/>
  <c r="AV262" i="13"/>
  <c r="AS263" i="13"/>
  <c r="AN164" i="13"/>
  <c r="AL16" i="28" s="1"/>
  <c r="Y170" i="13"/>
  <c r="AA177" i="13"/>
  <c r="AC23" i="28" s="1"/>
  <c r="Z185" i="13"/>
  <c r="AB192" i="13"/>
  <c r="AA200" i="13"/>
  <c r="Y209" i="13"/>
  <c r="Y216" i="13"/>
  <c r="Z224" i="13"/>
  <c r="Z231" i="13"/>
  <c r="Y239" i="13"/>
  <c r="Y245" i="13"/>
  <c r="Y251" i="13"/>
  <c r="Y257" i="13"/>
  <c r="Y263" i="13"/>
  <c r="T173" i="13"/>
  <c r="T185" i="13"/>
  <c r="T197" i="13"/>
  <c r="T209" i="13"/>
  <c r="T221" i="13"/>
  <c r="T233" i="13"/>
  <c r="T245" i="13"/>
  <c r="T255" i="13"/>
  <c r="U263" i="13"/>
  <c r="S178" i="13"/>
  <c r="S194" i="13"/>
  <c r="S210" i="13"/>
  <c r="S226" i="13"/>
  <c r="S242" i="13"/>
  <c r="S258" i="13"/>
  <c r="R174" i="13"/>
  <c r="R189" i="13"/>
  <c r="R203" i="13"/>
  <c r="R217" i="13"/>
  <c r="R231" i="13"/>
  <c r="R246" i="13"/>
  <c r="R261" i="13"/>
  <c r="Q175" i="13"/>
  <c r="Q189" i="13"/>
  <c r="Q203" i="13"/>
  <c r="Q218" i="13"/>
  <c r="Q233" i="13"/>
  <c r="Q247" i="13"/>
  <c r="Q261" i="13"/>
  <c r="P175" i="13"/>
  <c r="P190" i="13"/>
  <c r="P205" i="13"/>
  <c r="P219" i="13"/>
  <c r="P233" i="13"/>
  <c r="P247" i="13"/>
  <c r="P262" i="13"/>
  <c r="O177" i="13"/>
  <c r="O191" i="13"/>
  <c r="O205" i="13"/>
  <c r="O219" i="13"/>
  <c r="O234" i="13"/>
  <c r="O249" i="13"/>
  <c r="O263" i="13"/>
  <c r="N177" i="13"/>
  <c r="N191" i="13"/>
  <c r="N206" i="13"/>
  <c r="N221" i="13"/>
  <c r="N235" i="13"/>
  <c r="N249" i="13"/>
  <c r="N263" i="13"/>
  <c r="M178" i="13"/>
  <c r="R24" i="28" s="1"/>
  <c r="M193" i="13"/>
  <c r="M207" i="13"/>
  <c r="M221" i="13"/>
  <c r="M235" i="13"/>
  <c r="M250" i="13"/>
  <c r="L179" i="13"/>
  <c r="Q25" i="28" s="1"/>
  <c r="L193" i="13"/>
  <c r="L207" i="13"/>
  <c r="L222" i="13"/>
  <c r="L237" i="13"/>
  <c r="L251" i="13"/>
  <c r="K178" i="13"/>
  <c r="P24" i="28" s="1"/>
  <c r="K191" i="13"/>
  <c r="K204" i="13"/>
  <c r="K217" i="13"/>
  <c r="K230" i="13"/>
  <c r="K243" i="13"/>
  <c r="K257" i="13"/>
  <c r="I170" i="13"/>
  <c r="I183" i="13"/>
  <c r="O29" i="28" s="1"/>
  <c r="I196" i="13"/>
  <c r="I209" i="13"/>
  <c r="I222" i="13"/>
  <c r="I235" i="13"/>
  <c r="I248" i="13"/>
  <c r="I261" i="13"/>
  <c r="F171" i="13"/>
  <c r="F184" i="13"/>
  <c r="F198" i="13"/>
  <c r="F211" i="13"/>
  <c r="F224" i="13"/>
  <c r="F237" i="13"/>
  <c r="F250" i="13"/>
  <c r="F263" i="13"/>
  <c r="F238" i="13"/>
  <c r="F212" i="13"/>
  <c r="F186" i="13"/>
  <c r="I262" i="13"/>
  <c r="I236" i="13"/>
  <c r="I210" i="13"/>
  <c r="I184" i="13"/>
  <c r="K258" i="13"/>
  <c r="K231" i="13"/>
  <c r="K205" i="13"/>
  <c r="K179" i="13"/>
  <c r="P25" i="28" s="1"/>
  <c r="L252" i="13"/>
  <c r="L223" i="13"/>
  <c r="L194" i="13"/>
  <c r="L166" i="13"/>
  <c r="M236" i="13"/>
  <c r="M208" i="13"/>
  <c r="M179" i="13"/>
  <c r="R25" i="28" s="1"/>
  <c r="N250" i="13"/>
  <c r="N222" i="13"/>
  <c r="N192" i="13"/>
  <c r="O164" i="13"/>
  <c r="O235" i="13"/>
  <c r="O206" i="13"/>
  <c r="O178" i="13"/>
  <c r="P248" i="13"/>
  <c r="P220" i="13"/>
  <c r="P191" i="13"/>
  <c r="Q262" i="13"/>
  <c r="Q234" i="13"/>
  <c r="Q204" i="13"/>
  <c r="Q176" i="13"/>
  <c r="R247" i="13"/>
  <c r="R218" i="13"/>
  <c r="R190" i="13"/>
  <c r="S259" i="13"/>
  <c r="S227" i="13"/>
  <c r="S195" i="13"/>
  <c r="U164" i="13"/>
  <c r="U245" i="13"/>
  <c r="U221" i="13"/>
  <c r="U197" i="13"/>
  <c r="U173" i="13"/>
  <c r="Z257" i="13"/>
  <c r="Z245" i="13"/>
  <c r="Y233" i="13"/>
  <c r="AA210" i="13"/>
  <c r="AA194" i="13"/>
  <c r="Z177" i="13"/>
  <c r="AB23" i="28" s="1"/>
  <c r="AY164" i="13"/>
  <c r="AW16" i="28" s="1"/>
  <c r="AY262" i="13"/>
  <c r="AS260" i="13"/>
  <c r="AR257" i="13"/>
  <c r="AP254" i="13"/>
  <c r="BA250" i="13"/>
  <c r="AZ247" i="13"/>
  <c r="BG244" i="13"/>
  <c r="AJ241" i="13"/>
  <c r="AK238" i="13"/>
  <c r="AP234" i="13"/>
  <c r="AV230" i="13"/>
  <c r="BD226" i="13"/>
  <c r="AT221" i="13"/>
  <c r="AL216" i="13"/>
  <c r="BM205" i="13"/>
  <c r="AG194" i="13"/>
  <c r="BA176" i="13"/>
  <c r="AY22" i="28" s="1"/>
  <c r="F262" i="13"/>
  <c r="F236" i="13"/>
  <c r="F210" i="13"/>
  <c r="F183" i="13"/>
  <c r="N29" i="28" s="1"/>
  <c r="I260" i="13"/>
  <c r="I234" i="13"/>
  <c r="I208" i="13"/>
  <c r="I182" i="13"/>
  <c r="O28" i="28" s="1"/>
  <c r="K255" i="13"/>
  <c r="K229" i="13"/>
  <c r="K203" i="13"/>
  <c r="K177" i="13"/>
  <c r="P23" i="28" s="1"/>
  <c r="L250" i="13"/>
  <c r="L220" i="13"/>
  <c r="L192" i="13"/>
  <c r="M263" i="13"/>
  <c r="M234" i="13"/>
  <c r="M206" i="13"/>
  <c r="M176" i="13"/>
  <c r="R22" i="28" s="1"/>
  <c r="N248" i="13"/>
  <c r="N219" i="13"/>
  <c r="N190" i="13"/>
  <c r="O262" i="13"/>
  <c r="O232" i="13"/>
  <c r="O204" i="13"/>
  <c r="O175" i="13"/>
  <c r="P246" i="13"/>
  <c r="P218" i="13"/>
  <c r="P188" i="13"/>
  <c r="Q260" i="13"/>
  <c r="Q231" i="13"/>
  <c r="Q202" i="13"/>
  <c r="Q174" i="13"/>
  <c r="R244" i="13"/>
  <c r="R216" i="13"/>
  <c r="R187" i="13"/>
  <c r="S257" i="13"/>
  <c r="S224" i="13"/>
  <c r="S193" i="13"/>
  <c r="T263" i="13"/>
  <c r="U242" i="13"/>
  <c r="T220" i="13"/>
  <c r="T196" i="13"/>
  <c r="U170" i="13"/>
  <c r="AA256" i="13"/>
  <c r="AA244" i="13"/>
  <c r="Y231" i="13"/>
  <c r="Z210" i="13"/>
  <c r="Z194" i="13"/>
  <c r="Y173" i="13"/>
  <c r="AA19" i="28" s="1"/>
  <c r="AV164" i="13"/>
  <c r="AT16" i="28" s="1"/>
  <c r="AX262" i="13"/>
  <c r="BD259" i="13"/>
  <c r="BN256" i="13"/>
  <c r="AM254" i="13"/>
  <c r="AX250" i="13"/>
  <c r="AX247" i="13"/>
  <c r="BL243" i="13"/>
  <c r="BO240" i="13"/>
  <c r="BN237" i="13"/>
  <c r="BL233" i="13"/>
  <c r="AU230" i="13"/>
  <c r="BC225" i="13"/>
  <c r="AG221" i="13"/>
  <c r="AL215" i="13"/>
  <c r="BB205" i="13"/>
  <c r="BO193" i="13"/>
  <c r="AK173" i="13"/>
  <c r="AI19" i="28" s="1"/>
  <c r="C20" i="10"/>
  <c r="C157" i="10"/>
  <c r="C21" i="10"/>
  <c r="AF266" i="13"/>
  <c r="AE266" i="13"/>
  <c r="AC266" i="13"/>
  <c r="AD266" i="13"/>
  <c r="K152" i="13"/>
  <c r="L152" i="13" s="1"/>
  <c r="M152" i="13" s="1"/>
  <c r="AG154"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48" i="13"/>
  <c r="D396" i="13"/>
  <c r="D397" i="13"/>
  <c r="D398" i="13"/>
  <c r="D399" i="13"/>
  <c r="D400" i="13"/>
  <c r="D401" i="13"/>
  <c r="D402" i="13"/>
  <c r="D403" i="13"/>
  <c r="D404" i="13"/>
  <c r="C110" i="10" l="1"/>
  <c r="C113" i="10"/>
  <c r="C115" i="10"/>
  <c r="F155" i="13" a="1"/>
  <c r="F155" i="13" s="1"/>
  <c r="F156" i="13" a="1"/>
  <c r="F156" i="13" s="1"/>
  <c r="F157" i="13" a="1"/>
  <c r="F157" i="13" s="1"/>
  <c r="F159" i="13" a="1"/>
  <c r="F159" i="13" s="1"/>
  <c r="M289" i="13"/>
  <c r="BO163" i="13"/>
  <c r="E397" i="13"/>
  <c r="C159" i="10"/>
  <c r="E403" i="13"/>
  <c r="C165" i="10"/>
  <c r="E402" i="13"/>
  <c r="C164" i="10"/>
  <c r="E401" i="13"/>
  <c r="C163" i="10"/>
  <c r="E400" i="13"/>
  <c r="C162" i="10"/>
  <c r="E399" i="13"/>
  <c r="C161" i="10"/>
  <c r="E398" i="13"/>
  <c r="C160" i="10"/>
  <c r="E396" i="13"/>
  <c r="C158" i="10"/>
  <c r="E404" i="13"/>
  <c r="C166" i="10"/>
  <c r="I160" i="13"/>
  <c r="AG163" i="13"/>
  <c r="BN163" i="13"/>
  <c r="I163" i="13"/>
  <c r="R163" i="13"/>
  <c r="S163" i="13"/>
  <c r="L163" i="13"/>
  <c r="T163" i="13"/>
  <c r="N163" i="13"/>
  <c r="F163" i="13"/>
  <c r="Y163" i="13"/>
  <c r="O163" i="13"/>
  <c r="M163" i="13"/>
  <c r="U163" i="13"/>
  <c r="Q163" i="13"/>
  <c r="P163" i="13"/>
  <c r="K163" i="13"/>
  <c r="K160" i="13"/>
  <c r="F289" i="13" l="1" a="1"/>
  <c r="F289" i="13" s="1"/>
  <c r="K157" i="13" a="1"/>
  <c r="K157" i="13" s="1"/>
  <c r="K159" i="13" a="1"/>
  <c r="K159" i="13" s="1"/>
  <c r="K155" i="13" a="1"/>
  <c r="K155" i="13" s="1"/>
  <c r="K156" i="13" a="1"/>
  <c r="K156" i="13" s="1"/>
  <c r="I159" i="13" a="1"/>
  <c r="I159" i="13" s="1"/>
  <c r="I155" i="13" a="1"/>
  <c r="I155" i="13" s="1"/>
  <c r="I156" i="13" a="1"/>
  <c r="I156" i="13" s="1"/>
  <c r="I157" i="13" a="1"/>
  <c r="I157" i="13" s="1"/>
  <c r="F154" i="13"/>
  <c r="F153" i="13" s="1"/>
  <c r="L160" i="13"/>
  <c r="L155" i="13" l="1" a="1"/>
  <c r="L155" i="13" s="1"/>
  <c r="L156" i="13" a="1"/>
  <c r="L156" i="13" s="1"/>
  <c r="L157" i="13" a="1"/>
  <c r="L157" i="13" s="1"/>
  <c r="L159" i="13" a="1"/>
  <c r="L159" i="13" s="1"/>
  <c r="I154" i="13"/>
  <c r="I153" i="13" s="1"/>
  <c r="K154" i="13"/>
  <c r="K153" i="13" s="1"/>
  <c r="M160" i="13"/>
  <c r="N152"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M155" i="13" l="1" a="1"/>
  <c r="M155" i="13" s="1"/>
  <c r="M156" i="13" a="1"/>
  <c r="M156" i="13" s="1"/>
  <c r="M157" i="13" a="1"/>
  <c r="M157" i="13" s="1"/>
  <c r="M159" i="13" a="1"/>
  <c r="M159" i="13" s="1"/>
  <c r="L154" i="13"/>
  <c r="L153" i="13" s="1"/>
  <c r="O152" i="13"/>
  <c r="N160" i="13"/>
  <c r="C414" i="13" a="1"/>
  <c r="C414" i="13" s="1"/>
  <c r="B176" i="10" s="1"/>
  <c r="C413" i="13" a="1"/>
  <c r="C413" i="13" s="1"/>
  <c r="B175" i="10" s="1"/>
  <c r="C412" i="13" a="1"/>
  <c r="C412" i="13" s="1"/>
  <c r="B174" i="10" s="1"/>
  <c r="C411" i="13" a="1"/>
  <c r="C411" i="13" s="1"/>
  <c r="B173" i="10" s="1"/>
  <c r="C410" i="13" a="1"/>
  <c r="C410" i="13" s="1"/>
  <c r="B172" i="10" s="1"/>
  <c r="C409" i="13" a="1"/>
  <c r="C409" i="13" s="1"/>
  <c r="B171" i="10" s="1"/>
  <c r="C408" i="13" a="1"/>
  <c r="C408" i="13" s="1"/>
  <c r="B170" i="10" s="1"/>
  <c r="C407" i="13" a="1"/>
  <c r="C407" i="13" s="1"/>
  <c r="B169" i="10" s="1"/>
  <c r="C406" i="13" a="1"/>
  <c r="C406" i="13" s="1"/>
  <c r="B168" i="10" s="1"/>
  <c r="C405" i="13" a="1"/>
  <c r="C405" i="13" s="1"/>
  <c r="B167" i="10" s="1"/>
  <c r="C404" i="13" a="1"/>
  <c r="C404" i="13" s="1"/>
  <c r="B166" i="10" s="1"/>
  <c r="C403" i="13" a="1"/>
  <c r="C403" i="13" s="1"/>
  <c r="B165" i="10" s="1"/>
  <c r="C402" i="13" a="1"/>
  <c r="C402" i="13" s="1"/>
  <c r="B164" i="10" s="1"/>
  <c r="C401" i="13" a="1"/>
  <c r="C401" i="13" s="1"/>
  <c r="B163" i="10" s="1"/>
  <c r="C400" i="13" a="1"/>
  <c r="C400" i="13" s="1"/>
  <c r="B162" i="10" s="1"/>
  <c r="C399" i="13" a="1"/>
  <c r="C399" i="13" s="1"/>
  <c r="B161" i="10" s="1"/>
  <c r="C398" i="13" a="1"/>
  <c r="C398" i="13" s="1"/>
  <c r="B160" i="10" s="1"/>
  <c r="C397" i="13" a="1"/>
  <c r="C397" i="13" s="1"/>
  <c r="B159" i="10" s="1"/>
  <c r="C396" i="13" a="1"/>
  <c r="C396" i="13" s="1"/>
  <c r="B158" i="10" s="1"/>
  <c r="C395" i="13" a="1"/>
  <c r="C395" i="13" s="1"/>
  <c r="B157" i="10" s="1"/>
  <c r="C27" i="10"/>
  <c r="D31" i="13"/>
  <c r="N157" i="13" l="1" a="1"/>
  <c r="N157" i="13" s="1"/>
  <c r="N159" i="13" a="1"/>
  <c r="N159" i="13" s="1"/>
  <c r="N156" i="13" a="1"/>
  <c r="N156" i="13" s="1"/>
  <c r="N155" i="13" a="1"/>
  <c r="N155" i="13" s="1"/>
  <c r="E407" i="13"/>
  <c r="C169" i="10"/>
  <c r="E414" i="13"/>
  <c r="C176" i="10"/>
  <c r="E408" i="13"/>
  <c r="C170" i="10"/>
  <c r="E411" i="13"/>
  <c r="C173" i="10"/>
  <c r="E405" i="13"/>
  <c r="C167" i="10"/>
  <c r="E409" i="13"/>
  <c r="C171" i="10"/>
  <c r="E412" i="13"/>
  <c r="C174" i="10"/>
  <c r="E406" i="13"/>
  <c r="C168" i="10"/>
  <c r="M154" i="13"/>
  <c r="M153" i="13" s="1"/>
  <c r="O160" i="13"/>
  <c r="P152" i="13"/>
  <c r="B30" i="26"/>
  <c r="B29" i="26"/>
  <c r="B27" i="26"/>
  <c r="B25" i="26"/>
  <c r="B23" i="26"/>
  <c r="B22" i="26"/>
  <c r="O159" i="13" l="1" a="1"/>
  <c r="O159" i="13" s="1"/>
  <c r="O157" i="13" a="1"/>
  <c r="O157" i="13" s="1"/>
  <c r="O156" i="13" a="1"/>
  <c r="O156" i="13" s="1"/>
  <c r="O155" i="13" a="1"/>
  <c r="O155" i="13" s="1"/>
  <c r="E410" i="13"/>
  <c r="C172" i="10"/>
  <c r="E413" i="13"/>
  <c r="C175" i="10"/>
  <c r="P160" i="13"/>
  <c r="Q152" i="13"/>
  <c r="N154" i="13"/>
  <c r="N153" i="13" s="1"/>
  <c r="D415" i="13"/>
  <c r="G17" i="28"/>
  <c r="G18" i="28"/>
  <c r="G19" i="28"/>
  <c r="G20" i="28"/>
  <c r="G21" i="28"/>
  <c r="G22" i="28"/>
  <c r="G23" i="28"/>
  <c r="G24" i="28"/>
  <c r="G25" i="28"/>
  <c r="G26" i="28"/>
  <c r="G27" i="28"/>
  <c r="I17" i="28"/>
  <c r="I18" i="28"/>
  <c r="I19" i="28"/>
  <c r="I20" i="28"/>
  <c r="I21" i="28"/>
  <c r="I22" i="28"/>
  <c r="I23" i="28"/>
  <c r="I24" i="28"/>
  <c r="I25" i="28"/>
  <c r="I26" i="28"/>
  <c r="I27" i="28"/>
  <c r="J17" i="28"/>
  <c r="J18" i="28"/>
  <c r="J19" i="28"/>
  <c r="J20" i="28"/>
  <c r="J21" i="28"/>
  <c r="J22" i="28"/>
  <c r="J23" i="28"/>
  <c r="J24" i="28"/>
  <c r="J25" i="28"/>
  <c r="J26" i="28"/>
  <c r="J27" i="28"/>
  <c r="J16" i="28"/>
  <c r="I16" i="28"/>
  <c r="G16" i="28"/>
  <c r="C288" i="13"/>
  <c r="C289"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286" i="13"/>
  <c r="C287" i="13"/>
  <c r="C285" i="13"/>
  <c r="E150" i="13"/>
  <c r="G150" i="13"/>
  <c r="J150" i="13"/>
  <c r="AC150" i="13"/>
  <c r="AD150" i="13"/>
  <c r="AE150" i="13"/>
  <c r="D165" i="13"/>
  <c r="D166" i="13"/>
  <c r="D167" i="13"/>
  <c r="H4" i="28"/>
  <c r="H8" i="28" s="1"/>
  <c r="P155" i="13" l="1" a="1"/>
  <c r="P155" i="13" s="1"/>
  <c r="P156" i="13" a="1"/>
  <c r="P156" i="13" s="1"/>
  <c r="P157" i="13" a="1"/>
  <c r="P157" i="13" s="1"/>
  <c r="P159" i="13" a="1"/>
  <c r="P159" i="13" s="1"/>
  <c r="E415" i="13"/>
  <c r="O154" i="13"/>
  <c r="O153" i="13" s="1"/>
  <c r="R152" i="13"/>
  <c r="Q160" i="13"/>
  <c r="C26" i="10"/>
  <c r="Q155" i="13" l="1" a="1"/>
  <c r="Q155" i="13" s="1"/>
  <c r="Q156" i="13" a="1"/>
  <c r="Q156" i="13" s="1"/>
  <c r="Q157" i="13" a="1"/>
  <c r="Q157" i="13" s="1"/>
  <c r="Q159" i="13" a="1"/>
  <c r="Q159" i="13" s="1"/>
  <c r="P154" i="13"/>
  <c r="P153" i="13" s="1"/>
  <c r="S152" i="13"/>
  <c r="R160" i="13"/>
  <c r="Z20" i="28"/>
  <c r="Z25" i="28"/>
  <c r="Z23" i="28"/>
  <c r="Z29" i="28"/>
  <c r="Z26" i="28"/>
  <c r="Z27" i="28"/>
  <c r="Z18" i="28"/>
  <c r="Z22" i="28"/>
  <c r="Z24" i="28"/>
  <c r="Y17" i="28"/>
  <c r="Y23" i="28"/>
  <c r="X19" i="28"/>
  <c r="Z28" i="28"/>
  <c r="Y25" i="28"/>
  <c r="X21" i="28"/>
  <c r="W29" i="28"/>
  <c r="V25" i="28"/>
  <c r="U21" i="28"/>
  <c r="Y22" i="28"/>
  <c r="X24" i="28"/>
  <c r="W22" i="28"/>
  <c r="V27" i="28"/>
  <c r="U18" i="28"/>
  <c r="S19" i="28"/>
  <c r="T23" i="28"/>
  <c r="W23" i="28"/>
  <c r="V28" i="28"/>
  <c r="U19" i="28"/>
  <c r="T19" i="28"/>
  <c r="S28" i="28"/>
  <c r="Z17" i="28"/>
  <c r="Y24" i="28"/>
  <c r="X17" i="28"/>
  <c r="X25" i="28"/>
  <c r="Y26" i="28"/>
  <c r="X26" i="28"/>
  <c r="W17" i="28"/>
  <c r="W24" i="28"/>
  <c r="V29" i="28"/>
  <c r="U20" i="28"/>
  <c r="S17" i="28"/>
  <c r="S24" i="28"/>
  <c r="T28" i="28"/>
  <c r="Y18" i="28"/>
  <c r="W27" i="28"/>
  <c r="S21" i="28"/>
  <c r="T26" i="28"/>
  <c r="W28" i="28"/>
  <c r="T21" i="28"/>
  <c r="V19" i="28"/>
  <c r="S22" i="28"/>
  <c r="Y27" i="28"/>
  <c r="X20" i="28"/>
  <c r="S16" i="28"/>
  <c r="T16" i="28"/>
  <c r="Y19" i="28"/>
  <c r="U22" i="28"/>
  <c r="U25" i="28"/>
  <c r="T22" i="28"/>
  <c r="Y28" i="28"/>
  <c r="X22" i="28"/>
  <c r="U26" i="28"/>
  <c r="T29" i="28"/>
  <c r="Z19" i="28"/>
  <c r="Y20" i="28"/>
  <c r="V18" i="28"/>
  <c r="U23" i="28"/>
  <c r="S27" i="28"/>
  <c r="Y21" i="28"/>
  <c r="X18" i="28"/>
  <c r="U24" i="28"/>
  <c r="T27" i="28"/>
  <c r="V20" i="28"/>
  <c r="T17" i="28"/>
  <c r="S29" i="28"/>
  <c r="V21" i="28"/>
  <c r="W25" i="28"/>
  <c r="S20" i="28"/>
  <c r="X28" i="28"/>
  <c r="S25" i="28"/>
  <c r="Z21" i="28"/>
  <c r="V17" i="28"/>
  <c r="Y29" i="28"/>
  <c r="W19" i="28"/>
  <c r="V23" i="28"/>
  <c r="U28" i="28"/>
  <c r="S18" i="28"/>
  <c r="U29" i="28"/>
  <c r="T18" i="28"/>
  <c r="V26" i="28"/>
  <c r="W26" i="28"/>
  <c r="T20" i="28"/>
  <c r="X29" i="28"/>
  <c r="T25" i="28"/>
  <c r="W18" i="28"/>
  <c r="W20" i="28"/>
  <c r="W21" i="28"/>
  <c r="X23" i="28"/>
  <c r="U17" i="28"/>
  <c r="S23" i="28"/>
  <c r="X27" i="28"/>
  <c r="T24" i="28"/>
  <c r="W16" i="28"/>
  <c r="S26" i="28"/>
  <c r="V22" i="28"/>
  <c r="U27" i="28"/>
  <c r="V24" i="28"/>
  <c r="D14" i="9"/>
  <c r="AN10" i="1"/>
  <c r="R157" i="13" l="1" a="1"/>
  <c r="R157" i="13" s="1"/>
  <c r="R156" i="13" a="1"/>
  <c r="R156" i="13" s="1"/>
  <c r="R155" i="13" a="1"/>
  <c r="R155" i="13" s="1"/>
  <c r="R159" i="13" a="1"/>
  <c r="R159" i="13" s="1"/>
  <c r="M285" i="13"/>
  <c r="W266" i="13"/>
  <c r="AB163" i="13"/>
  <c r="Z163" i="13"/>
  <c r="AA163" i="13"/>
  <c r="Q154" i="13"/>
  <c r="Q153" i="13" s="1"/>
  <c r="T152" i="13"/>
  <c r="S160" i="13"/>
  <c r="M359" i="13"/>
  <c r="F359" i="13" s="1" a="1"/>
  <c r="F359" i="13" s="1"/>
  <c r="M348" i="13"/>
  <c r="F348" i="13" s="1" a="1"/>
  <c r="F348" i="13" s="1"/>
  <c r="M375" i="13"/>
  <c r="F375" i="13" s="1" a="1"/>
  <c r="F375" i="13" s="1"/>
  <c r="N341" i="13"/>
  <c r="O341" i="13"/>
  <c r="M341" i="13"/>
  <c r="F341" i="13" s="1" a="1"/>
  <c r="F341" i="13" s="1"/>
  <c r="M383" i="13"/>
  <c r="F383" i="13" s="1" a="1"/>
  <c r="F383" i="13" s="1"/>
  <c r="M360" i="13"/>
  <c r="F360" i="13" s="1" a="1"/>
  <c r="F360" i="13" s="1"/>
  <c r="M342" i="13"/>
  <c r="F342" i="13" s="1" a="1"/>
  <c r="F342" i="13" s="1"/>
  <c r="M381" i="13"/>
  <c r="F381" i="13" s="1" a="1"/>
  <c r="F381" i="13" s="1"/>
  <c r="M350" i="13"/>
  <c r="F350" i="13" s="1" a="1"/>
  <c r="F350" i="13" s="1"/>
  <c r="M377" i="13"/>
  <c r="F377" i="13" s="1" a="1"/>
  <c r="F377" i="13" s="1"/>
  <c r="M384" i="13"/>
  <c r="F384" i="13" s="1" a="1"/>
  <c r="F384" i="13" s="1"/>
  <c r="M369" i="13"/>
  <c r="F369" i="13" s="1" a="1"/>
  <c r="F369" i="13" s="1"/>
  <c r="M364" i="13"/>
  <c r="F364" i="13" s="1" a="1"/>
  <c r="F364" i="13" s="1"/>
  <c r="M366" i="13"/>
  <c r="F366" i="13" s="1" a="1"/>
  <c r="F366" i="13" s="1"/>
  <c r="M357" i="13"/>
  <c r="F357" i="13" s="1" a="1"/>
  <c r="F357" i="13" s="1"/>
  <c r="M365" i="13"/>
  <c r="F365" i="13" s="1" a="1"/>
  <c r="F365" i="13" s="1"/>
  <c r="M382" i="13"/>
  <c r="F382" i="13" s="1" a="1"/>
  <c r="F382" i="13" s="1"/>
  <c r="M370" i="13"/>
  <c r="F370" i="13" s="1" a="1"/>
  <c r="F370" i="13" s="1"/>
  <c r="M351" i="13"/>
  <c r="F351" i="13" s="1" a="1"/>
  <c r="F351" i="13" s="1"/>
  <c r="M345" i="13"/>
  <c r="F345" i="13" s="1" a="1"/>
  <c r="F345" i="13" s="1"/>
  <c r="M380" i="13"/>
  <c r="F380" i="13" s="1" a="1"/>
  <c r="F380" i="13" s="1"/>
  <c r="M347" i="13"/>
  <c r="F347" i="13" s="1" a="1"/>
  <c r="F347" i="13" s="1"/>
  <c r="M371" i="13"/>
  <c r="F371" i="13" s="1" a="1"/>
  <c r="F371" i="13" s="1"/>
  <c r="M352" i="13"/>
  <c r="F352" i="13" s="1" a="1"/>
  <c r="F352" i="13" s="1"/>
  <c r="M368" i="13"/>
  <c r="F368" i="13" s="1" a="1"/>
  <c r="F368" i="13" s="1"/>
  <c r="M362" i="13"/>
  <c r="F362" i="13" s="1" a="1"/>
  <c r="F362" i="13" s="1"/>
  <c r="M353" i="13"/>
  <c r="F353" i="13" s="1" a="1"/>
  <c r="F353" i="13" s="1"/>
  <c r="M356" i="13"/>
  <c r="F356" i="13" s="1" a="1"/>
  <c r="F356" i="13" s="1"/>
  <c r="M349" i="13"/>
  <c r="F349" i="13" s="1" a="1"/>
  <c r="F349" i="13" s="1"/>
  <c r="M376" i="13"/>
  <c r="F376" i="13" s="1" a="1"/>
  <c r="F376" i="13" s="1"/>
  <c r="M372" i="13"/>
  <c r="F372" i="13" s="1" a="1"/>
  <c r="F372" i="13" s="1"/>
  <c r="M344" i="13"/>
  <c r="F344" i="13" s="1" a="1"/>
  <c r="F344" i="13" s="1"/>
  <c r="M379" i="13"/>
  <c r="F379" i="13" s="1" a="1"/>
  <c r="F379" i="13" s="1"/>
  <c r="M363" i="13"/>
  <c r="F363" i="13" s="1" a="1"/>
  <c r="F363" i="13" s="1"/>
  <c r="M354" i="13"/>
  <c r="F354" i="13" s="1" a="1"/>
  <c r="F354" i="13" s="1"/>
  <c r="M367" i="13"/>
  <c r="F367" i="13" s="1" a="1"/>
  <c r="F367" i="13" s="1"/>
  <c r="M373" i="13"/>
  <c r="F373" i="13" s="1" a="1"/>
  <c r="F373" i="13" s="1"/>
  <c r="M355" i="13"/>
  <c r="F355" i="13" s="1" a="1"/>
  <c r="F355" i="13" s="1"/>
  <c r="M378" i="13"/>
  <c r="F378" i="13" s="1" a="1"/>
  <c r="F378" i="13" s="1"/>
  <c r="M358" i="13"/>
  <c r="F358" i="13" s="1" a="1"/>
  <c r="F358" i="13" s="1"/>
  <c r="M343" i="13"/>
  <c r="F343" i="13" s="1" a="1"/>
  <c r="F343" i="13" s="1"/>
  <c r="M361" i="13"/>
  <c r="F361" i="13" s="1" a="1"/>
  <c r="F361" i="13" s="1"/>
  <c r="M346" i="13"/>
  <c r="F346" i="13" s="1" a="1"/>
  <c r="F346" i="13" s="1"/>
  <c r="M374" i="13"/>
  <c r="F374" i="13" s="1" a="1"/>
  <c r="F374" i="13" s="1"/>
  <c r="O379" i="13"/>
  <c r="N379" i="13"/>
  <c r="AB136" i="13"/>
  <c r="N297" i="13"/>
  <c r="M297" i="13"/>
  <c r="F297" i="13" s="1" a="1"/>
  <c r="F297" i="13" s="1"/>
  <c r="BQ22" i="28" s="1"/>
  <c r="O365" i="13"/>
  <c r="N365" i="13"/>
  <c r="AB122" i="13"/>
  <c r="N343" i="13"/>
  <c r="O343" i="13"/>
  <c r="AB100" i="13"/>
  <c r="N298" i="13"/>
  <c r="M298" i="13"/>
  <c r="F298" i="13" s="1" a="1"/>
  <c r="F298" i="13" s="1"/>
  <c r="BQ23" i="28" s="1"/>
  <c r="BG163" i="13"/>
  <c r="O372" i="13"/>
  <c r="N372" i="13"/>
  <c r="AB129" i="13"/>
  <c r="N336" i="13"/>
  <c r="M336" i="13"/>
  <c r="F336" i="13" s="1" a="1"/>
  <c r="F336" i="13" s="1"/>
  <c r="AB93" i="13"/>
  <c r="N355" i="13"/>
  <c r="O355" i="13"/>
  <c r="AB112" i="13"/>
  <c r="X16" i="28"/>
  <c r="BM163" i="13"/>
  <c r="N313" i="13"/>
  <c r="M313" i="13"/>
  <c r="F313" i="13" s="1" a="1"/>
  <c r="F313" i="13" s="1"/>
  <c r="U16" i="28"/>
  <c r="BJ163" i="13"/>
  <c r="N334" i="13"/>
  <c r="M334" i="13"/>
  <c r="F334" i="13" s="1" a="1"/>
  <c r="F334" i="13" s="1"/>
  <c r="M327" i="13"/>
  <c r="F327" i="13" s="1" a="1"/>
  <c r="F327" i="13" s="1"/>
  <c r="N327" i="13"/>
  <c r="N342" i="13"/>
  <c r="O342" i="13"/>
  <c r="AB99" i="13"/>
  <c r="N300" i="13"/>
  <c r="M300" i="13"/>
  <c r="F300" i="13" s="1" a="1"/>
  <c r="F300" i="13" s="1"/>
  <c r="BQ25" i="28" s="1"/>
  <c r="BL163" i="13"/>
  <c r="N360" i="13"/>
  <c r="O360" i="13"/>
  <c r="AB117" i="13"/>
  <c r="BK163" i="13"/>
  <c r="N317" i="13"/>
  <c r="M317" i="13"/>
  <c r="F317" i="13" s="1" a="1"/>
  <c r="F317" i="13" s="1"/>
  <c r="O359" i="13"/>
  <c r="N359" i="13"/>
  <c r="AB116" i="13"/>
  <c r="V16" i="28"/>
  <c r="N306" i="13"/>
  <c r="M306" i="13"/>
  <c r="F306" i="13" s="1" a="1"/>
  <c r="F306" i="13" s="1"/>
  <c r="N344" i="13"/>
  <c r="O344" i="13"/>
  <c r="AB101" i="13"/>
  <c r="M301" i="13"/>
  <c r="F301" i="13" s="1" a="1"/>
  <c r="F301" i="13" s="1"/>
  <c r="BQ26" i="28" s="1"/>
  <c r="N301" i="13"/>
  <c r="O348" i="13"/>
  <c r="N348" i="13"/>
  <c r="AB105" i="13"/>
  <c r="O371" i="13"/>
  <c r="N371" i="13"/>
  <c r="AB128" i="13"/>
  <c r="M325" i="13"/>
  <c r="F325" i="13" s="1" a="1"/>
  <c r="F325" i="13" s="1"/>
  <c r="N325" i="13"/>
  <c r="AB98" i="13"/>
  <c r="N352" i="13"/>
  <c r="O352" i="13"/>
  <c r="AB109" i="13"/>
  <c r="M310" i="13"/>
  <c r="F310" i="13" s="1" a="1"/>
  <c r="F310" i="13" s="1"/>
  <c r="N310" i="13"/>
  <c r="N309" i="13"/>
  <c r="M309" i="13"/>
  <c r="F309" i="13" s="1" a="1"/>
  <c r="F309" i="13" s="1"/>
  <c r="O384" i="13"/>
  <c r="N384" i="13"/>
  <c r="AB141" i="13"/>
  <c r="M321" i="13"/>
  <c r="F321" i="13" s="1" a="1"/>
  <c r="F321" i="13" s="1"/>
  <c r="N321" i="13"/>
  <c r="N362" i="13"/>
  <c r="O362" i="13"/>
  <c r="AB119" i="13"/>
  <c r="N330" i="13"/>
  <c r="M330" i="13"/>
  <c r="F330" i="13" s="1" a="1"/>
  <c r="F330" i="13" s="1"/>
  <c r="O350" i="13"/>
  <c r="N350" i="13"/>
  <c r="AB107" i="13"/>
  <c r="N318" i="13"/>
  <c r="M318" i="13"/>
  <c r="F318" i="13" s="1" a="1"/>
  <c r="F318" i="13" s="1"/>
  <c r="M303" i="13"/>
  <c r="F303" i="13" s="1" a="1"/>
  <c r="F303" i="13" s="1"/>
  <c r="BQ28" i="28" s="1"/>
  <c r="N303" i="13"/>
  <c r="N354" i="13"/>
  <c r="O354" i="13"/>
  <c r="AB111" i="13"/>
  <c r="N287" i="13"/>
  <c r="M287" i="13"/>
  <c r="F287" i="13" s="1" a="1"/>
  <c r="F287" i="13" s="1"/>
  <c r="M337" i="13"/>
  <c r="F337" i="13" s="1" a="1"/>
  <c r="F337" i="13" s="1"/>
  <c r="N337" i="13"/>
  <c r="AB94" i="13"/>
  <c r="N290" i="13"/>
  <c r="M290" i="13"/>
  <c r="N381" i="13"/>
  <c r="O381" i="13"/>
  <c r="AB138" i="13"/>
  <c r="N376" i="13"/>
  <c r="O376" i="13"/>
  <c r="AB133" i="13"/>
  <c r="N375" i="13"/>
  <c r="O375" i="13"/>
  <c r="AB132" i="13"/>
  <c r="N319" i="13"/>
  <c r="M319" i="13"/>
  <c r="F319" i="13" s="1" a="1"/>
  <c r="F319" i="13" s="1"/>
  <c r="N356" i="13"/>
  <c r="O356" i="13"/>
  <c r="AB113" i="13"/>
  <c r="M329" i="13"/>
  <c r="F329" i="13" s="1" a="1"/>
  <c r="F329" i="13" s="1"/>
  <c r="N329" i="13"/>
  <c r="N285" i="13"/>
  <c r="M315" i="13"/>
  <c r="F315" i="13" s="1" a="1"/>
  <c r="F315" i="13" s="1"/>
  <c r="N315" i="13"/>
  <c r="N364" i="13"/>
  <c r="O364" i="13"/>
  <c r="AB121" i="13"/>
  <c r="N333" i="13"/>
  <c r="M333" i="13"/>
  <c r="F333" i="13" s="1" a="1"/>
  <c r="F333" i="13" s="1"/>
  <c r="N332" i="13"/>
  <c r="M332" i="13"/>
  <c r="F332" i="13" s="1" a="1"/>
  <c r="F332" i="13" s="1"/>
  <c r="N311" i="13"/>
  <c r="M311" i="13"/>
  <c r="F311" i="13" s="1" a="1"/>
  <c r="F311" i="13" s="1"/>
  <c r="M322" i="13"/>
  <c r="F322" i="13" s="1" a="1"/>
  <c r="F322" i="13" s="1"/>
  <c r="N322" i="13"/>
  <c r="M302" i="13"/>
  <c r="F302" i="13" s="1" a="1"/>
  <c r="F302" i="13" s="1"/>
  <c r="BQ27" i="28" s="1"/>
  <c r="N302" i="13"/>
  <c r="Z16" i="28"/>
  <c r="N286" i="13"/>
  <c r="M286" i="13"/>
  <c r="F286" i="13" s="1" a="1"/>
  <c r="F286" i="13" s="1"/>
  <c r="BQ17" i="28" s="1"/>
  <c r="O346" i="13"/>
  <c r="N346" i="13"/>
  <c r="AB103" i="13"/>
  <c r="O345" i="13"/>
  <c r="N345" i="13"/>
  <c r="AB102" i="13"/>
  <c r="N361" i="13"/>
  <c r="O361" i="13"/>
  <c r="AB118" i="13"/>
  <c r="O382" i="13"/>
  <c r="N382" i="13"/>
  <c r="AB139" i="13"/>
  <c r="N289" i="13"/>
  <c r="M314" i="13"/>
  <c r="F314" i="13" s="1" a="1"/>
  <c r="F314" i="13" s="1"/>
  <c r="N314" i="13"/>
  <c r="N307" i="13"/>
  <c r="M307" i="13"/>
  <c r="F307" i="13" s="1" a="1"/>
  <c r="F307" i="13" s="1"/>
  <c r="M338" i="13"/>
  <c r="F338" i="13" s="1" a="1"/>
  <c r="F338" i="13" s="1"/>
  <c r="N338" i="13"/>
  <c r="AB95" i="13"/>
  <c r="Y16" i="28"/>
  <c r="O378" i="13"/>
  <c r="N378" i="13"/>
  <c r="AB135" i="13"/>
  <c r="M316" i="13"/>
  <c r="F316" i="13" s="1" a="1"/>
  <c r="F316" i="13" s="1"/>
  <c r="N316" i="13"/>
  <c r="M340" i="13"/>
  <c r="F340" i="13" s="1" a="1"/>
  <c r="F340" i="13" s="1"/>
  <c r="N340" i="13"/>
  <c r="AB97" i="13"/>
  <c r="N312" i="13"/>
  <c r="M312" i="13"/>
  <c r="F312" i="13" s="1" a="1"/>
  <c r="F312" i="13" s="1"/>
  <c r="N320" i="13"/>
  <c r="M320" i="13"/>
  <c r="F320" i="13" s="1" a="1"/>
  <c r="F320" i="13" s="1"/>
  <c r="BD163" i="13"/>
  <c r="M328" i="13"/>
  <c r="F328" i="13" s="1" a="1"/>
  <c r="F328" i="13" s="1"/>
  <c r="N328" i="13"/>
  <c r="BE163" i="13"/>
  <c r="N323" i="13"/>
  <c r="M323" i="13"/>
  <c r="F323" i="13" s="1" a="1"/>
  <c r="F323" i="13" s="1"/>
  <c r="BF163" i="13"/>
  <c r="BH163" i="13"/>
  <c r="O366" i="13"/>
  <c r="N366" i="13"/>
  <c r="AB123" i="13"/>
  <c r="M304" i="13"/>
  <c r="F304" i="13" s="1" a="1"/>
  <c r="F304" i="13" s="1"/>
  <c r="N304" i="13"/>
  <c r="O363" i="13"/>
  <c r="N363" i="13"/>
  <c r="AB120" i="13"/>
  <c r="O347" i="13"/>
  <c r="N347" i="13"/>
  <c r="AB104" i="13"/>
  <c r="N367" i="13"/>
  <c r="O367" i="13"/>
  <c r="AB124" i="13"/>
  <c r="N374" i="13"/>
  <c r="O374" i="13"/>
  <c r="AB131" i="13"/>
  <c r="N308" i="13"/>
  <c r="M308" i="13"/>
  <c r="F308" i="13" s="1" a="1"/>
  <c r="F308" i="13" s="1"/>
  <c r="M288" i="13"/>
  <c r="N288" i="13"/>
  <c r="N377" i="13"/>
  <c r="O377" i="13"/>
  <c r="AB134" i="13"/>
  <c r="O349" i="13"/>
  <c r="N349" i="13"/>
  <c r="AB106" i="13"/>
  <c r="N335" i="13"/>
  <c r="M335" i="13"/>
  <c r="F335" i="13" s="1" a="1"/>
  <c r="F335" i="13" s="1"/>
  <c r="M296" i="13"/>
  <c r="F296" i="13" s="1" a="1"/>
  <c r="F296" i="13" s="1"/>
  <c r="BQ21" i="28" s="1"/>
  <c r="N296" i="13"/>
  <c r="N358" i="13"/>
  <c r="O358" i="13"/>
  <c r="AB115" i="13"/>
  <c r="N357" i="13"/>
  <c r="O357" i="13"/>
  <c r="AB114" i="13"/>
  <c r="N293" i="13"/>
  <c r="M293" i="13"/>
  <c r="F293" i="13" s="1" a="1"/>
  <c r="F293" i="13" s="1"/>
  <c r="BQ18" i="28" s="1"/>
  <c r="O383" i="13"/>
  <c r="N383" i="13"/>
  <c r="AB140" i="13"/>
  <c r="O353" i="13"/>
  <c r="N353" i="13"/>
  <c r="AB110" i="13"/>
  <c r="M292" i="13"/>
  <c r="N292" i="13"/>
  <c r="N305" i="13"/>
  <c r="M305" i="13"/>
  <c r="F305" i="13" s="1" a="1"/>
  <c r="F305" i="13" s="1"/>
  <c r="M295" i="13"/>
  <c r="F295" i="13" s="1" a="1"/>
  <c r="F295" i="13" s="1"/>
  <c r="BQ20" i="28" s="1"/>
  <c r="N295" i="13"/>
  <c r="M324" i="13"/>
  <c r="F324" i="13" s="1" a="1"/>
  <c r="F324" i="13" s="1"/>
  <c r="N324" i="13"/>
  <c r="BI163" i="13"/>
  <c r="O370" i="13"/>
  <c r="N370" i="13"/>
  <c r="AB127" i="13"/>
  <c r="O369" i="13"/>
  <c r="N369" i="13"/>
  <c r="AB126" i="13"/>
  <c r="N380" i="13"/>
  <c r="O380" i="13"/>
  <c r="AB137" i="13"/>
  <c r="N339" i="13"/>
  <c r="M339" i="13"/>
  <c r="F339" i="13" s="1" a="1"/>
  <c r="F339" i="13" s="1"/>
  <c r="AB96" i="13"/>
  <c r="N299" i="13"/>
  <c r="M299" i="13"/>
  <c r="F299" i="13" s="1" a="1"/>
  <c r="F299" i="13" s="1"/>
  <c r="BQ24" i="28" s="1"/>
  <c r="N331" i="13"/>
  <c r="M331" i="13"/>
  <c r="F331" i="13" s="1" a="1"/>
  <c r="F331" i="13" s="1"/>
  <c r="N294" i="13"/>
  <c r="M294" i="13"/>
  <c r="F294" i="13" s="1" a="1"/>
  <c r="F294" i="13" s="1"/>
  <c r="BQ19" i="28" s="1"/>
  <c r="N291" i="13"/>
  <c r="M291" i="13"/>
  <c r="F291" i="13" s="1" a="1"/>
  <c r="F291" i="13" s="1"/>
  <c r="N373" i="13"/>
  <c r="O373" i="13"/>
  <c r="AB130" i="13"/>
  <c r="O351" i="13"/>
  <c r="N351" i="13"/>
  <c r="AB108" i="13"/>
  <c r="N368" i="13"/>
  <c r="O368" i="13"/>
  <c r="AB125" i="13"/>
  <c r="N326" i="13"/>
  <c r="M326" i="13"/>
  <c r="F326" i="13" s="1" a="1"/>
  <c r="F326" i="13" s="1"/>
  <c r="C112" i="10" l="1"/>
  <c r="BN16" i="28"/>
  <c r="F292" i="13" a="1"/>
  <c r="F292" i="13" s="1"/>
  <c r="C114" i="10"/>
  <c r="F285" i="13" a="1"/>
  <c r="F285" i="13" s="1"/>
  <c r="BQ16" i="28" s="1"/>
  <c r="C111" i="10"/>
  <c r="F290" i="13" a="1"/>
  <c r="F290" i="13" s="1"/>
  <c r="C109" i="10"/>
  <c r="C103" i="10"/>
  <c r="F288" i="13" a="1"/>
  <c r="F288" i="13" s="1"/>
  <c r="S159" i="13" a="1"/>
  <c r="S159" i="13" s="1"/>
  <c r="S155" i="13" a="1"/>
  <c r="S155" i="13" s="1"/>
  <c r="S156" i="13" a="1"/>
  <c r="S156" i="13" s="1"/>
  <c r="S157" i="13" a="1"/>
  <c r="S157"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3" i="13"/>
  <c r="AA266" i="13" s="1"/>
  <c r="D300" i="13"/>
  <c r="D371" i="13"/>
  <c r="D367" i="13"/>
  <c r="D323" i="13"/>
  <c r="D312" i="13"/>
  <c r="D314" i="13"/>
  <c r="D302" i="13"/>
  <c r="D337" i="13"/>
  <c r="D303" i="13"/>
  <c r="D313" i="13"/>
  <c r="D297" i="13"/>
  <c r="D354" i="13"/>
  <c r="D380" i="13"/>
  <c r="D342" i="13"/>
  <c r="D378" i="13"/>
  <c r="D319" i="13"/>
  <c r="D352" i="13"/>
  <c r="D325" i="13"/>
  <c r="D350" i="13"/>
  <c r="D321" i="13"/>
  <c r="D347" i="13"/>
  <c r="D324" i="13"/>
  <c r="D296" i="13"/>
  <c r="D315" i="13"/>
  <c r="D318" i="13"/>
  <c r="D363" i="13"/>
  <c r="D345" i="13"/>
  <c r="D360" i="13"/>
  <c r="D316" i="13"/>
  <c r="D373" i="13"/>
  <c r="D381" i="13"/>
  <c r="D339" i="13"/>
  <c r="D291" i="13"/>
  <c r="D335" i="13"/>
  <c r="D304" i="13"/>
  <c r="D322" i="13"/>
  <c r="D379" i="13"/>
  <c r="D351" i="13"/>
  <c r="D383" i="13"/>
  <c r="D336" i="13"/>
  <c r="D294" i="13"/>
  <c r="D289" i="13"/>
  <c r="D327" i="13"/>
  <c r="D298" i="13"/>
  <c r="D372" i="13"/>
  <c r="D382" i="13"/>
  <c r="D384" i="13"/>
  <c r="D317" i="13"/>
  <c r="D293" i="13"/>
  <c r="D328" i="13"/>
  <c r="D340" i="13"/>
  <c r="D338" i="13"/>
  <c r="D330" i="13"/>
  <c r="D310" i="13"/>
  <c r="D301" i="13"/>
  <c r="D334" i="13"/>
  <c r="D346" i="13"/>
  <c r="D349" i="13"/>
  <c r="D357" i="13"/>
  <c r="D375" i="13"/>
  <c r="D377" i="13"/>
  <c r="D320" i="13"/>
  <c r="D311" i="13"/>
  <c r="D344" i="13"/>
  <c r="D365" i="13"/>
  <c r="D333" i="13"/>
  <c r="D329" i="13"/>
  <c r="D361" i="13"/>
  <c r="D356" i="13"/>
  <c r="D366" i="13"/>
  <c r="D348" i="13"/>
  <c r="D306" i="13"/>
  <c r="D299" i="13"/>
  <c r="D295" i="13"/>
  <c r="D309" i="13"/>
  <c r="D370" i="13"/>
  <c r="D326" i="13"/>
  <c r="D305" i="13"/>
  <c r="D332" i="13"/>
  <c r="D376" i="13"/>
  <c r="D331" i="13"/>
  <c r="D307" i="13"/>
  <c r="D343" i="13"/>
  <c r="D353" i="13"/>
  <c r="D364" i="13"/>
  <c r="D359" i="13"/>
  <c r="D368" i="13"/>
  <c r="D355" i="13"/>
  <c r="D308" i="13"/>
  <c r="D341" i="13"/>
  <c r="D374" i="13"/>
  <c r="D292" i="13"/>
  <c r="D358" i="13"/>
  <c r="D362" i="13"/>
  <c r="D369" i="13"/>
  <c r="F402" i="13"/>
  <c r="F405" i="13"/>
  <c r="F414" i="13"/>
  <c r="F395" i="13"/>
  <c r="F411" i="13"/>
  <c r="F409" i="13"/>
  <c r="F412" i="13"/>
  <c r="F403" i="13"/>
  <c r="F407" i="13"/>
  <c r="F401" i="13"/>
  <c r="F397" i="13"/>
  <c r="F404" i="13"/>
  <c r="F398" i="13"/>
  <c r="F406" i="13"/>
  <c r="F399" i="13"/>
  <c r="F408" i="13"/>
  <c r="F413" i="13"/>
  <c r="F410" i="13"/>
  <c r="F400" i="13"/>
  <c r="F396" i="13"/>
  <c r="V266" i="13"/>
  <c r="R154" i="13"/>
  <c r="R153" i="13" s="1"/>
  <c r="U152" i="13"/>
  <c r="T160" i="13"/>
  <c r="BO16" i="28"/>
  <c r="AG266" i="13" l="1"/>
  <c r="AB266" i="13"/>
  <c r="T156" i="13" a="1"/>
  <c r="T156" i="13" s="1"/>
  <c r="T159" i="13" a="1"/>
  <c r="T159" i="13" s="1"/>
  <c r="T155" i="13" a="1"/>
  <c r="T155" i="13" s="1"/>
  <c r="T157" i="13" a="1"/>
  <c r="T157" i="13" s="1"/>
  <c r="C91" i="10"/>
  <c r="D103" i="10"/>
  <c r="D99" i="10"/>
  <c r="D100" i="10"/>
  <c r="D101" i="10"/>
  <c r="D102" i="10"/>
  <c r="D98" i="10"/>
  <c r="Z266" i="13"/>
  <c r="F415" i="13"/>
  <c r="B32" i="26"/>
  <c r="P266" i="13"/>
  <c r="Q266" i="13"/>
  <c r="U266" i="13"/>
  <c r="F266" i="13"/>
  <c r="R266" i="13"/>
  <c r="S266" i="13"/>
  <c r="I266" i="13"/>
  <c r="T266" i="13"/>
  <c r="K266" i="13"/>
  <c r="E266" i="13"/>
  <c r="O266" i="13"/>
  <c r="L266" i="13"/>
  <c r="M266" i="13"/>
  <c r="Y266" i="13"/>
  <c r="N266" i="13"/>
  <c r="Y152" i="13"/>
  <c r="U160" i="13"/>
  <c r="S154" i="13"/>
  <c r="S153"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56" i="13" l="1" a="1"/>
  <c r="U156" i="13" s="1"/>
  <c r="U155" i="13" a="1"/>
  <c r="U155" i="13" s="1"/>
  <c r="U159" i="13" a="1"/>
  <c r="U159" i="13" s="1"/>
  <c r="U157" i="13" a="1"/>
  <c r="U157" i="13" s="1"/>
  <c r="Y160" i="13"/>
  <c r="Z152" i="13"/>
  <c r="T154" i="13"/>
  <c r="T153" i="13" s="1"/>
  <c r="C59" i="10"/>
  <c r="Y156" i="13" l="1" a="1"/>
  <c r="Y156" i="13" s="1"/>
  <c r="Y157" i="13" a="1"/>
  <c r="Y157" i="13" s="1"/>
  <c r="Y159" i="13" a="1"/>
  <c r="Y159" i="13" s="1"/>
  <c r="Y155" i="13" a="1"/>
  <c r="Y155" i="13" s="1"/>
  <c r="AA152" i="13"/>
  <c r="Z160" i="13"/>
  <c r="U154" i="13"/>
  <c r="U153" i="13" s="1"/>
  <c r="Z156" i="13" l="1" a="1"/>
  <c r="Z156" i="13" s="1"/>
  <c r="Z157" i="13" a="1"/>
  <c r="Z157" i="13" s="1"/>
  <c r="Z159" i="13" a="1"/>
  <c r="Z159" i="13" s="1"/>
  <c r="Z155" i="13" a="1"/>
  <c r="Z155" i="13" s="1"/>
  <c r="Y154" i="13"/>
  <c r="Y153" i="13" s="1"/>
  <c r="AB152" i="13"/>
  <c r="AG152" i="13" s="1"/>
  <c r="AA160" i="13"/>
  <c r="C88" i="31"/>
  <c r="AA155" i="13" l="1" a="1"/>
  <c r="AA155" i="13" s="1"/>
  <c r="AA159" i="13" a="1"/>
  <c r="AA159" i="13" s="1"/>
  <c r="AA156" i="13" a="1"/>
  <c r="AA156" i="13" s="1"/>
  <c r="AA157" i="13" a="1"/>
  <c r="AA157" i="13" s="1"/>
  <c r="AB160" i="13"/>
  <c r="AH152" i="13"/>
  <c r="Z154" i="13"/>
  <c r="Z153" i="13" s="1"/>
  <c r="B26" i="26"/>
  <c r="B24" i="26"/>
  <c r="B28" i="26"/>
  <c r="AB155" i="13" l="1" a="1"/>
  <c r="AB155" i="13" s="1"/>
  <c r="AB156" i="13" a="1"/>
  <c r="AB156" i="13" s="1"/>
  <c r="AB157" i="13" a="1"/>
  <c r="AB157" i="13" s="1"/>
  <c r="AB159" i="13" a="1"/>
  <c r="AB159" i="13" s="1"/>
  <c r="AA154" i="13"/>
  <c r="AA153" i="13" s="1"/>
  <c r="BN27" i="28"/>
  <c r="BO27" i="28" s="1"/>
  <c r="D27" i="28"/>
  <c r="C27" i="28"/>
  <c r="BN26" i="28"/>
  <c r="BO26" i="28" s="1"/>
  <c r="BU26" i="28" s="1"/>
  <c r="D26" i="28"/>
  <c r="C26" i="28"/>
  <c r="BN25" i="28"/>
  <c r="BO25" i="28" s="1"/>
  <c r="BU25" i="28" s="1"/>
  <c r="D25" i="28"/>
  <c r="C25" i="28"/>
  <c r="BN24" i="28"/>
  <c r="BO24" i="28" s="1"/>
  <c r="D24" i="28"/>
  <c r="C24" i="28"/>
  <c r="BN23" i="28"/>
  <c r="BO23" i="28" s="1"/>
  <c r="D23" i="28"/>
  <c r="C23" i="28"/>
  <c r="BN22" i="28"/>
  <c r="BO22" i="28" s="1"/>
  <c r="D22" i="28"/>
  <c r="C22" i="28"/>
  <c r="BN21" i="28"/>
  <c r="BO21" i="28" s="1"/>
  <c r="D21" i="28"/>
  <c r="C21" i="28"/>
  <c r="BN20" i="28"/>
  <c r="BO20" i="28" s="1"/>
  <c r="D20" i="28"/>
  <c r="C20" i="28"/>
  <c r="BN19" i="28"/>
  <c r="BO19" i="28" s="1"/>
  <c r="BU19" i="28" s="1"/>
  <c r="D19" i="28"/>
  <c r="C19" i="28"/>
  <c r="BN18" i="28"/>
  <c r="BO18" i="28" s="1"/>
  <c r="D18" i="28"/>
  <c r="C18" i="28"/>
  <c r="BN17" i="28"/>
  <c r="D17" i="28"/>
  <c r="C17" i="28"/>
  <c r="D16" i="28"/>
  <c r="C16" i="28"/>
  <c r="AB154" i="13" l="1"/>
  <c r="AB153" i="13" s="1"/>
  <c r="BO17" i="28"/>
  <c r="BU17" i="28" s="1"/>
  <c r="BU20" i="28"/>
  <c r="BU22" i="28"/>
  <c r="BU23" i="28"/>
  <c r="BU21" i="28"/>
  <c r="BU24" i="28"/>
  <c r="BU18" i="28"/>
  <c r="BU27" i="28"/>
  <c r="BN28" i="28"/>
  <c r="BO28" i="28" l="1"/>
  <c r="BU16" i="28"/>
  <c r="BU28" i="28" s="1"/>
  <c r="C41" i="27" l="1"/>
  <c r="I41" i="27" s="1"/>
  <c r="C35" i="27"/>
  <c r="I35" i="27" s="1"/>
  <c r="C19" i="27"/>
  <c r="C18" i="27"/>
  <c r="C17" i="27"/>
  <c r="C13" i="27"/>
  <c r="I40" i="27"/>
  <c r="C25" i="10" l="1"/>
  <c r="E2" i="25" l="1"/>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85" i="13"/>
  <c r="E37" i="22"/>
  <c r="C28" i="22"/>
  <c r="C33" i="22" s="1"/>
  <c r="D286" i="13" l="1"/>
  <c r="G286" i="13"/>
  <c r="D287" i="13"/>
  <c r="AE29" i="13"/>
  <c r="D170" i="10"/>
  <c r="E170" i="10"/>
  <c r="C36" i="22"/>
  <c r="C37" i="22"/>
  <c r="C35" i="22"/>
  <c r="E40" i="22"/>
  <c r="C40" i="22"/>
  <c r="C38" i="22"/>
  <c r="C34" i="22"/>
  <c r="E34" i="22"/>
  <c r="E35" i="22"/>
  <c r="E33" i="22"/>
  <c r="E36" i="22"/>
  <c r="E38" i="22"/>
  <c r="E167" i="10" l="1"/>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8" i="28" l="1"/>
  <c r="K19" i="28"/>
  <c r="K20" i="28"/>
  <c r="K21" i="28"/>
  <c r="K22" i="28"/>
  <c r="K23" i="28"/>
  <c r="K24" i="28"/>
  <c r="K25" i="28"/>
  <c r="AJ9" i="1"/>
  <c r="AJ10" i="1"/>
  <c r="AJ8" i="1"/>
  <c r="D290"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2"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69" i="13"/>
  <c r="BI269" i="13"/>
  <c r="AX269" i="13"/>
  <c r="BB269" i="13"/>
  <c r="Y269" i="13"/>
  <c r="AV269" i="13"/>
  <c r="BH269" i="13"/>
  <c r="AL269" i="13"/>
  <c r="BC269" i="13"/>
  <c r="BM269" i="13"/>
  <c r="J269" i="13"/>
  <c r="U269" i="13"/>
  <c r="AP269" i="13"/>
  <c r="E269" i="13"/>
  <c r="W269" i="13"/>
  <c r="AQ269" i="13"/>
  <c r="BA269" i="13"/>
  <c r="L269" i="13"/>
  <c r="AS269" i="13"/>
  <c r="Q269" i="13"/>
  <c r="AI269" i="13"/>
  <c r="AR269" i="13"/>
  <c r="AA269" i="13"/>
  <c r="AO269" i="13"/>
  <c r="AT269" i="13"/>
  <c r="G269" i="13"/>
  <c r="BK269" i="13"/>
  <c r="AW269" i="13"/>
  <c r="BG269" i="13"/>
  <c r="AY269" i="13"/>
  <c r="AK269" i="13"/>
  <c r="AJ269" i="13"/>
  <c r="AM269" i="13"/>
  <c r="T269" i="13"/>
  <c r="BE269" i="13"/>
  <c r="AU269" i="13"/>
  <c r="V269" i="13"/>
  <c r="BL269" i="13"/>
  <c r="BJ269" i="13"/>
  <c r="Z269" i="13"/>
  <c r="BD269" i="13"/>
  <c r="AH269" i="13"/>
  <c r="S269" i="13"/>
  <c r="AC269" i="13"/>
  <c r="BF269" i="13"/>
  <c r="AZ269" i="13"/>
  <c r="AB269" i="13"/>
  <c r="AN269" i="13"/>
  <c r="BC272" i="13"/>
  <c r="BG272" i="13"/>
  <c r="AX272" i="13"/>
  <c r="BM272" i="13"/>
  <c r="AV272" i="13"/>
  <c r="V272" i="13"/>
  <c r="Z272" i="13"/>
  <c r="AU272" i="13"/>
  <c r="BL272" i="13"/>
  <c r="AC272" i="13"/>
  <c r="BJ272" i="13"/>
  <c r="AQ272" i="13"/>
  <c r="W272" i="13"/>
  <c r="AS272" i="13"/>
  <c r="AJ272" i="13"/>
  <c r="BD272" i="13"/>
  <c r="AP272" i="13"/>
  <c r="AW272" i="13"/>
  <c r="U272" i="13"/>
  <c r="AB272" i="13"/>
  <c r="AT272" i="13"/>
  <c r="BI272" i="13"/>
  <c r="Y272" i="13"/>
  <c r="BK272" i="13"/>
  <c r="AN272" i="13"/>
  <c r="AA272" i="13"/>
  <c r="AM272" i="13"/>
  <c r="AY272" i="13"/>
  <c r="BA272" i="13"/>
  <c r="AR272" i="13"/>
  <c r="AH272" i="13"/>
  <c r="AO272" i="13"/>
  <c r="AI272" i="13"/>
  <c r="AZ272" i="13"/>
  <c r="BE272" i="13"/>
  <c r="T272" i="13"/>
  <c r="BB272" i="13"/>
  <c r="AK272" i="13"/>
  <c r="S272" i="13"/>
  <c r="BH272" i="13"/>
  <c r="BF272" i="13"/>
  <c r="AL272"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D27" i="22"/>
  <c r="C27" i="22"/>
  <c r="E27" i="22"/>
  <c r="D22" i="22"/>
  <c r="D20" i="22"/>
  <c r="E20" i="22"/>
  <c r="D21" i="22"/>
  <c r="D115" i="10"/>
  <c r="D109" i="10"/>
  <c r="D114" i="10"/>
  <c r="D113" i="10"/>
  <c r="D111" i="10"/>
  <c r="C116" i="10"/>
  <c r="D116" i="10" s="1"/>
  <c r="D112" i="10"/>
  <c r="D110" i="10"/>
  <c r="C92" i="10"/>
  <c r="D150" i="13"/>
  <c r="P11" i="28"/>
  <c r="O12" i="28"/>
  <c r="C22" i="22"/>
  <c r="E22" i="22"/>
  <c r="C87" i="10"/>
  <c r="D288" i="13" l="1"/>
  <c r="D19" i="22" s="1"/>
  <c r="G31" i="27"/>
  <c r="F150" i="13"/>
  <c r="P12" i="28"/>
  <c r="Q11" i="28"/>
  <c r="C46" i="10"/>
  <c r="B31" i="26"/>
  <c r="I39" i="27"/>
  <c r="C93" i="10"/>
  <c r="D283" i="13" l="1"/>
  <c r="C85" i="10"/>
  <c r="C20" i="22"/>
  <c r="H34" i="22"/>
  <c r="E21" i="22"/>
  <c r="C21" i="22"/>
  <c r="H38" i="22"/>
  <c r="AF29" i="13"/>
  <c r="AD29" i="13"/>
  <c r="C77" i="10"/>
  <c r="F283" i="13"/>
  <c r="G30" i="27" s="1"/>
  <c r="C19" i="22"/>
  <c r="E19" i="22"/>
  <c r="AF28" i="13"/>
  <c r="C86" i="10"/>
  <c r="C14" i="26"/>
  <c r="L3" i="13" s="1"/>
  <c r="I150" i="13"/>
  <c r="Q12" i="28"/>
  <c r="R11" i="28"/>
  <c r="AD30" i="13" l="1"/>
  <c r="C23" i="22" s="1"/>
  <c r="C13" i="22"/>
  <c r="E13" i="22"/>
  <c r="AF30" i="13"/>
  <c r="E23" i="22" s="1"/>
  <c r="R12" i="28"/>
  <c r="S11" i="28"/>
  <c r="P49" i="15"/>
  <c r="P15" i="15" s="1"/>
  <c r="AI152" i="13" l="1"/>
  <c r="K150" i="13"/>
  <c r="S12" i="28"/>
  <c r="T11" i="28"/>
  <c r="J49" i="15"/>
  <c r="J15" i="15" s="1"/>
  <c r="D129" i="9"/>
  <c r="AJ152" i="13" l="1"/>
  <c r="AK152" i="13" s="1"/>
  <c r="AL152" i="13" s="1"/>
  <c r="AM152" i="13" s="1"/>
  <c r="AN152" i="13" s="1"/>
  <c r="AO152" i="13" s="1"/>
  <c r="AP152" i="13" s="1"/>
  <c r="AQ152" i="13" s="1"/>
  <c r="AR152" i="13" s="1"/>
  <c r="AS152" i="13" s="1"/>
  <c r="AT152" i="13" s="1"/>
  <c r="AU152" i="13" s="1"/>
  <c r="AV152" i="13" s="1"/>
  <c r="AW152" i="13" s="1"/>
  <c r="AX152" i="13" s="1"/>
  <c r="AY152" i="13" s="1"/>
  <c r="AZ152" i="13" s="1"/>
  <c r="BA152" i="13" s="1"/>
  <c r="BB152" i="13" s="1"/>
  <c r="BC152" i="13" s="1"/>
  <c r="BD152" i="13" s="1"/>
  <c r="BE152" i="13" s="1"/>
  <c r="BF152" i="13" s="1"/>
  <c r="BG152" i="13" s="1"/>
  <c r="BH152" i="13" s="1"/>
  <c r="BI152" i="13" s="1"/>
  <c r="BJ152" i="13" s="1"/>
  <c r="BK152" i="13" s="1"/>
  <c r="T12" i="28"/>
  <c r="U11" i="28"/>
  <c r="D49" i="15"/>
  <c r="D15" i="15" s="1"/>
  <c r="BK160" i="13" l="1"/>
  <c r="BL152" i="13"/>
  <c r="N150" i="13"/>
  <c r="U12" i="28"/>
  <c r="V11" i="28"/>
  <c r="W11" i="28" s="1"/>
  <c r="BK155" i="13" l="1" a="1"/>
  <c r="BK155" i="13" s="1"/>
  <c r="BK157" i="13" a="1"/>
  <c r="BK157" i="13" s="1"/>
  <c r="BK159" i="13" a="1"/>
  <c r="BK159" i="13" s="1"/>
  <c r="BK156" i="13" a="1"/>
  <c r="BK156" i="13" s="1"/>
  <c r="BM152" i="13"/>
  <c r="BL160" i="13"/>
  <c r="O150" i="13"/>
  <c r="W12" i="28"/>
  <c r="X11" i="28"/>
  <c r="V12" i="28"/>
  <c r="D142" i="9"/>
  <c r="BL155" i="13" l="1" a="1"/>
  <c r="BL155" i="13" s="1"/>
  <c r="BL157" i="13" a="1"/>
  <c r="BL157" i="13" s="1"/>
  <c r="BL156" i="13" a="1"/>
  <c r="BL156" i="13" s="1"/>
  <c r="BL159" i="13" a="1"/>
  <c r="BL159" i="13" s="1"/>
  <c r="BM160" i="13"/>
  <c r="BN152" i="13"/>
  <c r="BK154" i="13"/>
  <c r="BK153" i="13" s="1"/>
  <c r="P150" i="13"/>
  <c r="Y11" i="28"/>
  <c r="X12" i="28"/>
  <c r="BM156" i="13" l="1" a="1"/>
  <c r="BM156" i="13" s="1"/>
  <c r="BM157" i="13" a="1"/>
  <c r="BM157" i="13" s="1"/>
  <c r="BM155" i="13" a="1"/>
  <c r="BM155" i="13" s="1"/>
  <c r="BM159" i="13" a="1"/>
  <c r="BM159" i="13" s="1"/>
  <c r="BN160" i="13"/>
  <c r="BO152" i="13"/>
  <c r="BO160" i="13" s="1"/>
  <c r="BL154" i="13"/>
  <c r="BL153" i="13" s="1"/>
  <c r="Z11" i="28"/>
  <c r="Y12" i="28"/>
  <c r="Q150" i="13"/>
  <c r="BO159" i="13" l="1" a="1"/>
  <c r="BO159" i="13" s="1"/>
  <c r="BO156" i="13" a="1"/>
  <c r="BO156" i="13" s="1"/>
  <c r="BO155" i="13" a="1"/>
  <c r="BO155" i="13" s="1"/>
  <c r="BO157" i="13" a="1"/>
  <c r="BO157" i="13" s="1"/>
  <c r="BN157" i="13" a="1"/>
  <c r="BN157" i="13" s="1"/>
  <c r="BN155" i="13" a="1"/>
  <c r="BN155" i="13" s="1"/>
  <c r="BN156" i="13" a="1"/>
  <c r="BN156" i="13" s="1"/>
  <c r="BN159" i="13" a="1"/>
  <c r="BN159" i="13" s="1"/>
  <c r="BM154" i="13"/>
  <c r="BM153" i="13" s="1"/>
  <c r="AA11" i="28"/>
  <c r="Z12" i="28"/>
  <c r="T150" i="13"/>
  <c r="BN154" i="13" l="1"/>
  <c r="BO154" i="13"/>
  <c r="AB11" i="28"/>
  <c r="AA12" i="28"/>
  <c r="V150" i="13" l="1"/>
  <c r="AB12" i="28"/>
  <c r="AC11" i="28"/>
  <c r="C47" i="10"/>
  <c r="W150" i="13" l="1"/>
  <c r="AD11" i="28"/>
  <c r="AC12" i="28"/>
  <c r="Y150" i="13" l="1"/>
  <c r="AE11" i="28"/>
  <c r="AD12" i="28"/>
  <c r="AS163" i="13"/>
  <c r="AW163" i="13"/>
  <c r="AN163" i="13"/>
  <c r="BB163" i="13"/>
  <c r="AJ163" i="13"/>
  <c r="AM163" i="13"/>
  <c r="AK163" i="13"/>
  <c r="AI163" i="13"/>
  <c r="AL163" i="13"/>
  <c r="AZ163" i="13"/>
  <c r="AU163" i="13"/>
  <c r="AV163" i="13"/>
  <c r="AX163" i="13"/>
  <c r="AY163" i="13"/>
  <c r="BC163" i="13"/>
  <c r="AR163" i="13"/>
  <c r="AH163" i="13"/>
  <c r="AT163" i="13"/>
  <c r="AQ163" i="13"/>
  <c r="AP163" i="13"/>
  <c r="BA163" i="13"/>
  <c r="AO163" i="13"/>
  <c r="AI266" i="13" l="1"/>
  <c r="AL266" i="13"/>
  <c r="BA266" i="13"/>
  <c r="AT266" i="13"/>
  <c r="BB266" i="13"/>
  <c r="AN266" i="13"/>
  <c r="AK266" i="13"/>
  <c r="AH266" i="13"/>
  <c r="BF266" i="13"/>
  <c r="BM266" i="13"/>
  <c r="BG266" i="13"/>
  <c r="BE266" i="13"/>
  <c r="BK266" i="13"/>
  <c r="BH266" i="13"/>
  <c r="BL266" i="13"/>
  <c r="BN266" i="13"/>
  <c r="BD266" i="13"/>
  <c r="BI266" i="13"/>
  <c r="BJ266" i="13"/>
  <c r="AW266" i="13"/>
  <c r="AZ266" i="13"/>
  <c r="AP266" i="13"/>
  <c r="AR266" i="13"/>
  <c r="BC266" i="13"/>
  <c r="AQ266" i="13"/>
  <c r="AS266" i="13"/>
  <c r="AJ266" i="13"/>
  <c r="AX266" i="13"/>
  <c r="AO266" i="13"/>
  <c r="AY266" i="13"/>
  <c r="AV266" i="13"/>
  <c r="AM266" i="13"/>
  <c r="AU266" i="13"/>
  <c r="Z150" i="13"/>
  <c r="AE12" i="28"/>
  <c r="AF11" i="28"/>
  <c r="E28" i="22"/>
  <c r="AA150" i="13" l="1"/>
  <c r="AF12" i="28"/>
  <c r="AG11" i="28"/>
  <c r="G38" i="22"/>
  <c r="G40" i="22"/>
  <c r="G35" i="22"/>
  <c r="G36" i="22"/>
  <c r="G37" i="22"/>
  <c r="G33" i="22"/>
  <c r="G34" i="22"/>
  <c r="E103" i="10"/>
  <c r="D34" i="22"/>
  <c r="F34" i="22"/>
  <c r="F33" i="22"/>
  <c r="D105" i="10"/>
  <c r="D14" i="26" l="1"/>
  <c r="AG12" i="28"/>
  <c r="AH11" i="28"/>
  <c r="AI11" i="28" l="1"/>
  <c r="AH12" i="28"/>
  <c r="E3" i="10" l="1"/>
  <c r="E3" i="26"/>
  <c r="L3" i="27"/>
  <c r="L272" i="13"/>
  <c r="BR16" i="28"/>
  <c r="I272" i="13"/>
  <c r="K272" i="13"/>
  <c r="F272" i="13"/>
  <c r="G272" i="13"/>
  <c r="J272" i="13"/>
  <c r="AJ11" i="28"/>
  <c r="AI12" i="28"/>
  <c r="P272" i="13"/>
  <c r="Q272" i="13"/>
  <c r="N272" i="13"/>
  <c r="O272" i="13"/>
  <c r="R272" i="13"/>
  <c r="M272" i="13"/>
  <c r="O269" i="13"/>
  <c r="M269" i="13"/>
  <c r="N269" i="13"/>
  <c r="K269" i="13"/>
  <c r="R269" i="13"/>
  <c r="AK11" i="28" l="1"/>
  <c r="AJ12" i="28"/>
  <c r="BT40" i="28"/>
  <c r="BV40" i="28" s="1"/>
  <c r="BT35" i="28"/>
  <c r="BV35" i="28" s="1"/>
  <c r="BP16" i="28"/>
  <c r="H33" i="22"/>
  <c r="AB150" i="13" l="1"/>
  <c r="AL11" i="28"/>
  <c r="AK12" i="28"/>
  <c r="BT16" i="28"/>
  <c r="AG150" i="13" l="1"/>
  <c r="AM11" i="28"/>
  <c r="AL12" i="28"/>
  <c r="E12" i="22"/>
  <c r="E16" i="22" s="1"/>
  <c r="AH150" i="13" l="1"/>
  <c r="AN11" i="28"/>
  <c r="AM12" i="28"/>
  <c r="AI150" i="13" l="1"/>
  <c r="AO11" i="28"/>
  <c r="AN12" i="28"/>
  <c r="AH160" i="13"/>
  <c r="AH156" i="13" l="1" a="1"/>
  <c r="AH156" i="13" s="1"/>
  <c r="AH159" i="13" a="1"/>
  <c r="AH159" i="13" s="1"/>
  <c r="AH157" i="13" a="1"/>
  <c r="AH157" i="13" s="1"/>
  <c r="AH155" i="13" a="1"/>
  <c r="AH155" i="13" s="1"/>
  <c r="AJ150" i="13"/>
  <c r="AP11" i="28"/>
  <c r="AO12" i="28"/>
  <c r="AI160" i="13"/>
  <c r="AI159" i="13" l="1" a="1"/>
  <c r="AI159" i="13" s="1"/>
  <c r="AI156" i="13" a="1"/>
  <c r="AI156" i="13" s="1"/>
  <c r="AI157" i="13" a="1"/>
  <c r="AI157" i="13" s="1"/>
  <c r="AI155" i="13" a="1"/>
  <c r="AI155" i="13" s="1"/>
  <c r="AH154" i="13"/>
  <c r="AK150" i="13"/>
  <c r="AQ11" i="28"/>
  <c r="AP12" i="28"/>
  <c r="AJ160" i="13"/>
  <c r="AJ155" i="13" l="1" a="1"/>
  <c r="AJ155" i="13" s="1"/>
  <c r="AJ157" i="13" a="1"/>
  <c r="AJ157" i="13" s="1"/>
  <c r="AJ159" i="13" a="1"/>
  <c r="AJ159" i="13" s="1"/>
  <c r="AJ156" i="13" a="1"/>
  <c r="AJ156" i="13" s="1"/>
  <c r="AI154" i="13"/>
  <c r="AL150" i="13"/>
  <c r="AH153" i="13"/>
  <c r="AR11" i="28"/>
  <c r="AQ12" i="28"/>
  <c r="AK160" i="13"/>
  <c r="AK156" i="13" l="1" a="1"/>
  <c r="AK156" i="13" s="1"/>
  <c r="AK159" i="13" a="1"/>
  <c r="AK159" i="13" s="1"/>
  <c r="AK155" i="13" a="1"/>
  <c r="AK155" i="13" s="1"/>
  <c r="AK157" i="13" a="1"/>
  <c r="AK157" i="13" s="1"/>
  <c r="AJ154" i="13"/>
  <c r="AM150" i="13"/>
  <c r="AI153" i="13"/>
  <c r="AS11" i="28"/>
  <c r="AT11" i="28" s="1"/>
  <c r="AR12" i="28"/>
  <c r="AL160" i="13"/>
  <c r="AL156" i="13" l="1" a="1"/>
  <c r="AL156" i="13" s="1"/>
  <c r="AL155" i="13" a="1"/>
  <c r="AL155" i="13" s="1"/>
  <c r="AL157" i="13" a="1"/>
  <c r="AL157" i="13" s="1"/>
  <c r="AL159" i="13" a="1"/>
  <c r="AL159" i="13" s="1"/>
  <c r="AK154" i="13"/>
  <c r="AN150" i="13"/>
  <c r="AJ153" i="13"/>
  <c r="AU11" i="28"/>
  <c r="AT12" i="28"/>
  <c r="AS12" i="28"/>
  <c r="AM160" i="13"/>
  <c r="AM156" i="13" l="1" a="1"/>
  <c r="AM156" i="13" s="1"/>
  <c r="AM155" i="13" a="1"/>
  <c r="AM155" i="13" s="1"/>
  <c r="AM157" i="13" a="1"/>
  <c r="AM157" i="13" s="1"/>
  <c r="AM159" i="13" a="1"/>
  <c r="AM159" i="13" s="1"/>
  <c r="AL154" i="13"/>
  <c r="AO150" i="13"/>
  <c r="AK153" i="13"/>
  <c r="AV11" i="28"/>
  <c r="AU12" i="28"/>
  <c r="AN160" i="13"/>
  <c r="AN156" i="13" l="1" a="1"/>
  <c r="AN156" i="13" s="1"/>
  <c r="AN157" i="13" a="1"/>
  <c r="AN157" i="13" s="1"/>
  <c r="AN155" i="13" a="1"/>
  <c r="AN155" i="13" s="1"/>
  <c r="AN159" i="13" a="1"/>
  <c r="AN159" i="13" s="1"/>
  <c r="AM154" i="13"/>
  <c r="AP150" i="13"/>
  <c r="AL153" i="13"/>
  <c r="AW11" i="28"/>
  <c r="AV12" i="28"/>
  <c r="AO160" i="13"/>
  <c r="AO157" i="13" l="1" a="1"/>
  <c r="AO157" i="13" s="1"/>
  <c r="AO155" i="13" a="1"/>
  <c r="AO155" i="13" s="1"/>
  <c r="AO156" i="13" a="1"/>
  <c r="AO156" i="13" s="1"/>
  <c r="AO159" i="13" a="1"/>
  <c r="AO159" i="13" s="1"/>
  <c r="AN154" i="13"/>
  <c r="AQ150" i="13"/>
  <c r="AM153" i="13"/>
  <c r="AX11" i="28"/>
  <c r="AW12" i="28"/>
  <c r="AP160" i="13"/>
  <c r="AP159" i="13" l="1" a="1"/>
  <c r="AP159" i="13" s="1"/>
  <c r="AP157" i="13" a="1"/>
  <c r="AP157" i="13" s="1"/>
  <c r="AP156" i="13" a="1"/>
  <c r="AP156" i="13" s="1"/>
  <c r="AP155" i="13" a="1"/>
  <c r="AP155" i="13" s="1"/>
  <c r="AO154" i="13"/>
  <c r="AR150" i="13"/>
  <c r="AN153" i="13"/>
  <c r="AY11" i="28"/>
  <c r="AX12" i="28"/>
  <c r="AQ160" i="13"/>
  <c r="AQ156" i="13" l="1" a="1"/>
  <c r="AQ156" i="13" s="1"/>
  <c r="AQ159" i="13" a="1"/>
  <c r="AQ159" i="13" s="1"/>
  <c r="AQ157" i="13" a="1"/>
  <c r="AQ157" i="13" s="1"/>
  <c r="AQ155" i="13" a="1"/>
  <c r="AQ155" i="13" s="1"/>
  <c r="AP154" i="13"/>
  <c r="AS150" i="13"/>
  <c r="AO153" i="13"/>
  <c r="AZ11" i="28"/>
  <c r="AY12" i="28"/>
  <c r="AR160" i="13"/>
  <c r="AR156" i="13" l="1" a="1"/>
  <c r="AR156" i="13" s="1"/>
  <c r="AR159" i="13" a="1"/>
  <c r="AR159" i="13" s="1"/>
  <c r="AR155" i="13" a="1"/>
  <c r="AR155" i="13" s="1"/>
  <c r="AR157" i="13" a="1"/>
  <c r="AR157" i="13" s="1"/>
  <c r="AQ154" i="13"/>
  <c r="AT150" i="13"/>
  <c r="AP153" i="13"/>
  <c r="BA11" i="28"/>
  <c r="AZ12" i="28"/>
  <c r="AS160" i="13"/>
  <c r="AS159" i="13" l="1" a="1"/>
  <c r="AS159" i="13" s="1"/>
  <c r="AS156" i="13" a="1"/>
  <c r="AS156" i="13" s="1"/>
  <c r="AS157" i="13" a="1"/>
  <c r="AS157" i="13" s="1"/>
  <c r="AS155" i="13" a="1"/>
  <c r="AS155" i="13" s="1"/>
  <c r="AR154" i="13"/>
  <c r="AU150" i="13"/>
  <c r="AQ153" i="13"/>
  <c r="BB11" i="28"/>
  <c r="BA12" i="28"/>
  <c r="AT160" i="13"/>
  <c r="AT159" i="13" l="1" a="1"/>
  <c r="AT159" i="13" s="1"/>
  <c r="AT156" i="13" a="1"/>
  <c r="AT156" i="13" s="1"/>
  <c r="AT157" i="13" a="1"/>
  <c r="AT157" i="13" s="1"/>
  <c r="AT155" i="13" a="1"/>
  <c r="AT155" i="13" s="1"/>
  <c r="AS154" i="13"/>
  <c r="AV150" i="13"/>
  <c r="AR153" i="13"/>
  <c r="BC11" i="28"/>
  <c r="BB12" i="28"/>
  <c r="AU160" i="13"/>
  <c r="AU157" i="13" l="1" a="1"/>
  <c r="AU157" i="13" s="1"/>
  <c r="AU159" i="13" a="1"/>
  <c r="AU159" i="13" s="1"/>
  <c r="AU156" i="13" a="1"/>
  <c r="AU156" i="13" s="1"/>
  <c r="AU155" i="13" a="1"/>
  <c r="AU155" i="13" s="1"/>
  <c r="AT154" i="13"/>
  <c r="AW150" i="13"/>
  <c r="AS153" i="13"/>
  <c r="BD11" i="28"/>
  <c r="BC12" i="28"/>
  <c r="AV160" i="13"/>
  <c r="AV155" i="13" l="1" a="1"/>
  <c r="AV155" i="13" s="1"/>
  <c r="AV157" i="13" a="1"/>
  <c r="AV157" i="13" s="1"/>
  <c r="AV159" i="13" a="1"/>
  <c r="AV159" i="13" s="1"/>
  <c r="AV156" i="13" a="1"/>
  <c r="AV156" i="13" s="1"/>
  <c r="AU154" i="13"/>
  <c r="AX150" i="13"/>
  <c r="AT153" i="13"/>
  <c r="BE11" i="28"/>
  <c r="BD12" i="28"/>
  <c r="AW160" i="13"/>
  <c r="AW156" i="13" l="1" a="1"/>
  <c r="AW156" i="13" s="1"/>
  <c r="AW155" i="13" a="1"/>
  <c r="AW155" i="13" s="1"/>
  <c r="AW159" i="13" a="1"/>
  <c r="AW159" i="13" s="1"/>
  <c r="AW157" i="13" a="1"/>
  <c r="AW157" i="13" s="1"/>
  <c r="AV154" i="13"/>
  <c r="AY150" i="13"/>
  <c r="AU153" i="13"/>
  <c r="BF11" i="28"/>
  <c r="BE12" i="28"/>
  <c r="AX160" i="13"/>
  <c r="AX156" i="13" l="1" a="1"/>
  <c r="AX156" i="13" s="1"/>
  <c r="AX155" i="13" a="1"/>
  <c r="AX155" i="13" s="1"/>
  <c r="AX159" i="13" a="1"/>
  <c r="AX159" i="13" s="1"/>
  <c r="AX157" i="13" a="1"/>
  <c r="AX157" i="13" s="1"/>
  <c r="AW154" i="13"/>
  <c r="AZ150" i="13"/>
  <c r="AV153" i="13"/>
  <c r="BG11" i="28"/>
  <c r="BF12" i="28"/>
  <c r="AY160" i="13"/>
  <c r="AY159" i="13" l="1" a="1"/>
  <c r="AY159" i="13" s="1"/>
  <c r="AY156" i="13" a="1"/>
  <c r="AY156" i="13" s="1"/>
  <c r="AY155" i="13" a="1"/>
  <c r="AY155" i="13" s="1"/>
  <c r="AY157" i="13" a="1"/>
  <c r="AY157" i="13" s="1"/>
  <c r="AX154" i="13"/>
  <c r="BA150" i="13"/>
  <c r="AW153" i="13"/>
  <c r="BH11" i="28"/>
  <c r="BG12" i="28"/>
  <c r="AZ160" i="13"/>
  <c r="AZ157" i="13" l="1" a="1"/>
  <c r="AZ157" i="13" s="1"/>
  <c r="AZ156" i="13" a="1"/>
  <c r="AZ156" i="13" s="1"/>
  <c r="AZ155" i="13" a="1"/>
  <c r="AZ155" i="13" s="1"/>
  <c r="AZ159" i="13" a="1"/>
  <c r="AZ159" i="13" s="1"/>
  <c r="AY154" i="13"/>
  <c r="BB150" i="13"/>
  <c r="AX153" i="13"/>
  <c r="BI11" i="28"/>
  <c r="BH12" i="28"/>
  <c r="BA160" i="13"/>
  <c r="BA155" i="13" l="1" a="1"/>
  <c r="BA155" i="13" s="1"/>
  <c r="BA157" i="13" a="1"/>
  <c r="BA157" i="13" s="1"/>
  <c r="BA156" i="13" a="1"/>
  <c r="BA156" i="13" s="1"/>
  <c r="BA159" i="13" a="1"/>
  <c r="BA159" i="13" s="1"/>
  <c r="AZ154" i="13"/>
  <c r="BC150" i="13"/>
  <c r="AY153" i="13"/>
  <c r="BJ11" i="28"/>
  <c r="BI12" i="28"/>
  <c r="BB160" i="13"/>
  <c r="BB155" i="13" l="1" a="1"/>
  <c r="BB155" i="13" s="1"/>
  <c r="BB156" i="13" a="1"/>
  <c r="BB156" i="13" s="1"/>
  <c r="BB157" i="13" a="1"/>
  <c r="BB157" i="13" s="1"/>
  <c r="BB159" i="13" a="1"/>
  <c r="BB159" i="13" s="1"/>
  <c r="BA154" i="13"/>
  <c r="BD150" i="13"/>
  <c r="AZ153" i="13"/>
  <c r="BK11" i="28"/>
  <c r="BJ12" i="28"/>
  <c r="BB154" i="13" l="1"/>
  <c r="BE150" i="13"/>
  <c r="BA153" i="13"/>
  <c r="BL11" i="28"/>
  <c r="BK12" i="28"/>
  <c r="BC160" i="13"/>
  <c r="BC159" i="13" l="1" a="1"/>
  <c r="BC159" i="13" s="1"/>
  <c r="BC156" i="13" a="1"/>
  <c r="BC156" i="13" s="1"/>
  <c r="BC155" i="13" a="1"/>
  <c r="BC155" i="13" s="1"/>
  <c r="BC157" i="13" a="1"/>
  <c r="BC157" i="13" s="1"/>
  <c r="BF150" i="13"/>
  <c r="BB153" i="13"/>
  <c r="BM11" i="28"/>
  <c r="BM12" i="28" s="1"/>
  <c r="BL12" i="28"/>
  <c r="BD160" i="13"/>
  <c r="BD157" i="13" l="1" a="1"/>
  <c r="BD157" i="13" s="1"/>
  <c r="BD159" i="13" a="1"/>
  <c r="BD159" i="13" s="1"/>
  <c r="BD156" i="13" a="1"/>
  <c r="BD156" i="13" s="1"/>
  <c r="BD155" i="13" a="1"/>
  <c r="BD155" i="13" s="1"/>
  <c r="BC154" i="13"/>
  <c r="BE160" i="13"/>
  <c r="BE156" i="13" l="1" a="1"/>
  <c r="BE156" i="13" s="1"/>
  <c r="BE159" i="13" a="1"/>
  <c r="BE159" i="13" s="1"/>
  <c r="BE157" i="13" a="1"/>
  <c r="BE157" i="13" s="1"/>
  <c r="BE155" i="13" a="1"/>
  <c r="BE155" i="13" s="1"/>
  <c r="BD154" i="13"/>
  <c r="BG150" i="13"/>
  <c r="BC153" i="13"/>
  <c r="C48" i="10"/>
  <c r="BF160" i="13"/>
  <c r="BF157" i="13" l="1" a="1"/>
  <c r="BF157" i="13" s="1"/>
  <c r="BF156" i="13" a="1"/>
  <c r="BF156" i="13" s="1"/>
  <c r="BF159" i="13" a="1"/>
  <c r="BF159" i="13" s="1"/>
  <c r="BF155" i="13" a="1"/>
  <c r="BF155" i="13" s="1"/>
  <c r="BE154" i="13"/>
  <c r="BH150" i="13"/>
  <c r="BD153" i="13"/>
  <c r="BG160" i="13"/>
  <c r="BG157" i="13" l="1" a="1"/>
  <c r="BG157" i="13" s="1"/>
  <c r="BG155" i="13" a="1"/>
  <c r="BG155" i="13" s="1"/>
  <c r="BG159" i="13" a="1"/>
  <c r="BG159" i="13" s="1"/>
  <c r="BG156" i="13" a="1"/>
  <c r="BG156" i="13" s="1"/>
  <c r="BF154" i="13"/>
  <c r="BI150" i="13"/>
  <c r="BE153" i="13"/>
  <c r="BH160" i="13"/>
  <c r="BH157" i="13" l="1" a="1"/>
  <c r="BH157" i="13" s="1"/>
  <c r="BH155" i="13" a="1"/>
  <c r="BH155" i="13" s="1"/>
  <c r="BH159" i="13" a="1"/>
  <c r="BH159" i="13" s="1"/>
  <c r="BH156" i="13" a="1"/>
  <c r="BH156" i="13" s="1"/>
  <c r="BG154" i="13"/>
  <c r="BJ150" i="13"/>
  <c r="BF153" i="13"/>
  <c r="BI160" i="13"/>
  <c r="BI156" i="13" l="1" a="1"/>
  <c r="BI156" i="13" s="1"/>
  <c r="BI157" i="13" a="1"/>
  <c r="BI157" i="13" s="1"/>
  <c r="BI155" i="13" a="1"/>
  <c r="BI155" i="13" s="1"/>
  <c r="BI159" i="13" a="1"/>
  <c r="BI159" i="13" s="1"/>
  <c r="BH154" i="13"/>
  <c r="BK150" i="13"/>
  <c r="BG153" i="13"/>
  <c r="BJ160" i="13"/>
  <c r="BJ156" i="13" l="1" a="1"/>
  <c r="BJ156" i="13" s="1"/>
  <c r="BJ155" i="13" a="1"/>
  <c r="BJ155" i="13" s="1"/>
  <c r="BJ159" i="13" a="1"/>
  <c r="BJ159" i="13" s="1"/>
  <c r="BJ157" i="13" a="1"/>
  <c r="BJ157" i="13" s="1"/>
  <c r="BI154" i="13"/>
  <c r="BL150" i="13"/>
  <c r="BH153" i="13"/>
  <c r="BJ154" i="13" l="1"/>
  <c r="BM150" i="13"/>
  <c r="BI153" i="13"/>
  <c r="BN150" i="13" l="1"/>
  <c r="BJ153" i="13"/>
  <c r="BR25" i="28" l="1"/>
  <c r="BP27" i="28"/>
  <c r="BT27" i="28" s="1"/>
  <c r="BR19" i="28"/>
  <c r="BR24" i="28"/>
  <c r="BP19" i="28"/>
  <c r="BT19" i="28" s="1"/>
  <c r="BR18" i="28"/>
  <c r="BR23" i="28"/>
  <c r="BP21" i="28"/>
  <c r="BT21" i="28" s="1"/>
  <c r="BR27" i="28"/>
  <c r="BR21" i="28"/>
  <c r="BP25" i="28"/>
  <c r="BT25" i="28" s="1"/>
  <c r="BR20" i="28"/>
  <c r="BP20" i="28"/>
  <c r="BT20" i="28" s="1"/>
  <c r="BP23" i="28"/>
  <c r="BT23" i="28" s="1"/>
  <c r="BR26" i="28"/>
  <c r="BP24" i="28"/>
  <c r="BT24" i="28" s="1"/>
  <c r="C32" i="27" l="1"/>
  <c r="BR17" i="28"/>
  <c r="AE28" i="13"/>
  <c r="D12" i="22" s="1"/>
  <c r="D16" i="22" s="1"/>
  <c r="AD28" i="13"/>
  <c r="C12" i="22" s="1"/>
  <c r="C16" i="22" s="1"/>
  <c r="D33" i="22"/>
  <c r="BP17" i="28"/>
  <c r="BP22" i="28"/>
  <c r="BT22" i="28" s="1"/>
  <c r="BR22" i="28"/>
  <c r="E99" i="10"/>
  <c r="BP26" i="28"/>
  <c r="BT26" i="28" s="1"/>
  <c r="BP18" i="28"/>
  <c r="BT18" i="28" s="1"/>
  <c r="B52" i="31" l="1"/>
  <c r="D282" i="13" s="1"/>
  <c r="E98" i="10"/>
  <c r="C31" i="27"/>
  <c r="I31" i="27" s="1"/>
  <c r="BP28" i="28"/>
  <c r="BT17" i="28"/>
  <c r="BT28" i="28" s="1"/>
  <c r="BG37" i="28"/>
  <c r="AP37" i="28"/>
  <c r="X32" i="28"/>
  <c r="BG42" i="28"/>
  <c r="BC42" i="28"/>
  <c r="AC42" i="28"/>
  <c r="BI42" i="28"/>
  <c r="Y32" i="28"/>
  <c r="T37" i="28"/>
  <c r="R42" i="28"/>
  <c r="AV32" i="28"/>
  <c r="Q42" i="28"/>
  <c r="AS42" i="28"/>
  <c r="P42" i="28"/>
  <c r="W42" i="28"/>
  <c r="AB32" i="28"/>
  <c r="AG37" i="28"/>
  <c r="AM32" i="28"/>
  <c r="AR37" i="28"/>
  <c r="AO32" i="28"/>
  <c r="BE42" i="28"/>
  <c r="AQ32" i="28"/>
  <c r="Q32" i="28"/>
  <c r="BD32" i="28"/>
  <c r="T42" i="28"/>
  <c r="BB32" i="28"/>
  <c r="V42" i="28"/>
  <c r="AQ37" i="28"/>
  <c r="AD32" i="28"/>
  <c r="AQ42" i="28"/>
  <c r="S37" i="28"/>
  <c r="Z42" i="28"/>
  <c r="AP32" i="28"/>
  <c r="AW32" i="28"/>
  <c r="AK37" i="28"/>
  <c r="BB37" i="28"/>
  <c r="AZ42" i="28"/>
  <c r="O37" i="28"/>
  <c r="AI42" i="28"/>
  <c r="S42" i="28"/>
  <c r="AG32" i="28"/>
  <c r="AI32" i="28"/>
  <c r="AL42" i="28"/>
  <c r="AJ37" i="28"/>
  <c r="AN37" i="28"/>
  <c r="AS32" i="28"/>
  <c r="AZ32" i="28"/>
  <c r="AT42" i="28"/>
  <c r="BA32" i="28"/>
  <c r="BM32" i="28"/>
  <c r="BA42" i="28"/>
  <c r="AW42" i="28"/>
  <c r="U37" i="28"/>
  <c r="BL42" i="28"/>
  <c r="BJ37" i="28"/>
  <c r="O32" i="28"/>
  <c r="BH32" i="28"/>
  <c r="N42" i="28"/>
  <c r="BH37" i="28"/>
  <c r="AB37" i="28"/>
  <c r="U32" i="28"/>
  <c r="AA42" i="28"/>
  <c r="AP42" i="28"/>
  <c r="BE32" i="28"/>
  <c r="AA32" i="28"/>
  <c r="AD37" i="28"/>
  <c r="AJ32" i="28"/>
  <c r="BH42" i="28"/>
  <c r="AA37" i="28"/>
  <c r="AH42" i="28"/>
  <c r="AD42" i="28"/>
  <c r="N32" i="28"/>
  <c r="BF32" i="28"/>
  <c r="AS37" i="28"/>
  <c r="AU37" i="28"/>
  <c r="Y42" i="28"/>
  <c r="X42" i="28"/>
  <c r="O42" i="28"/>
  <c r="BL32" i="28"/>
  <c r="BJ32" i="28"/>
  <c r="AO42" i="28"/>
  <c r="AR42" i="28"/>
  <c r="BC32" i="28"/>
  <c r="BA37" i="28"/>
  <c r="AH32" i="28"/>
  <c r="Y37" i="28"/>
  <c r="AY42" i="28"/>
  <c r="BM37" i="28"/>
  <c r="BL37" i="28"/>
  <c r="AZ37" i="28"/>
  <c r="T32" i="28"/>
  <c r="AV42" i="28"/>
  <c r="P37" i="28"/>
  <c r="AJ42" i="28"/>
  <c r="AL37" i="28"/>
  <c r="AF37" i="28"/>
  <c r="Q37" i="28"/>
  <c r="U42" i="28"/>
  <c r="BG32" i="28"/>
  <c r="AK42" i="28"/>
  <c r="AM42" i="28"/>
  <c r="BI37" i="28"/>
  <c r="AV37" i="28"/>
  <c r="AN42" i="28"/>
  <c r="AL32" i="28"/>
  <c r="AG42" i="28"/>
  <c r="AF32" i="28"/>
  <c r="BC37" i="28"/>
  <c r="AM37" i="28"/>
  <c r="Z32" i="28"/>
  <c r="AE42" i="28"/>
  <c r="AC32" i="28"/>
  <c r="AF42" i="28"/>
  <c r="X37" i="28"/>
  <c r="AT32" i="28"/>
  <c r="BJ42" i="28"/>
  <c r="V32" i="28"/>
  <c r="R32" i="28"/>
  <c r="BF42" i="28"/>
  <c r="V37" i="28"/>
  <c r="AC37" i="28"/>
  <c r="AY37" i="28"/>
  <c r="AE32" i="28"/>
  <c r="BK42" i="28"/>
  <c r="AO37" i="28"/>
  <c r="BK32" i="28"/>
  <c r="AK32" i="28"/>
  <c r="AN32" i="28"/>
  <c r="AU32" i="28"/>
  <c r="BK37" i="28"/>
  <c r="BE37" i="28"/>
  <c r="BI32" i="28"/>
  <c r="BM42" i="28"/>
  <c r="N37" i="28"/>
  <c r="AW37" i="28"/>
  <c r="R37" i="28"/>
  <c r="AX32" i="28"/>
  <c r="AX37" i="28"/>
  <c r="P32" i="28"/>
  <c r="AY32" i="28"/>
  <c r="Z37" i="28"/>
  <c r="AH37" i="28"/>
  <c r="BD37" i="28"/>
  <c r="BD42" i="28"/>
  <c r="AR32" i="28"/>
  <c r="AI37" i="28"/>
  <c r="AX42" i="28"/>
  <c r="W32" i="28"/>
  <c r="AT37" i="28"/>
  <c r="AU42" i="28"/>
  <c r="AE37" i="28"/>
  <c r="W37" i="28"/>
  <c r="BF37" i="28"/>
  <c r="BB42" i="28"/>
  <c r="S32" i="28"/>
  <c r="AB42" i="28"/>
  <c r="F99" i="10" l="1"/>
  <c r="C54" i="10"/>
  <c r="C30" i="27" s="1"/>
  <c r="I30" i="27" s="1"/>
  <c r="C88" i="10"/>
  <c r="AV43" i="28"/>
  <c r="BB38" i="28"/>
  <c r="AX38" i="28"/>
  <c r="AX43" i="28"/>
  <c r="AZ38" i="28"/>
  <c r="AT43" i="28"/>
  <c r="BL38" i="28"/>
  <c r="T33" i="28"/>
  <c r="O43" i="28"/>
  <c r="O33" i="28"/>
  <c r="AX33" i="28"/>
  <c r="AV38" i="28"/>
  <c r="F98" i="10"/>
  <c r="BD38" i="28"/>
  <c r="BF34" i="28"/>
  <c r="BF33" i="28"/>
  <c r="N44" i="28"/>
  <c r="N43" i="28"/>
  <c r="BH33" i="28"/>
  <c r="V33" i="28"/>
  <c r="V34" i="28"/>
  <c r="AT33" i="28"/>
  <c r="BB43" i="28"/>
  <c r="BF38" i="28"/>
  <c r="BF39" i="28"/>
  <c r="BJ38" i="28"/>
  <c r="BJ39" i="28"/>
  <c r="V44" i="28"/>
  <c r="V43" i="28"/>
  <c r="BP36" i="28"/>
  <c r="N33" i="28"/>
  <c r="N34" i="28"/>
  <c r="BH43" i="28"/>
  <c r="BL43" i="28"/>
  <c r="BB33" i="28"/>
  <c r="BP31" i="28"/>
  <c r="K46" i="28"/>
  <c r="R34" i="28"/>
  <c r="R33" i="28"/>
  <c r="BD43" i="28"/>
  <c r="N38" i="28"/>
  <c r="N39" i="28"/>
  <c r="BF43" i="28"/>
  <c r="BF44" i="28"/>
  <c r="AV33" i="28"/>
  <c r="R38" i="28"/>
  <c r="R39" i="28"/>
  <c r="BJ34" i="28"/>
  <c r="BJ33" i="28"/>
  <c r="O38" i="28"/>
  <c r="BD33" i="28"/>
  <c r="R43" i="28"/>
  <c r="R44" i="28"/>
  <c r="V39" i="28"/>
  <c r="V38" i="28"/>
  <c r="AZ33" i="28"/>
  <c r="BJ43" i="28"/>
  <c r="BJ44" i="28"/>
  <c r="BH38" i="28"/>
  <c r="T43" i="28"/>
  <c r="AT38" i="28"/>
  <c r="BL33" i="28"/>
  <c r="AZ43" i="28"/>
  <c r="T38"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39" i="28" s="1"/>
  <c r="BV39" i="28" s="1"/>
  <c r="M19" i="13"/>
  <c r="BT33" i="28"/>
  <c r="BP33" i="28"/>
  <c r="BP32" i="28"/>
  <c r="K50" i="28"/>
  <c r="BP34" i="28"/>
  <c r="C72" i="10" l="1"/>
  <c r="C60" i="10"/>
  <c r="C61" i="10" s="1"/>
  <c r="BT34" i="28"/>
  <c r="BU34" i="28" s="1"/>
  <c r="BU39" i="28"/>
  <c r="K48" i="28"/>
  <c r="K52" i="28"/>
  <c r="K47" i="28"/>
  <c r="K51" i="28"/>
  <c r="BT38" i="28"/>
  <c r="BV33" i="28"/>
  <c r="BU33" i="28"/>
  <c r="C53" i="10" l="1"/>
  <c r="C37" i="10" s="1"/>
  <c r="C45" i="10"/>
  <c r="M21" i="13" s="1"/>
  <c r="C26" i="27"/>
  <c r="BV34" i="28"/>
  <c r="C36" i="10"/>
  <c r="B68" i="27" s="1" a="1"/>
  <c r="B68" i="27" s="1"/>
  <c r="M23" i="13" s="1"/>
  <c r="BU38" i="28"/>
  <c r="BV38" i="28"/>
  <c r="M22" i="13" l="1"/>
  <c r="C27" i="27"/>
  <c r="BP45"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54" authorId="2" shapeId="0" xr:uid="{261BC9A6-D4A8-4FD1-BCBC-F0127EEC3752}">
      <text>
        <r>
          <rPr>
            <b/>
            <sz val="9"/>
            <color indexed="81"/>
            <rFont val="Tahoma"/>
            <family val="2"/>
          </rPr>
          <t xml:space="preserve">Reminder: These holidays are not automatically taken out of weekly hours.
</t>
        </r>
      </text>
    </comment>
    <comment ref="C155"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85"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<sst xmlns="http://schemas.openxmlformats.org/spreadsheetml/2006/main" count="22802" uniqueCount="3694">
  <si>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</si>
  <si>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</si>
  <si>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</si>
  <si>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</si>
  <si>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</si>
  <si>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</si>
  <si>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</si>
  <si>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</si>
  <si>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</si>
  <si>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</si>
  <si>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</si>
  <si>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</si>
  <si>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</si>
  <si>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</si>
  <si>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</si>
  <si>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</si>
  <si>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</si>
  <si>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</si>
  <si>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</si>
  <si>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</si>
  <si>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</si>
  <si>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</si>
  <si>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</si>
  <si>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</si>
  <si>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</si>
  <si>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</si>
  <si>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</si>
  <si>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</si>
  <si>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</si>
  <si>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</si>
  <si>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</si>
  <si>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</si>
  <si>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</si>
  <si>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</si>
  <si>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</si>
  <si>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</si>
  <si>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</si>
  <si>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</si>
  <si>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</si>
  <si>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</si>
  <si>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</si>
  <si>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</si>
  <si>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</si>
  <si>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</si>
  <si>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</si>
  <si>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</si>
  <si>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</si>
  <si>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</si>
  <si>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</si>
  <si>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</si>
  <si>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</si>
  <si>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</si>
  <si>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</si>
  <si>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</si>
  <si>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</si>
  <si>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</si>
  <si>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</si>
  <si>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</si>
  <si>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</si>
  <si>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</si>
  <si>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</si>
  <si>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</si>
  <si>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</si>
  <si>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</si>
  <si>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</si>
  <si>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</si>
  <si>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</si>
  <si>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</si>
  <si>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</si>
  <si>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</si>
  <si>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</si>
  <si>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</si>
  <si>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</si>
  <si>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</si>
  <si>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</si>
  <si>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</si>
  <si>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</si>
  <si>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</si>
  <si>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</si>
  <si>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</si>
  <si>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</si>
  <si>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</si>
  <si>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</si>
  <si>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</si>
  <si>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</si>
  <si>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</si>
  <si>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</si>
  <si>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</si>
  <si>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</si>
  <si>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</si>
  <si>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</si>
  <si>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</si>
  <si>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</si>
  <si>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</si>
  <si>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</si>
  <si>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</si>
  <si>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</si>
  <si>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</si>
  <si>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</si>
  <si>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</si>
  <si>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</si>
  <si>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</si>
  <si>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</si>
  <si>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</si>
  <si>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</si>
  <si>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</si>
  <si>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</si>
  <si>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</si>
  <si>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</si>
  <si>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</si>
  <si>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</si>
  <si>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</si>
  <si>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</si>
  <si>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</si>
  <si>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</si>
  <si>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</si>
  <si>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</si>
  <si>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</si>
  <si>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</si>
  <si>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</si>
  <si>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</si>
  <si>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</si>
  <si>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</si>
  <si>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</si>
  <si>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</si>
  <si>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</si>
  <si>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</si>
  <si>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</si>
  <si>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</si>
  <si>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</si>
  <si>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</si>
  <si>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</si>
  <si>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</si>
  <si>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</si>
  <si>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</si>
  <si>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</si>
  <si>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</si>
  <si>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</si>
  <si>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</si>
  <si>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</si>
  <si>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</si>
  <si>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</si>
  <si>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</si>
  <si>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</si>
  <si>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</si>
  <si>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</si>
  <si>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</si>
  <si>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</si>
  <si>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</si>
  <si>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</si>
  <si>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</si>
  <si>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</si>
  <si>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</si>
  <si>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</si>
  <si>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</si>
  <si>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</si>
  <si>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</si>
  <si>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</si>
  <si>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</si>
  <si>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</si>
  <si>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</si>
  <si>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</si>
  <si>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</si>
  <si>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</si>
  <si>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</si>
  <si>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</si>
  <si>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</si>
  <si>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</si>
  <si>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</si>
  <si>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</si>
  <si>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</si>
  <si>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</si>
  <si>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</si>
  <si>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</si>
  <si>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</si>
  <si>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</si>
  <si>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</si>
  <si>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</si>
  <si>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</si>
  <si>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</si>
  <si>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</si>
  <si>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</si>
  <si>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</si>
  <si>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</si>
  <si>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</si>
  <si>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</si>
  <si>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</si>
  <si>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</si>
  <si>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</si>
  <si>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</si>
  <si>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</si>
  <si>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</si>
  <si>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</si>
  <si>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</si>
  <si>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</si>
  <si>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</si>
  <si>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</si>
  <si>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</si>
  <si>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</si>
  <si>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</si>
  <si>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</si>
  <si>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</si>
  <si>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</si>
  <si>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</si>
  <si>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</si>
  <si>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</si>
  <si>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</si>
  <si>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</si>
  <si>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</si>
  <si>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</si>
  <si>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</si>
  <si>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</si>
  <si>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</si>
  <si>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</si>
  <si>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</si>
  <si>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</si>
  <si>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</si>
  <si>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</si>
  <si>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</si>
  <si>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</si>
  <si>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</si>
  <si>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</si>
  <si>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</si>
  <si>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</si>
  <si>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</si>
  <si>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</si>
  <si>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</si>
  <si>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</si>
  <si>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</si>
  <si>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</si>
  <si>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</si>
  <si>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</si>
  <si>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</si>
  <si>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</si>
  <si>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</si>
  <si>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</si>
  <si>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</si>
  <si>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</si>
  <si>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</si>
  <si>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</si>
  <si>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</si>
  <si>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</si>
  <si>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</si>
  <si>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</si>
  <si>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</si>
  <si>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</si>
  <si>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</si>
  <si>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</si>
  <si>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</si>
  <si>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</si>
  <si>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</si>
  <si>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</si>
  <si>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</si>
  <si>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</si>
  <si>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</si>
  <si>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</si>
  <si>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</si>
  <si>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</si>
  <si>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</si>
  <si>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</si>
  <si>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</si>
  <si>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</si>
  <si>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</si>
  <si>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</si>
  <si>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</si>
  <si>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</si>
  <si>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</si>
  <si>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</si>
  <si>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</si>
  <si>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</si>
  <si>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</si>
  <si>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</si>
  <si>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</si>
  <si>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</si>
  <si>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</si>
  <si>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</si>
  <si>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</si>
  <si>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</si>
  <si>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</si>
  <si>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</si>
  <si>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</si>
  <si>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</si>
  <si>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</si>
  <si>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</si>
  <si>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</si>
  <si>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</si>
  <si>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</si>
  <si>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</si>
  <si>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</si>
  <si>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</si>
  <si>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</si>
  <si>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</si>
  <si>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</si>
  <si>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</si>
  <si>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</si>
  <si>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</si>
  <si>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</si>
  <si>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</si>
  <si>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</si>
  <si>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</si>
  <si>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</si>
  <si>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</si>
  <si>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</si>
  <si>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</si>
  <si>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</si>
  <si>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</si>
  <si>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</si>
  <si>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</si>
  <si>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</si>
  <si>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</si>
  <si>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</si>
  <si>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</si>
  <si>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</si>
  <si>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</si>
  <si>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</si>
  <si>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</si>
  <si>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</si>
  <si>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</si>
  <si>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</si>
  <si>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</si>
  <si>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</si>
  <si>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</si>
  <si>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</si>
  <si>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</si>
  <si>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</si>
  <si>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</si>
  <si>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</si>
  <si>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</si>
  <si>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</si>
  <si>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</si>
  <si>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</si>
  <si>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</si>
  <si>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</si>
  <si>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</si>
  <si>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</si>
  <si>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</si>
  <si>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</si>
  <si>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</si>
  <si>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</si>
  <si>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</si>
  <si>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</si>
  <si>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</si>
  <si>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</si>
  <si>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</si>
  <si>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</si>
  <si>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</si>
  <si>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</si>
  <si>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</si>
  <si>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</si>
  <si>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</si>
  <si>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</si>
  <si>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</si>
  <si>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</si>
  <si>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</si>
  <si>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</si>
  <si>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</si>
  <si>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</si>
  <si>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</si>
  <si>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</si>
  <si>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</si>
  <si>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</si>
  <si>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</si>
  <si>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</si>
  <si>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</si>
  <si>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</si>
  <si>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</si>
  <si>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</si>
  <si>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</si>
  <si>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</si>
  <si>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</si>
  <si>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</si>
  <si>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</si>
  <si>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</si>
  <si>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</si>
  <si>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</si>
  <si>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</si>
  <si>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</si>
  <si>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</si>
  <si>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</si>
  <si>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</si>
  <si>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</si>
  <si>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</si>
  <si>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</si>
  <si>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</si>
  <si>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</si>
  <si>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</si>
  <si>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</si>
  <si>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</si>
  <si>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</si>
  <si>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</si>
  <si>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</si>
  <si>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</si>
  <si>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</si>
  <si>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</si>
  <si>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</si>
  <si>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</si>
  <si>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</si>
  <si>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</si>
  <si>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</si>
  <si>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</si>
  <si>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</si>
  <si>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</si>
  <si>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</si>
  <si>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</si>
  <si>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</si>
  <si>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</si>
  <si>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</si>
  <si>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</si>
  <si>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</si>
  <si>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</si>
  <si>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</si>
  <si>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</si>
  <si>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</si>
  <si>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</si>
  <si>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</si>
  <si>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</si>
  <si>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</si>
  <si>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</si>
  <si>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</si>
  <si>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</si>
  <si>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</si>
  <si>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</si>
  <si>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</si>
  <si>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</si>
  <si>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</si>
  <si>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</si>
  <si>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</si>
  <si>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</si>
  <si>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</si>
  <si>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</si>
  <si>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</si>
  <si>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</si>
  <si>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</si>
  <si>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</si>
  <si>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</si>
  <si>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</si>
  <si>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</si>
  <si>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</si>
  <si>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</si>
  <si>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</si>
  <si>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</si>
  <si>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</si>
  <si>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</si>
  <si>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</si>
  <si>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</si>
  <si>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</si>
  <si>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</si>
  <si>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</si>
  <si>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</si>
  <si>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</si>
  <si>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</si>
  <si>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</si>
  <si>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</si>
  <si>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</si>
  <si>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</si>
  <si>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</si>
  <si>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</si>
  <si>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</si>
  <si>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</si>
  <si>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</si>
  <si>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</si>
  <si>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</si>
  <si>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</si>
  <si>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</si>
  <si>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</si>
  <si>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</si>
  <si>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</si>
  <si>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</si>
  <si>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</si>
  <si>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</si>
  <si>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</si>
  <si>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</si>
  <si>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</si>
  <si>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</si>
  <si>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</si>
  <si>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</si>
  <si>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</si>
  <si>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</si>
  <si>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</si>
  <si>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</si>
  <si>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</si>
  <si>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</si>
  <si>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</si>
  <si>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</si>
  <si>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</si>
  <si>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</si>
  <si>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</si>
  <si>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</si>
  <si>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</si>
  <si>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</si>
  <si>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</si>
  <si>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</si>
  <si>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</si>
  <si>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</si>
  <si>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</si>
  <si>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</si>
  <si>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</si>
  <si>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</si>
  <si>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</si>
  <si>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</si>
  <si>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</si>
  <si>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</si>
  <si>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</si>
  <si>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</si>
  <si>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</si>
  <si>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</si>
  <si>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</si>
  <si>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</si>
  <si>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</si>
  <si>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</si>
  <si>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</si>
  <si>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</si>
  <si>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</si>
  <si>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</si>
  <si>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</si>
  <si>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</si>
  <si>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</si>
  <si>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</si>
  <si>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</si>
  <si>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</si>
  <si>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</si>
  <si>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</si>
  <si>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</si>
  <si>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</si>
  <si>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</si>
  <si>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</si>
  <si>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</si>
  <si>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</si>
  <si>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</si>
  <si>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</si>
  <si>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</si>
  <si>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</si>
  <si>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</si>
  <si>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</si>
  <si>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</si>
  <si>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</si>
  <si>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</si>
  <si>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</si>
  <si>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</si>
  <si>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</si>
  <si>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</si>
  <si>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</si>
  <si>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</si>
  <si>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</si>
  <si>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</si>
  <si>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</si>
  <si>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</si>
  <si>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</si>
  <si>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</si>
  <si>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</si>
  <si>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</si>
  <si>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</si>
  <si>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</si>
  <si>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</si>
  <si>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</si>
  <si>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</si>
  <si>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</si>
  <si>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</si>
  <si>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</si>
  <si>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</si>
  <si>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</si>
  <si>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</si>
  <si>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</si>
  <si>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</si>
  <si>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</si>
  <si>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</si>
  <si>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</si>
  <si>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</si>
  <si>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</si>
  <si>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</si>
  <si>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</si>
  <si>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</si>
  <si>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</si>
  <si>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</si>
  <si>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</si>
  <si>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</si>
  <si>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</si>
  <si>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</si>
  <si>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</si>
  <si>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</si>
  <si>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</si>
  <si>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</si>
  <si>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</si>
  <si>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</si>
  <si>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</si>
  <si>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</si>
  <si>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</si>
  <si>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</si>
  <si>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</si>
  <si>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</si>
  <si>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</si>
  <si>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</si>
  <si>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</si>
  <si>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</si>
  <si>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</si>
  <si>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</si>
  <si>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</si>
  <si>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</si>
  <si>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</si>
  <si>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</si>
  <si>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</si>
  <si>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</si>
  <si>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</si>
  <si>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</si>
  <si>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</si>
  <si>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</si>
  <si>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</si>
  <si>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</si>
  <si>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</si>
  <si>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</si>
  <si>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</si>
  <si>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</si>
  <si>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</si>
  <si>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</si>
  <si>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</si>
  <si>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</si>
  <si>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</si>
  <si>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</si>
  <si>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</si>
  <si>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</si>
  <si>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</si>
  <si>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</si>
  <si>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</si>
  <si>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</si>
  <si>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</si>
  <si>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</si>
  <si>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</si>
  <si>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</si>
  <si>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</si>
  <si>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</si>
  <si>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</si>
  <si>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</si>
  <si>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</si>
  <si>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</si>
  <si>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</si>
  <si>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</si>
  <si>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</si>
  <si>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</si>
  <si>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</si>
  <si>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</si>
  <si>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</si>
  <si>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</si>
  <si>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</si>
  <si>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</si>
  <si>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</si>
  <si>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</si>
  <si>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</si>
  <si>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</si>
  <si>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</si>
  <si>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</si>
  <si>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</si>
  <si>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</si>
  <si>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</si>
  <si>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</si>
  <si>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</si>
  <si>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</si>
  <si>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</si>
  <si>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</si>
  <si>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</si>
  <si>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</si>
  <si>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</si>
  <si>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</si>
  <si>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</si>
  <si>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</si>
  <si>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</si>
  <si>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</si>
  <si>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</si>
  <si>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</si>
  <si>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</si>
  <si>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</si>
  <si>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</si>
  <si>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</si>
  <si>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</si>
  <si>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</si>
  <si>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</si>
  <si>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</si>
  <si>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</si>
  <si>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</si>
  <si>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</si>
  <si>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</si>
  <si>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</si>
  <si>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</si>
  <si>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</si>
  <si>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</si>
  <si>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</si>
  <si>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</si>
  <si>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</si>
  <si>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</si>
  <si>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</si>
  <si>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</si>
  <si>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</si>
  <si>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</si>
  <si>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</si>
  <si>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</si>
  <si>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</si>
  <si>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</si>
  <si>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</si>
  <si>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</si>
  <si>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</si>
  <si>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</si>
  <si>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</si>
  <si>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</si>
  <si>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</si>
  <si>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</si>
  <si>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</si>
  <si>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</si>
  <si>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</si>
  <si>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</si>
  <si>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</si>
  <si>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</si>
  <si>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</si>
  <si>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</si>
  <si>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</si>
  <si>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</si>
  <si>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</si>
  <si>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</si>
  <si>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</si>
  <si>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</si>
  <si>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</si>
  <si>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</si>
  <si>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</si>
  <si>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</si>
  <si>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</si>
  <si>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</si>
  <si>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</si>
  <si>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</si>
  <si>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</si>
  <si>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</si>
  <si>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</si>
  <si>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</si>
  <si>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</si>
  <si>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</si>
  <si>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</si>
  <si>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</si>
  <si>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</si>
  <si>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</si>
  <si>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</si>
  <si>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</si>
  <si>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</si>
  <si>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</si>
  <si>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</si>
  <si>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</si>
  <si>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</si>
  <si>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</si>
  <si>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</si>
  <si>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</si>
  <si>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</si>
  <si>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</si>
  <si>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</si>
  <si>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</si>
  <si>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</si>
  <si>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</si>
  <si>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</si>
  <si>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</si>
  <si>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</si>
  <si>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</si>
  <si>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</si>
  <si>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</si>
  <si>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</si>
  <si>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</si>
  <si>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</si>
  <si>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</si>
  <si>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</si>
  <si>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</si>
  <si>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</si>
  <si>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</si>
  <si>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</si>
  <si>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</si>
  <si>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</si>
  <si>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</si>
  <si>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</si>
  <si>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</si>
  <si>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</si>
  <si>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</si>
  <si>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</si>
  <si>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</si>
  <si>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</si>
  <si>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</si>
  <si>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</si>
  <si>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</si>
  <si>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</si>
  <si>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</si>
  <si>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</si>
  <si>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</si>
  <si>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</si>
  <si>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</si>
  <si>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</si>
  <si>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</si>
  <si>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</si>
  <si>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</si>
  <si>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</si>
  <si>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</si>
  <si>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</si>
  <si>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</si>
  <si>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</si>
  <si>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</si>
  <si>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</si>
  <si>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</si>
  <si>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</si>
  <si>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</si>
  <si>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</si>
  <si>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</si>
  <si>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</si>
  <si>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</si>
  <si>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</si>
  <si>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</si>
  <si>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</si>
  <si>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</si>
  <si>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</si>
  <si>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</si>
  <si>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</si>
  <si>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</si>
  <si>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</si>
  <si>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</si>
  <si>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</si>
  <si>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</si>
  <si>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</si>
  <si>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</si>
  <si>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</si>
  <si>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</si>
  <si>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</si>
  <si>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</si>
  <si>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</si>
  <si>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</si>
  <si>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</si>
  <si>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</si>
  <si>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</si>
  <si>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</si>
  <si>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</si>
  <si>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</si>
  <si>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</si>
  <si>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</si>
  <si>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</si>
  <si>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</si>
  <si>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</si>
  <si>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</si>
  <si>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</si>
  <si>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</si>
  <si>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</si>
  <si>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</si>
  <si>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</si>
  <si>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</si>
  <si>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</si>
  <si>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</si>
  <si>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</si>
  <si>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</si>
  <si>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</si>
  <si>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</si>
  <si>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</si>
  <si>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</si>
  <si>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</si>
  <si>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</si>
  <si>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</si>
  <si>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</si>
  <si>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</si>
  <si>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</si>
  <si>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</si>
  <si>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</si>
  <si>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</si>
  <si>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</si>
  <si>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</si>
  <si>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</si>
  <si>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</si>
  <si>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</si>
  <si>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</si>
  <si>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</si>
  <si>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</si>
  <si>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</si>
  <si>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</si>
  <si>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</si>
  <si>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</si>
  <si>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</si>
  <si>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</si>
  <si>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</si>
  <si>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</si>
  <si>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</si>
  <si>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</si>
  <si>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</si>
  <si>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</si>
  <si>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</si>
  <si>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</si>
  <si>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</si>
  <si>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</si>
  <si>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</si>
  <si>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</si>
  <si>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</si>
  <si>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</si>
  <si>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</si>
  <si>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</si>
  <si>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</si>
  <si>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</si>
  <si>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</si>
  <si>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</si>
  <si>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</si>
  <si>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</si>
  <si>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</si>
  <si>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</si>
  <si>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</si>
  <si>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</si>
  <si>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</si>
  <si>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</si>
  <si>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</si>
  <si>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</si>
  <si>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</si>
  <si>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</si>
  <si>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</si>
  <si>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</si>
  <si>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</si>
  <si>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</si>
  <si>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</si>
  <si>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</si>
  <si>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</si>
  <si>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</si>
  <si>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</si>
  <si>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</si>
  <si>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</si>
  <si>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</si>
  <si>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</si>
  <si>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</si>
  <si>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</si>
  <si>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</si>
  <si>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</si>
  <si>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</si>
  <si>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</si>
  <si>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</si>
  <si>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</si>
  <si>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</si>
  <si>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</si>
  <si>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</si>
  <si>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</si>
  <si>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</si>
  <si>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</si>
  <si>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</si>
  <si>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</si>
  <si>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</si>
  <si>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</si>
  <si>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</si>
  <si>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</si>
  <si>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</si>
  <si>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</si>
  <si>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</si>
  <si>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</si>
  <si>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</si>
  <si>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</si>
  <si>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</si>
  <si>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</si>
  <si>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</si>
  <si>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</si>
  <si>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</si>
  <si>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</si>
  <si>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</si>
  <si>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</si>
  <si>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</si>
  <si>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</si>
  <si>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</si>
  <si>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</si>
  <si>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</si>
  <si>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</si>
  <si>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</si>
  <si>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</si>
  <si>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</si>
  <si>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</si>
  <si>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</si>
  <si>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</si>
  <si>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</si>
  <si>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</si>
  <si>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</si>
  <si>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</si>
  <si>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</si>
  <si>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</si>
  <si>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</si>
  <si>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</si>
  <si>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</si>
  <si>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</si>
  <si>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</si>
  <si>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</si>
  <si>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</si>
  <si>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</si>
  <si>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</si>
  <si>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</si>
  <si>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</si>
  <si>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</si>
  <si>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</si>
  <si>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</si>
  <si>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</si>
  <si>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</si>
  <si>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</si>
  <si>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</si>
  <si>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</si>
  <si>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</si>
  <si>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</si>
  <si>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</si>
  <si>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</si>
  <si>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</si>
  <si>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</si>
  <si>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</si>
  <si>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</si>
  <si>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</si>
  <si>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</si>
  <si>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</si>
  <si>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</si>
  <si>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</si>
  <si>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</si>
  <si>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</si>
  <si>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</si>
  <si>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</si>
  <si>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</si>
  <si>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</si>
  <si>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</si>
  <si>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</si>
  <si>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</si>
  <si>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</si>
  <si>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</si>
  <si>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</si>
  <si>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</si>
  <si>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</si>
  <si>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</si>
  <si>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</si>
  <si>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</si>
  <si>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</si>
  <si>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</si>
  <si>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</si>
  <si>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</si>
  <si>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</si>
  <si>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</si>
  <si>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</si>
  <si>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</si>
  <si>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</si>
  <si>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</si>
  <si>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</si>
  <si>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</si>
  <si>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</si>
  <si>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</si>
  <si>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</si>
  <si>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</si>
  <si>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</si>
  <si>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</si>
  <si>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</si>
  <si>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</si>
  <si>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</si>
  <si>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</si>
  <si>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</si>
  <si>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</si>
  <si>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</si>
  <si>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</si>
  <si>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</si>
  <si>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</si>
  <si>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</si>
  <si>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</si>
  <si>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</si>
  <si>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</si>
  <si>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</si>
  <si>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</si>
  <si>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</si>
  <si>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</si>
  <si>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</si>
  <si>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</si>
  <si>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</si>
  <si>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</si>
  <si>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</si>
  <si>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</si>
  <si>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</si>
  <si>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</si>
  <si>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</si>
  <si>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</si>
  <si>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</si>
  <si>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</si>
  <si>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</si>
  <si>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</si>
  <si>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</si>
  <si>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</si>
  <si>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</si>
  <si>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</si>
  <si>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</si>
  <si>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</si>
  <si>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</si>
  <si>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</si>
  <si>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</si>
  <si>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</si>
  <si>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</si>
  <si>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</si>
  <si>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</si>
  <si>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</si>
  <si>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</si>
  <si>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</si>
  <si>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</si>
  <si>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</si>
  <si>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</si>
  <si>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</si>
  <si>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</si>
  <si>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</si>
  <si>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</si>
  <si>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</si>
  <si>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</si>
  <si>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</si>
  <si>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</si>
  <si>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</si>
  <si>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</si>
  <si>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</si>
  <si>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</si>
  <si>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</si>
  <si>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</si>
  <si>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</si>
  <si>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</si>
  <si>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</si>
  <si>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</si>
  <si>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</si>
  <si>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</si>
  <si>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</si>
  <si>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</si>
  <si>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</si>
  <si>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</si>
  <si>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</si>
  <si>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</si>
  <si>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</si>
  <si>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</si>
  <si>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</si>
  <si>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</si>
  <si>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</si>
  <si>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</si>
  <si>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</si>
  <si>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</si>
  <si>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</si>
  <si>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</si>
  <si>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</si>
  <si>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</si>
  <si>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</si>
  <si>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</si>
  <si>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</si>
  <si>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</si>
  <si>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</si>
  <si>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</si>
  <si>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</si>
  <si>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</si>
  <si>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</si>
  <si>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</si>
  <si>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</si>
  <si>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</si>
  <si>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</si>
  <si>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</si>
  <si>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</si>
  <si>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</si>
  <si>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</si>
  <si>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</si>
  <si>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</si>
  <si>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</si>
  <si>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</si>
  <si>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</si>
  <si>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</si>
  <si>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</si>
  <si>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</si>
  <si>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</si>
  <si>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</si>
  <si>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</si>
  <si>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</si>
  <si>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</si>
  <si>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</si>
  <si>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</si>
  <si>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</si>
  <si>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</si>
  <si>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</si>
  <si>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</si>
  <si>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</si>
  <si>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</si>
  <si>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</si>
  <si>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</si>
  <si>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</si>
  <si>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</si>
  <si>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</si>
  <si>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</si>
  <si>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</si>
  <si>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</si>
  <si>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</si>
  <si>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</si>
  <si>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</si>
  <si>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</si>
  <si>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</si>
  <si>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</si>
  <si>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</si>
  <si>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</si>
  <si>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</si>
  <si>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</si>
  <si>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</si>
  <si>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</si>
  <si>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</si>
  <si>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</si>
  <si>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</si>
  <si>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</si>
  <si>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</si>
  <si>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</si>
  <si>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</si>
  <si>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</si>
  <si>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</si>
  <si>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</si>
  <si>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</si>
  <si>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</si>
  <si>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</si>
  <si>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</si>
  <si>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</si>
  <si>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</si>
  <si>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</si>
  <si>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</si>
  <si>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</si>
  <si>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</si>
  <si>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</si>
  <si>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</si>
  <si>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</si>
  <si>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</si>
  <si>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</si>
  <si>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</si>
  <si>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</si>
  <si>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</si>
  <si>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</si>
  <si>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</si>
  <si>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</si>
  <si>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</si>
  <si>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</si>
  <si>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</si>
  <si>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</si>
  <si>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</si>
  <si>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</si>
  <si>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</si>
  <si>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</si>
  <si>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</si>
  <si>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</si>
  <si>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</si>
  <si>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</si>
  <si>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</si>
  <si>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</si>
  <si>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</si>
  <si>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</si>
  <si>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</si>
  <si>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</si>
  <si>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</si>
  <si>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</si>
  <si>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</si>
  <si>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</si>
  <si>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</si>
  <si>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</si>
  <si>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</si>
  <si>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</si>
  <si>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</si>
  <si>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</si>
  <si>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</si>
  <si>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</si>
  <si>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</si>
  <si>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</si>
  <si>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</si>
  <si>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</si>
  <si>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</si>
  <si>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</si>
  <si>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</si>
  <si>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</si>
  <si>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</si>
  <si>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</si>
  <si>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</si>
  <si>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</si>
  <si>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</si>
  <si>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</si>
  <si>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</si>
  <si>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</si>
  <si>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</si>
  <si>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</si>
  <si>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</si>
  <si>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</si>
  <si>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</si>
  <si>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</si>
  <si>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</si>
  <si>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</si>
  <si>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</si>
  <si>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</si>
  <si>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</si>
  <si>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</si>
  <si>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</si>
  <si>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</si>
  <si>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</si>
  <si>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</si>
  <si>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</si>
  <si>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</si>
  <si>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</si>
  <si>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</si>
  <si>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</si>
  <si>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</si>
  <si>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</si>
  <si>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</si>
  <si>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</si>
  <si>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</si>
  <si>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</si>
  <si>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</si>
  <si>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</si>
  <si>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</si>
  <si>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</si>
  <si>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</si>
  <si>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</si>
  <si>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</si>
  <si>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</si>
  <si>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</si>
  <si>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</si>
  <si>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</si>
  <si>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</si>
  <si>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</si>
  <si>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</si>
  <si>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</si>
  <si>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</si>
  <si>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</si>
  <si>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</si>
  <si>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</si>
  <si>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</si>
  <si>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</si>
  <si>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</si>
  <si>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</si>
  <si>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</si>
  <si>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</si>
  <si>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</si>
  <si>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</si>
  <si>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</si>
  <si>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</si>
  <si>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</si>
  <si>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</si>
  <si>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</si>
  <si>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</si>
  <si>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</si>
  <si>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</si>
  <si>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</si>
  <si>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</si>
  <si>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</si>
  <si>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</si>
  <si>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</si>
  <si>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</si>
  <si>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</si>
  <si>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</si>
  <si>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</si>
  <si>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</si>
  <si>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</si>
  <si>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</si>
  <si>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</si>
  <si>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</si>
  <si>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</si>
  <si>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</si>
  <si>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</si>
  <si>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</si>
  <si>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</si>
  <si>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</si>
  <si>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</si>
  <si>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</si>
  <si>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</si>
  <si>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</si>
  <si>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</si>
  <si>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</si>
  <si>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</si>
  <si>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</si>
  <si>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</si>
  <si>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</si>
  <si>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</si>
  <si>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</si>
  <si>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</si>
  <si>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</si>
  <si>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</si>
  <si>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</si>
  <si>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</si>
  <si>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</si>
  <si>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</si>
  <si>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</si>
  <si>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</si>
  <si>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</si>
  <si>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</si>
  <si>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</si>
  <si>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</si>
  <si>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</si>
  <si>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</si>
  <si>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</si>
  <si>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</si>
  <si>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</si>
  <si>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</si>
  <si>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</si>
  <si>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</si>
  <si>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</si>
  <si>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</si>
  <si>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</si>
  <si>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</si>
  <si>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</si>
  <si>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</si>
  <si>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</si>
  <si>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</si>
  <si>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</si>
  <si>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</si>
  <si>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</si>
  <si>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</si>
  <si>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</si>
  <si>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</si>
  <si>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</si>
  <si>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</si>
  <si>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</si>
  <si>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</si>
  <si>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</si>
  <si>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</si>
  <si>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</si>
  <si>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</si>
  <si>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</si>
  <si>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</si>
  <si>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</si>
  <si>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</si>
  <si>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</si>
  <si>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</si>
  <si>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</si>
  <si>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</si>
  <si>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</si>
  <si>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</si>
  <si>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</si>
  <si>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</si>
  <si>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</si>
  <si>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</si>
  <si>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</si>
  <si>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</si>
  <si>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</si>
  <si>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</si>
  <si>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</si>
  <si>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</si>
  <si>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</si>
  <si>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</si>
  <si>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</si>
  <si>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</si>
  <si>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</si>
  <si>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</si>
  <si>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</si>
  <si>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</si>
  <si>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</si>
  <si>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</si>
  <si>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</si>
  <si>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</si>
  <si>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</si>
  <si>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</si>
  <si>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</si>
  <si>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</si>
  <si>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</si>
  <si>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</si>
  <si>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</si>
  <si>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</si>
  <si>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</si>
  <si>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</si>
  <si>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</si>
  <si>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</si>
  <si>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</si>
  <si>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</si>
  <si>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</si>
  <si>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</si>
  <si>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</si>
  <si>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</si>
  <si>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</si>
  <si>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</si>
  <si>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</si>
  <si>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</si>
  <si>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</si>
  <si>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</si>
  <si>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</si>
  <si>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</si>
  <si>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</si>
  <si>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</si>
  <si>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</si>
  <si>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</si>
  <si>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</si>
  <si>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</si>
  <si>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</si>
  <si>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</si>
  <si>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</si>
  <si>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</si>
  <si>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</si>
  <si>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</si>
  <si>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</si>
  <si>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</si>
  <si>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</si>
  <si>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</si>
  <si>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</si>
  <si>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</si>
  <si>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</si>
  <si>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</si>
  <si>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</si>
  <si>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</si>
  <si>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</si>
  <si>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</si>
  <si>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</si>
  <si>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</si>
  <si>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</si>
  <si>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</si>
  <si>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</si>
  <si>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</si>
  <si>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</si>
  <si>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</si>
  <si>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</si>
  <si>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</si>
  <si>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</si>
  <si>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</si>
  <si>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</si>
  <si>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</si>
  <si>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</si>
  <si>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</si>
  <si>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</si>
  <si>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</si>
  <si>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</si>
  <si>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</si>
  <si>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</si>
  <si>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</si>
  <si>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</si>
  <si>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</si>
  <si>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</si>
  <si>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</si>
  <si>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</si>
  <si>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</si>
  <si>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</si>
  <si>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</si>
  <si>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</si>
  <si>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</si>
  <si>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</si>
  <si>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</si>
  <si>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</si>
  <si>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</si>
  <si>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</si>
  <si>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</si>
  <si>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</si>
  <si>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</si>
  <si>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</si>
  <si>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</si>
  <si>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</si>
  <si>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</si>
  <si>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</si>
  <si>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</si>
  <si>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</si>
  <si>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</si>
  <si>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</si>
  <si>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</si>
  <si>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</si>
  <si>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</si>
  <si>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</si>
  <si>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</si>
  <si>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</si>
  <si>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</si>
  <si>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</si>
  <si>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</si>
  <si>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</si>
  <si>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</si>
  <si>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</si>
  <si>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</si>
  <si>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</si>
  <si>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</si>
  <si>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</si>
  <si>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</si>
  <si>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</si>
  <si>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</si>
  <si>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</si>
  <si>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</si>
  <si>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</si>
  <si>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</si>
  <si>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</si>
  <si>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</si>
  <si>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</si>
  <si>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</si>
  <si>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</si>
  <si>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</si>
  <si>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</si>
  <si>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</si>
  <si>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</si>
  <si>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</si>
  <si>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</si>
  <si>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</si>
  <si>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</si>
  <si>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</si>
  <si>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</si>
  <si>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</si>
  <si>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</si>
  <si>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</si>
  <si>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</si>
  <si>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</si>
  <si>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</si>
  <si>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</si>
  <si>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</si>
  <si>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</si>
  <si>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</si>
  <si>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</si>
  <si>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</si>
  <si>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</si>
  <si>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</si>
  <si>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</si>
  <si>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</si>
  <si>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</si>
  <si>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</si>
  <si>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</si>
  <si>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</si>
  <si>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</si>
  <si>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</si>
  <si>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</si>
  <si>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</si>
  <si>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</si>
  <si>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</si>
  <si>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</si>
  <si>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</si>
  <si>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</si>
  <si>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</si>
  <si>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</si>
  <si>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</si>
  <si>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</si>
  <si>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</si>
  <si>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</si>
  <si>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</si>
  <si>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</si>
  <si>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</si>
  <si>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</si>
  <si>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</si>
  <si>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</si>
  <si>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</si>
  <si>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</si>
  <si>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</si>
  <si>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</si>
  <si>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</si>
  <si>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</si>
  <si>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</si>
  <si>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</si>
  <si>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</si>
  <si>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</si>
  <si>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</si>
  <si>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</si>
  <si>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</si>
  <si>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</si>
  <si>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</si>
  <si>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</si>
  <si>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</si>
  <si>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</si>
  <si>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</si>
  <si>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</si>
  <si>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</si>
  <si>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</si>
  <si>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</si>
  <si>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</si>
  <si>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</si>
  <si>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</si>
  <si>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</si>
  <si>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</si>
  <si>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</si>
  <si>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</si>
  <si>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</si>
  <si>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</si>
  <si>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</si>
  <si>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</si>
  <si>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</si>
  <si>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</si>
  <si>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</si>
  <si>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</si>
  <si>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</si>
  <si>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</si>
  <si>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</si>
  <si>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</si>
  <si>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</si>
  <si>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</si>
  <si>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</si>
  <si>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</si>
  <si>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</si>
  <si>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</si>
  <si>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</si>
  <si>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</si>
  <si>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</si>
  <si>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</si>
  <si>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</si>
  <si>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</si>
  <si>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</si>
  <si>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</si>
  <si>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</si>
  <si>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</si>
  <si>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</si>
  <si>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</si>
  <si>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</si>
  <si>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</si>
  <si>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</si>
  <si>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</si>
  <si>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</si>
  <si>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</si>
  <si>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</si>
  <si>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</si>
  <si>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</si>
  <si>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</si>
  <si>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</si>
  <si>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</si>
  <si>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</si>
  <si>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</si>
  <si>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</si>
  <si>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</si>
  <si>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</si>
  <si>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</si>
  <si>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</si>
  <si>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</si>
  <si>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</si>
  <si>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</si>
  <si>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</si>
  <si>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</si>
  <si>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</si>
  <si>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</si>
  <si>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</si>
  <si>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</si>
  <si>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</si>
  <si>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</si>
  <si>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</si>
  <si>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</si>
  <si>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</si>
  <si>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</si>
  <si>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</si>
  <si>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</si>
  <si>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</si>
  <si>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</si>
  <si>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</si>
  <si>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</si>
  <si>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</si>
  <si>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</si>
  <si>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</si>
  <si>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</si>
  <si>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</si>
  <si>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</si>
  <si>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</si>
  <si>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</si>
  <si>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</si>
  <si>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</si>
  <si>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</si>
  <si>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</si>
  <si>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</si>
  <si>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</si>
  <si>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</si>
  <si>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</si>
  <si>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</si>
  <si>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</si>
  <si>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</si>
  <si>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</si>
  <si>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</si>
  <si>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</si>
  <si>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</si>
  <si>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</si>
  <si>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</si>
  <si>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</si>
  <si>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</si>
  <si>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</si>
  <si>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</si>
  <si>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</si>
  <si>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</si>
  <si>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</si>
  <si>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</si>
  <si>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</si>
  <si>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</si>
  <si>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</si>
  <si>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</si>
  <si>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</si>
  <si>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</si>
  <si>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</si>
  <si>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</si>
  <si>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</si>
  <si>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</si>
  <si>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</si>
  <si>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</si>
  <si>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</si>
  <si>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</si>
  <si>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</si>
  <si>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</si>
  <si>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</si>
  <si>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</si>
  <si>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</si>
  <si>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</si>
  <si>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</si>
  <si>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</si>
  <si>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</si>
  <si>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</si>
  <si>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</si>
  <si>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</si>
  <si>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</si>
  <si>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</si>
  <si>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</si>
  <si>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</si>
  <si>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</si>
  <si>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</si>
  <si>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</si>
  <si>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</si>
  <si>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</si>
  <si>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</si>
  <si>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</si>
  <si>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</si>
  <si>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</si>
  <si>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</si>
  <si>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</si>
  <si>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</si>
  <si>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</si>
  <si>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</si>
  <si>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</si>
  <si>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</si>
  <si>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</si>
  <si>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</si>
  <si>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</si>
  <si>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</si>
  <si>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</si>
  <si>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</si>
  <si>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</si>
  <si>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</si>
  <si>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</si>
  <si>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</si>
  <si>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</si>
  <si>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</si>
  <si>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</si>
  <si>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</si>
  <si>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</si>
  <si>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</si>
  <si>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</si>
  <si>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</si>
  <si>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</si>
  <si>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</si>
  <si>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</si>
  <si>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</si>
  <si>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</si>
  <si>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</si>
  <si>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</si>
  <si>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</si>
  <si>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</si>
  <si>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</si>
  <si>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</si>
  <si>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</si>
  <si>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</si>
  <si>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</si>
  <si>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</si>
  <si>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</si>
  <si>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</si>
  <si>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</si>
  <si>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</si>
  <si>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</si>
  <si>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</si>
  <si>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</si>
  <si>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</si>
  <si>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</si>
  <si>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</si>
  <si>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</si>
  <si>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</si>
  <si>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</si>
  <si>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</si>
  <si>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</si>
  <si>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</si>
  <si>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</si>
  <si>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</si>
  <si>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</si>
  <si>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</si>
  <si>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</si>
  <si>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</si>
  <si>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</si>
  <si>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</si>
  <si>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</si>
  <si>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</si>
  <si>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</si>
  <si>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</si>
  <si>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</si>
  <si>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</si>
  <si>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</si>
  <si>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</si>
  <si>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</si>
  <si>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</si>
  <si>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</si>
  <si>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</si>
  <si>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</si>
  <si>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</si>
  <si>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</si>
  <si>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</si>
  <si>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</si>
  <si>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</si>
  <si>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</si>
  <si>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</si>
  <si>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</si>
  <si>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</si>
  <si>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</si>
  <si>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</si>
  <si>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</si>
  <si>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</si>
  <si>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</si>
  <si>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</si>
  <si>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</si>
  <si>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</si>
  <si>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</si>
  <si>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</si>
  <si>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</si>
  <si>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</si>
  <si>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</si>
  <si>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</si>
  <si>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</si>
  <si>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</si>
  <si>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</si>
  <si>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</si>
  <si>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</si>
  <si>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</si>
  <si>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</si>
  <si>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</si>
  <si>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</si>
  <si>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</si>
  <si>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</si>
  <si>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</si>
  <si>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</si>
  <si>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</si>
  <si>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</si>
  <si>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</si>
  <si>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</si>
  <si>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</si>
  <si>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</si>
  <si>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</si>
  <si>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</si>
  <si>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</si>
  <si>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</si>
  <si>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</si>
  <si>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</si>
  <si>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</si>
  <si>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</si>
  <si>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</si>
  <si>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</si>
  <si>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</si>
  <si>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</si>
  <si>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</si>
  <si>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</si>
  <si>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</si>
  <si>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</si>
  <si>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</si>
  <si>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</si>
  <si>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</si>
  <si>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</si>
  <si>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</si>
  <si>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</si>
  <si>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</si>
  <si>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</si>
  <si>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</si>
  <si>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</si>
  <si>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</si>
  <si>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</si>
  <si>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</si>
  <si>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</si>
  <si>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</si>
  <si>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</si>
  <si>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</si>
  <si>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</si>
  <si>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</si>
  <si>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</si>
  <si>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</si>
  <si>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</si>
  <si>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</si>
  <si>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</si>
  <si>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</si>
  <si>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</si>
  <si>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</si>
  <si>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</si>
  <si>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</si>
  <si>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</si>
  <si>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</si>
  <si>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</si>
  <si>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</si>
  <si>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</si>
  <si>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</si>
  <si>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</si>
  <si>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</si>
  <si>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</si>
  <si>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</si>
  <si>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</si>
  <si>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</si>
  <si>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</si>
  <si>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</si>
  <si>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</si>
  <si>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</si>
  <si>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</si>
  <si>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</si>
  <si>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</si>
  <si>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</si>
  <si>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</si>
  <si>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</si>
  <si>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</si>
  <si>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</si>
  <si>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</si>
  <si>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</si>
  <si>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</si>
  <si>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</si>
  <si>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</si>
  <si>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</si>
  <si>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</si>
  <si>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</si>
  <si>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</si>
  <si>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</si>
  <si>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</si>
  <si>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</si>
  <si>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</si>
  <si>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</si>
  <si>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</si>
  <si>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</si>
  <si>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</si>
  <si>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</si>
  <si>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</si>
  <si>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</si>
  <si>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</si>
  <si>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</si>
  <si>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</si>
  <si>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</si>
  <si>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</si>
  <si>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</si>
  <si>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</si>
  <si>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</si>
  <si>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</si>
  <si>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</si>
  <si>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</si>
  <si>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</si>
  <si>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</si>
  <si>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</si>
  <si>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</si>
  <si>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</si>
  <si>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</si>
  <si>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</si>
  <si>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</si>
  <si>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</si>
  <si>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</si>
  <si>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</si>
  <si>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</si>
  <si>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</si>
  <si>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</si>
  <si>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</si>
  <si>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</si>
  <si>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</si>
  <si>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</si>
  <si>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</si>
  <si>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</si>
  <si>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</si>
  <si>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</si>
  <si>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</si>
  <si>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</si>
  <si>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</si>
  <si>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</si>
  <si>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</si>
  <si>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</si>
  <si>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</si>
  <si>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</si>
  <si>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</si>
  <si>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</si>
  <si>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</si>
  <si>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</si>
  <si>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</si>
  <si>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</si>
  <si>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</si>
  <si>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</si>
  <si>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</si>
  <si>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</si>
  <si>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</si>
  <si>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</si>
  <si>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</si>
  <si>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</si>
  <si>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</si>
  <si>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</si>
  <si>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</si>
  <si>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</si>
  <si>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</si>
  <si>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</si>
  <si>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</si>
  <si>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</si>
  <si>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</si>
  <si>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</si>
  <si>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</si>
  <si>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</si>
  <si>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</si>
  <si>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</si>
  <si>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</si>
  <si>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</si>
  <si>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</si>
  <si>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</si>
  <si>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</si>
  <si>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</si>
  <si>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</si>
  <si>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</si>
  <si>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</si>
  <si>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</si>
  <si>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</si>
  <si>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</si>
  <si>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</si>
  <si>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</si>
  <si>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</si>
  <si>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</si>
  <si>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</si>
  <si>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</si>
  <si>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</si>
  <si>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</si>
  <si>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</si>
  <si>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</si>
  <si>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</si>
  <si>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</si>
  <si>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</si>
  <si>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</si>
  <si>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</si>
  <si>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</si>
  <si>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</si>
  <si>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</si>
  <si>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</si>
  <si>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</si>
  <si>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</si>
  <si>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</si>
  <si>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</si>
  <si>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</si>
  <si>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</si>
  <si>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</si>
  <si>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</si>
  <si>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</si>
  <si>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</si>
  <si>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</si>
  <si>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</si>
  <si>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</si>
  <si>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</si>
  <si>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</si>
  <si>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</si>
  <si>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</si>
  <si>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</si>
  <si>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</si>
  <si>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</si>
  <si>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</si>
  <si>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</si>
  <si>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</si>
  <si>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</si>
  <si>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</si>
  <si>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</si>
  <si>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</si>
  <si>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</si>
  <si>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</si>
  <si>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</si>
  <si>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</si>
  <si>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</si>
  <si>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</si>
  <si>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</si>
  <si>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</si>
  <si>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</si>
  <si>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</si>
  <si>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</si>
  <si>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</si>
  <si>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</si>
  <si>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</si>
  <si>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</si>
  <si>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</si>
  <si>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</si>
  <si>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</si>
  <si>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</si>
  <si>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</si>
  <si>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</si>
  <si>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</si>
  <si>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</si>
  <si>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</si>
  <si>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</si>
  <si>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</si>
  <si>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</si>
  <si>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</si>
  <si>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</si>
  <si>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</si>
  <si>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</si>
  <si>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</si>
  <si>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</si>
  <si>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</si>
  <si>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</si>
  <si>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</si>
  <si>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</si>
  <si>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</si>
  <si>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</si>
  <si>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</si>
  <si>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</si>
  <si>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</si>
  <si>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</si>
  <si>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</si>
  <si>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</si>
  <si>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</si>
  <si>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</si>
  <si>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</si>
  <si>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</si>
  <si>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</si>
  <si>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</si>
  <si>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</si>
  <si>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</si>
  <si>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</si>
  <si>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</si>
  <si>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</si>
  <si>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</si>
  <si>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</si>
  <si>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</si>
  <si>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</si>
  <si>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</si>
  <si>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</si>
  <si>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</si>
  <si>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</si>
  <si>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</si>
  <si>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</si>
  <si>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</si>
  <si>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</si>
  <si>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</si>
  <si>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</si>
  <si>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</si>
  <si>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</si>
  <si>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</si>
  <si>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</si>
  <si>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</si>
  <si>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</si>
  <si>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</si>
  <si>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</si>
  <si>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</si>
  <si>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</si>
  <si>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</si>
  <si>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</si>
  <si>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</si>
  <si>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</si>
  <si>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</si>
  <si>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</si>
  <si>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</si>
  <si>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</si>
  <si>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</si>
  <si>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</si>
  <si>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</si>
  <si>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</si>
  <si>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</si>
  <si>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</si>
  <si>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</si>
  <si>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</si>
  <si>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</si>
  <si>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</si>
  <si>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</si>
  <si>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</si>
  <si>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</si>
  <si>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</si>
  <si>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</si>
  <si>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</si>
  <si>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</si>
  <si>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</si>
  <si>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</si>
  <si>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</si>
  <si>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</si>
  <si>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</si>
  <si>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</si>
  <si>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</si>
  <si>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</si>
  <si>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</si>
  <si>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</si>
  <si>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</si>
  <si>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</si>
  <si>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</si>
  <si>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</si>
  <si>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</si>
  <si>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</si>
  <si>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</si>
  <si>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</si>
  <si>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</si>
  <si>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</si>
  <si>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</si>
  <si>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</si>
  <si>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</si>
  <si>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</si>
  <si>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</si>
  <si>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</si>
  <si>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</si>
  <si>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</si>
  <si>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</si>
  <si>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</si>
  <si>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</si>
  <si>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</si>
  <si>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</si>
  <si>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</si>
  <si>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</si>
  <si>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</si>
  <si>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</si>
  <si>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</si>
  <si>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</si>
  <si>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</si>
  <si>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</si>
  <si>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</si>
  <si>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</si>
  <si>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</si>
  <si>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</si>
  <si>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</si>
  <si>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</si>
  <si>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</si>
  <si>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</si>
  <si>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</si>
  <si>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</si>
  <si>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</si>
  <si>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</si>
  <si>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</si>
  <si>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</si>
  <si>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</si>
  <si>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</si>
  <si>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</si>
  <si>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</si>
  <si>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</si>
  <si>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</si>
  <si>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</si>
  <si>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</si>
  <si>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</si>
  <si>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</si>
  <si>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</si>
  <si>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</si>
  <si>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</si>
  <si>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</si>
  <si>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</si>
  <si>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</si>
  <si>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</si>
  <si>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</si>
  <si>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</si>
  <si>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</si>
  <si>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</si>
  <si>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</si>
  <si>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</si>
  <si>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</si>
  <si>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</si>
  <si>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</si>
  <si>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</si>
  <si>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</si>
  <si>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</si>
  <si>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</si>
  <si>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</si>
  <si>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</si>
  <si>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</si>
  <si>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</si>
  <si>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</si>
  <si>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</si>
  <si>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</si>
  <si>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</si>
  <si>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</si>
  <si>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</si>
  <si>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</si>
  <si>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</si>
  <si>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</si>
  <si>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</si>
  <si>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</si>
  <si>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</si>
  <si>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</si>
  <si>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</si>
  <si>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</si>
  <si>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</si>
  <si>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</si>
  <si>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</si>
  <si>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</si>
  <si>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</si>
  <si>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</si>
  <si>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</si>
  <si>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</si>
  <si>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</si>
  <si>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</si>
  <si>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</si>
  <si>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</si>
  <si>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</si>
  <si>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</si>
  <si>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</si>
  <si>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</si>
  <si>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</si>
  <si>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</si>
  <si>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</si>
  <si>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</si>
  <si>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</si>
  <si>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</si>
  <si>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</si>
  <si>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</si>
  <si>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</si>
  <si>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</si>
  <si>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</si>
  <si>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</si>
  <si>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</si>
  <si>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</si>
  <si>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</si>
  <si>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</si>
  <si>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</si>
  <si>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</si>
  <si>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</si>
  <si>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</si>
  <si>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</si>
  <si>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</si>
  <si>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</si>
  <si>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</si>
  <si>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</si>
  <si>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</si>
  <si>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</si>
  <si>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</si>
  <si>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</si>
  <si>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</si>
  <si>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</si>
  <si>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</si>
  <si>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</si>
  <si>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</si>
  <si>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</si>
  <si>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</si>
  <si>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</si>
  <si>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</si>
  <si>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</si>
  <si>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</si>
  <si>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</si>
  <si>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</si>
  <si>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</si>
  <si>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</si>
  <si>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</si>
  <si>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</si>
  <si>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</si>
  <si>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</si>
  <si>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</si>
  <si>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</si>
  <si>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</si>
  <si>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</si>
  <si>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</si>
  <si>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</si>
  <si>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</si>
  <si>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</si>
  <si>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</si>
  <si>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</si>
  <si>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</si>
  <si>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</si>
  <si>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</si>
  <si>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</si>
  <si>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</si>
  <si>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</si>
  <si>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</si>
  <si>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</si>
  <si>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</si>
  <si>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</si>
  <si>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</si>
  <si>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</si>
  <si>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</si>
  <si>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</si>
  <si>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</si>
  <si>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</si>
  <si>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</si>
  <si>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</si>
  <si>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</si>
  <si>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</si>
  <si>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</si>
  <si>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</si>
  <si>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</si>
  <si>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</si>
  <si>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</si>
  <si>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</si>
  <si>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</si>
  <si>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</si>
  <si>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</si>
  <si>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</si>
  <si>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</si>
  <si>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</si>
  <si>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</si>
  <si>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</si>
  <si>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</si>
  <si>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</si>
  <si>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</si>
  <si>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</si>
  <si>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</si>
  <si>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</si>
  <si>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</si>
  <si>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</si>
  <si>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</si>
  <si>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</si>
  <si>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</si>
  <si>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</si>
  <si>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</si>
  <si>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</si>
  <si>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</si>
  <si>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</si>
  <si>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</si>
  <si>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</si>
  <si>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</si>
  <si>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</si>
  <si>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</si>
  <si>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</si>
  <si>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</si>
  <si>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</si>
  <si>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</si>
  <si>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</si>
  <si>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</si>
  <si>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</si>
  <si>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</si>
  <si>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</si>
  <si>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</si>
  <si>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</si>
  <si>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</si>
  <si>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</si>
  <si>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</si>
  <si>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</si>
  <si>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</si>
  <si>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</si>
  <si>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</si>
  <si>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</si>
  <si>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</si>
  <si>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</si>
  <si>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</si>
  <si>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</si>
  <si>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</si>
  <si>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</si>
  <si>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</si>
  <si>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</si>
  <si>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</si>
  <si>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</si>
  <si>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</si>
  <si>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</si>
  <si>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</si>
  <si>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</si>
  <si>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</si>
  <si>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</si>
  <si>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</si>
  <si>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</si>
  <si>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</si>
  <si>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</si>
  <si>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</si>
  <si>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</si>
  <si>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</si>
  <si>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</si>
  <si>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</si>
  <si>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</si>
  <si>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</si>
  <si>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</si>
  <si>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</si>
  <si>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</si>
  <si>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</si>
  <si>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</si>
  <si>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</si>
  <si>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</si>
  <si>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</si>
  <si>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</si>
  <si>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</si>
  <si>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</si>
  <si>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</si>
  <si>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</si>
  <si>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</si>
  <si>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</si>
  <si>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</si>
  <si>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</si>
  <si>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</si>
  <si>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</si>
  <si>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</si>
  <si>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</si>
  <si>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</si>
  <si>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</si>
  <si>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</si>
  <si>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</si>
  <si>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</si>
  <si>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</si>
  <si>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</si>
  <si>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</si>
  <si>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</si>
  <si>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</si>
  <si>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</si>
  <si>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</si>
  <si>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</si>
  <si>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</si>
  <si>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</si>
  <si>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</si>
  <si>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</si>
  <si>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</si>
  <si>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</si>
  <si>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</si>
  <si>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</si>
  <si>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</si>
  <si>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</si>
  <si>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</si>
  <si>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</si>
  <si>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</si>
  <si>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</si>
  <si>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</si>
  <si>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</si>
  <si>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</si>
  <si>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</si>
  <si>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</si>
  <si>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</si>
  <si>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</si>
  <si>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</si>
  <si>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</si>
  <si>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</si>
  <si>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</si>
  <si>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</si>
  <si>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</si>
  <si>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</si>
  <si>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</si>
  <si>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</si>
  <si>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</si>
  <si>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</si>
  <si>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</si>
  <si>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</si>
  <si>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</si>
  <si>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</si>
  <si>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</si>
  <si>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</si>
  <si>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</si>
  <si>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</si>
  <si>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</si>
  <si>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</si>
  <si>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</si>
  <si>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</si>
  <si>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</si>
  <si>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</si>
  <si>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</si>
  <si>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</si>
  <si>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</si>
  <si>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</si>
  <si>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</si>
  <si>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</si>
  <si>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</si>
  <si>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</si>
  <si>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</si>
  <si>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</si>
  <si>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</si>
  <si>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</si>
  <si>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</si>
  <si>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</si>
  <si>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</si>
  <si>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</si>
  <si>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</si>
  <si>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</si>
  <si>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</si>
  <si>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</si>
  <si>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</si>
  <si>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</si>
  <si>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</si>
  <si>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</si>
  <si>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</si>
  <si>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</si>
  <si>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</si>
  <si>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</si>
  <si>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</si>
  <si>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</si>
  <si>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</si>
  <si>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</si>
  <si>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</si>
  <si>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</si>
  <si>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</si>
  <si>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</si>
  <si>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</si>
  <si>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</si>
  <si>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</si>
  <si>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</si>
  <si>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</si>
  <si>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</si>
  <si>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</si>
  <si>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</si>
  <si>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</si>
  <si>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</si>
  <si>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</si>
  <si>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</si>
  <si>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</si>
  <si>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</si>
  <si>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</si>
  <si>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</si>
  <si>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</si>
  <si>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</si>
  <si>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</si>
  <si>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</si>
  <si>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</si>
  <si>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</si>
  <si>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</si>
  <si>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</si>
  <si>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</si>
  <si>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</si>
  <si>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</si>
  <si>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</si>
  <si>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</si>
  <si>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</si>
  <si>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</si>
  <si>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</si>
  <si>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</si>
  <si>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</si>
  <si>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</si>
  <si>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</si>
  <si>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</si>
  <si>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</si>
  <si>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</si>
  <si>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</si>
  <si>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</si>
  <si>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</si>
  <si>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</si>
  <si>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</si>
  <si>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</si>
  <si>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</si>
  <si>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</si>
  <si>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</si>
  <si>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</si>
  <si>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</si>
  <si>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</si>
  <si>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</si>
  <si>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</si>
  <si>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</si>
  <si>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</si>
  <si>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</si>
  <si>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</si>
  <si>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</si>
  <si>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</si>
  <si>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</si>
  <si>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</si>
  <si>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</si>
  <si>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</si>
  <si>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</si>
  <si>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</si>
  <si>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</si>
  <si>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</si>
  <si>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</si>
  <si>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</si>
  <si>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</si>
  <si>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</si>
  <si>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</si>
  <si>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</si>
  <si>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</si>
  <si>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</si>
  <si>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</si>
  <si>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</si>
  <si>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</si>
  <si>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</si>
  <si>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</si>
  <si>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</si>
  <si>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</si>
  <si>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</si>
  <si>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</si>
  <si>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</si>
  <si>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</si>
  <si>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</si>
  <si>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</si>
  <si>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</si>
  <si>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</si>
  <si>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</si>
  <si>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</si>
  <si>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</si>
  <si>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</si>
  <si>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</si>
  <si>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</si>
  <si>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</si>
  <si>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</si>
  <si>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</si>
  <si>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</si>
  <si>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</si>
  <si>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</si>
  <si>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</si>
  <si>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</si>
  <si>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</si>
  <si>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</si>
  <si>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</si>
  <si>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</si>
  <si>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</si>
  <si>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</si>
  <si>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</si>
  <si>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</si>
  <si>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</si>
  <si>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</si>
  <si>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</si>
  <si>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</si>
  <si>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</si>
  <si>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</si>
  <si>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</si>
  <si>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</si>
  <si>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</si>
  <si>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</si>
  <si>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</si>
  <si>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</si>
  <si>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</si>
  <si>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</si>
  <si>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</si>
  <si>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</si>
  <si>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</si>
  <si>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</si>
  <si>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</si>
  <si>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</si>
  <si>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</si>
  <si>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</si>
  <si>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</si>
  <si>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</si>
  <si>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</si>
  <si>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</si>
  <si>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</si>
  <si>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</si>
  <si>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</si>
  <si>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</si>
  <si>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</si>
  <si>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</si>
  <si>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</si>
  <si>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</si>
  <si>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</si>
  <si>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</si>
  <si>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</si>
  <si>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</si>
  <si>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</si>
  <si>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</si>
  <si>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</si>
  <si>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</si>
  <si>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</si>
  <si>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</si>
  <si>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</si>
  <si>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</si>
  <si>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</si>
  <si>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</si>
  <si>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</si>
  <si>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</si>
  <si>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</si>
  <si>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</si>
  <si>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</si>
  <si>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</si>
  <si>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</si>
  <si>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</si>
  <si>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</si>
  <si>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</si>
  <si>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</si>
  <si>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</si>
  <si>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</si>
  <si>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</si>
  <si>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</si>
  <si>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</si>
  <si>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</si>
  <si>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</si>
  <si>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</si>
  <si>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</si>
  <si>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</si>
  <si>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</si>
  <si>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</si>
  <si>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</si>
  <si>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</si>
  <si>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</si>
  <si>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</si>
  <si>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</si>
  <si>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</si>
  <si>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</si>
  <si>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</si>
  <si>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</si>
  <si>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</si>
  <si>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</si>
  <si>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</si>
  <si>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</si>
  <si>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</si>
  <si>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</si>
  <si>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</si>
  <si>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</si>
  <si>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</si>
  <si>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</si>
  <si>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</si>
  <si>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</si>
  <si>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</si>
  <si>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</si>
  <si>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</si>
  <si>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</si>
  <si>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</si>
  <si>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</si>
  <si>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</si>
  <si>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</si>
  <si>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</si>
  <si>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</si>
  <si>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</si>
  <si>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</si>
  <si>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</si>
  <si>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</si>
  <si>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</si>
  <si>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</si>
  <si>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</si>
  <si>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</si>
  <si>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</si>
  <si>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</si>
  <si>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</si>
  <si>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</si>
  <si>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</si>
  <si>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</si>
  <si>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</si>
  <si>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</si>
  <si>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</si>
  <si>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</si>
  <si>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</si>
  <si>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</si>
  <si>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</si>
  <si>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</si>
  <si>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</si>
  <si>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</si>
  <si>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</si>
  <si>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</si>
  <si>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</si>
  <si>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</si>
  <si>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</si>
  <si>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</si>
  <si>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</si>
  <si>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</si>
  <si>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</si>
  <si>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</si>
  <si>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</si>
  <si>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</si>
  <si>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</si>
  <si>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</si>
  <si>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</si>
  <si>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</si>
  <si>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</si>
  <si>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</si>
  <si>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</si>
  <si>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</si>
  <si>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</si>
  <si>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</si>
  <si>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</si>
  <si>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</si>
  <si>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</si>
  <si>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</si>
  <si>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</si>
  <si>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</si>
  <si>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</si>
  <si>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</si>
  <si>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</si>
  <si>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</si>
  <si>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</si>
  <si>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</si>
  <si>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</si>
  <si>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</si>
  <si>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</si>
  <si>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</si>
  <si>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</si>
  <si>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</si>
  <si>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</si>
  <si>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</si>
  <si>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</si>
  <si>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</si>
  <si>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</si>
  <si>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</si>
  <si>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</si>
  <si>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</si>
  <si>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</si>
  <si>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</si>
  <si>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</si>
  <si>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</si>
  <si>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</si>
  <si>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</si>
  <si>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</si>
  <si>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</si>
  <si>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</si>
  <si>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</si>
  <si>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</si>
  <si>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</si>
  <si>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</si>
  <si>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</si>
  <si>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</si>
  <si>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</si>
  <si>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</si>
  <si>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</si>
  <si>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</si>
  <si>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</si>
  <si>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</si>
  <si>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</si>
  <si>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</si>
  <si>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</si>
  <si>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</si>
  <si>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</si>
  <si>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</si>
  <si>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</si>
  <si>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</si>
  <si>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</si>
  <si>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</si>
  <si>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</si>
  <si>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</si>
  <si>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</si>
  <si>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</si>
  <si>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</si>
  <si>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</si>
  <si>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</si>
  <si>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</si>
  <si>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</si>
  <si>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</si>
  <si>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</si>
  <si>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</si>
  <si>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</si>
  <si>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</si>
  <si>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</si>
  <si>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</si>
  <si>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</si>
  <si>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</si>
  <si>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</si>
  <si>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</si>
  <si>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</si>
  <si>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</si>
  <si>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</si>
  <si>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</si>
  <si>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</si>
  <si>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</si>
  <si>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</si>
  <si>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</si>
  <si>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</si>
  <si>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</si>
  <si>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</si>
  <si>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</si>
  <si>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</si>
  <si>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</si>
  <si>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</si>
  <si>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</si>
  <si>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</si>
  <si>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</si>
  <si>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</si>
  <si>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</si>
  <si>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</si>
  <si>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</si>
  <si>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</si>
  <si>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</si>
  <si>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</si>
  <si>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</si>
  <si>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</si>
  <si>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</si>
  <si>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</si>
  <si>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</si>
  <si>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</si>
  <si>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</si>
  <si>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</si>
  <si>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</si>
  <si>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</si>
  <si>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</si>
  <si>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</si>
  <si>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</si>
  <si>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</si>
  <si>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</si>
  <si>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</si>
  <si>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</si>
  <si>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</si>
  <si>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</si>
  <si>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</si>
  <si>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</si>
  <si>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</si>
  <si>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</si>
  <si>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</si>
  <si>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</si>
  <si>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</si>
  <si>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</si>
  <si>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</si>
  <si>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</si>
  <si>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</si>
  <si>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</si>
  <si>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</si>
  <si>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</si>
  <si>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</si>
  <si>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</si>
  <si>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</si>
  <si>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</si>
  <si>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</si>
  <si>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</si>
  <si>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</si>
  <si>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</si>
  <si>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</si>
  <si>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</si>
  <si>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</si>
  <si>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</si>
  <si>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</si>
  <si>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</si>
  <si>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</si>
  <si>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</si>
  <si>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</si>
  <si>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</si>
  <si>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</si>
  <si>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</si>
  <si>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</si>
  <si>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</si>
  <si>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</si>
  <si>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</si>
  <si>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</si>
  <si>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</si>
  <si>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</si>
  <si>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</si>
  <si>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</si>
  <si>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</si>
  <si>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</si>
  <si>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</si>
  <si>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</si>
  <si>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</si>
  <si>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</si>
  <si>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</si>
  <si>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</si>
  <si>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</si>
  <si>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</si>
  <si>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</si>
  <si>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</si>
  <si>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</si>
  <si>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</si>
  <si>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</si>
  <si>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</si>
  <si>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</si>
  <si>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</si>
  <si>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</si>
  <si>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</si>
  <si>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</si>
  <si>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</si>
  <si>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</si>
  <si>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</si>
  <si>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</si>
  <si>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</si>
  <si>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</si>
  <si>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</si>
  <si>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</si>
  <si>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</si>
  <si>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</si>
  <si>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</si>
  <si>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</si>
  <si>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</si>
  <si>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</si>
  <si>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</si>
  <si>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</si>
  <si>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</si>
  <si>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</si>
  <si>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</si>
  <si>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</si>
  <si>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</si>
  <si>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</si>
  <si>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</si>
  <si>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</si>
  <si>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</si>
  <si>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</si>
  <si>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</si>
  <si>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</si>
  <si>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</si>
  <si>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</si>
  <si>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</si>
  <si>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</si>
  <si>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</si>
  <si>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</si>
  <si>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</si>
  <si>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</si>
  <si>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</si>
  <si>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</si>
  <si>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</si>
  <si>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</si>
  <si>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</si>
  <si>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</si>
  <si>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</si>
  <si>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</si>
  <si>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</si>
  <si>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</si>
  <si>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</si>
  <si>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</si>
  <si>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</si>
  <si>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</si>
  <si>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</si>
  <si>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</si>
  <si>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</si>
  <si>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</si>
  <si>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</si>
  <si>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</si>
  <si>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</si>
  <si>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</si>
  <si>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</si>
  <si>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</si>
  <si>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</si>
  <si>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</si>
  <si>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</si>
  <si>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</si>
  <si>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</si>
  <si>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</si>
  <si>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</si>
  <si>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</si>
  <si>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</si>
  <si>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</si>
  <si>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</si>
  <si>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</si>
  <si>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</si>
  <si>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</si>
  <si>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</si>
  <si>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</si>
  <si>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</si>
  <si>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</si>
  <si>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</si>
  <si>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</si>
  <si>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</si>
  <si>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</si>
  <si>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</si>
  <si>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</si>
  <si>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</si>
  <si>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</si>
  <si>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</si>
  <si>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</si>
  <si>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</si>
  <si>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</si>
  <si>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</si>
  <si>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</si>
  <si>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</si>
  <si>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</si>
  <si>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</si>
  <si>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</si>
  <si>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</si>
  <si>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</si>
  <si>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</si>
  <si>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</si>
  <si>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</si>
  <si>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</si>
  <si>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</si>
  <si>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</si>
  <si>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</si>
  <si>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</si>
  <si>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</si>
  <si>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</si>
  <si>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</si>
  <si>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</si>
  <si>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</si>
  <si>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</si>
  <si>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</si>
  <si>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</si>
  <si>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</si>
  <si>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</si>
  <si>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</si>
  <si>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</si>
  <si>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</si>
  <si>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</si>
  <si>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</si>
  <si>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</si>
  <si>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</si>
  <si>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</si>
  <si>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</si>
  <si>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</si>
  <si>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</si>
  <si>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</si>
  <si>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</si>
  <si>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</si>
  <si>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</si>
  <si>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</si>
  <si>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</si>
  <si>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</si>
  <si>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</si>
  <si>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</si>
  <si>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</si>
  <si>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</si>
  <si>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</si>
  <si>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</si>
  <si>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</si>
  <si>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</si>
  <si>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</si>
  <si>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</si>
  <si>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</si>
  <si>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</si>
  <si>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</si>
  <si>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</si>
  <si>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</si>
  <si>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</si>
  <si>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</si>
  <si>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</si>
  <si>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</si>
  <si>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</si>
  <si>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</si>
  <si>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</si>
  <si>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</si>
  <si>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</si>
  <si>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</si>
  <si>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</si>
  <si>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</si>
  <si>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</si>
  <si>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</si>
  <si>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</si>
  <si>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</si>
  <si>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</si>
  <si>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</si>
  <si>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</si>
  <si>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</si>
  <si>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</si>
  <si>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</si>
  <si>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</si>
  <si>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</si>
  <si>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</si>
  <si>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</si>
  <si>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</si>
  <si>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</si>
  <si>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</si>
  <si>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</si>
  <si>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</si>
  <si>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</si>
  <si>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</si>
  <si>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</si>
  <si>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</si>
  <si>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</si>
  <si>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</si>
  <si>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</si>
  <si>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</si>
  <si>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</si>
  <si>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</si>
  <si>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</si>
  <si>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</si>
  <si>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</si>
  <si>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</si>
  <si>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</si>
  <si>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</si>
  <si>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</si>
  <si>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</si>
  <si>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</si>
  <si>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</si>
  <si>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</si>
  <si>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</si>
  <si>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</si>
  <si>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</si>
  <si>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</si>
  <si>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</si>
  <si>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</si>
  <si>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</si>
  <si>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</si>
  <si>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</si>
  <si>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</si>
  <si>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</si>
  <si>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</si>
  <si>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</si>
  <si>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</si>
  <si>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</si>
  <si>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</si>
  <si>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</si>
  <si>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</si>
  <si>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</si>
  <si>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</si>
  <si>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</si>
  <si>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</si>
  <si>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</si>
  <si>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</si>
  <si>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</si>
  <si>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</si>
  <si>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</si>
  <si>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</si>
  <si>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</si>
  <si>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</si>
  <si>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</si>
  <si>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</si>
  <si>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</si>
  <si>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</si>
  <si>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</si>
  <si>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</si>
  <si>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</si>
  <si>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</si>
  <si>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</si>
  <si>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</si>
  <si>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</si>
  <si>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</si>
  <si>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</si>
  <si>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</si>
  <si>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</si>
  <si>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</si>
  <si>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</si>
  <si>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</si>
  <si>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</si>
  <si>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</si>
  <si>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</si>
  <si>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</si>
  <si>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</si>
  <si>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</si>
  <si>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</si>
  <si>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</si>
  <si>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</si>
  <si>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</si>
  <si>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</si>
  <si>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</si>
  <si>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</si>
  <si>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</si>
  <si>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</si>
  <si>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</si>
  <si>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</si>
  <si>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</si>
  <si>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</si>
  <si>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</si>
  <si>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</si>
  <si>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</si>
  <si>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</si>
  <si>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</si>
  <si>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</si>
  <si>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</si>
  <si>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</si>
  <si>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</si>
  <si>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</si>
  <si>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</si>
  <si>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</si>
  <si>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</si>
  <si>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</si>
  <si>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</si>
  <si>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</si>
  <si>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</si>
  <si>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</si>
  <si>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</si>
  <si>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</si>
  <si>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</si>
  <si>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</si>
  <si>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</si>
  <si>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</si>
  <si>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</si>
  <si>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</si>
  <si>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</si>
  <si>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</si>
  <si>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</si>
  <si>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</si>
  <si>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</si>
  <si>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</si>
  <si>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</si>
  <si>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</si>
  <si>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</si>
  <si>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</si>
  <si>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</si>
  <si>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</si>
  <si>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</si>
  <si>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</si>
  <si>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</si>
  <si>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</si>
  <si>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</si>
  <si>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</si>
  <si>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</si>
  <si>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</si>
  <si>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</si>
  <si>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</si>
  <si>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</si>
  <si>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</si>
  <si>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</si>
  <si>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</si>
  <si>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</si>
  <si>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</si>
  <si>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</si>
  <si>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</si>
  <si>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</si>
  <si>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</si>
  <si>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</si>
  <si>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</si>
  <si>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</si>
  <si>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</si>
  <si>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</si>
  <si>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</si>
  <si>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</si>
  <si>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</si>
  <si>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</si>
  <si>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</si>
  <si>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</si>
  <si>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</si>
  <si>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</si>
  <si>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</si>
  <si>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</si>
  <si>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</si>
  <si>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</si>
  <si>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</si>
  <si>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</si>
  <si>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</si>
  <si>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</si>
  <si>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</si>
  <si>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</si>
  <si>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</si>
  <si>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</si>
  <si>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</si>
  <si>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</si>
  <si>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</si>
  <si>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</si>
  <si>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</si>
  <si>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</si>
  <si>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</si>
  <si>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</si>
  <si>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</si>
  <si>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</si>
  <si>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</si>
  <si>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</si>
  <si>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</si>
  <si>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</si>
  <si>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</si>
  <si>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</si>
  <si>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</si>
  <si>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</si>
  <si>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</si>
  <si>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</si>
  <si>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</si>
  <si>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</si>
  <si>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</si>
  <si>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</si>
  <si>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</si>
  <si>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</si>
  <si>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</si>
  <si>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</si>
  <si>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</si>
  <si>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</si>
  <si>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</si>
  <si>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</si>
  <si>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</si>
  <si>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</si>
  <si>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</si>
  <si>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</si>
  <si>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</si>
  <si>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</si>
  <si>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</si>
  <si>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</si>
  <si>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</si>
  <si>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</si>
  <si>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</si>
  <si>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</si>
  <si>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</si>
  <si>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</si>
  <si>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</si>
  <si>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</si>
  <si>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</si>
  <si>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</si>
  <si>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</si>
  <si>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</si>
  <si>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</si>
  <si>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</si>
  <si>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</si>
  <si>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</si>
  <si>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</si>
  <si>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</si>
  <si>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</si>
  <si>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</si>
  <si>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</si>
  <si>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</si>
  <si>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</si>
  <si>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</si>
  <si>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</si>
  <si>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</si>
  <si>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</si>
  <si>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</si>
  <si>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</si>
  <si>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</si>
  <si>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</si>
  <si>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</si>
  <si>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</si>
  <si>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</si>
  <si>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</si>
  <si>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</si>
  <si>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</si>
  <si>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</si>
  <si>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</si>
  <si>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</si>
  <si>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</si>
  <si>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</si>
  <si>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</si>
  <si>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</si>
  <si>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</si>
  <si>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</si>
  <si>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</si>
  <si>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</si>
  <si>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</si>
  <si>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</si>
  <si>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</si>
  <si>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</si>
  <si>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</si>
  <si>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</si>
  <si>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</si>
  <si>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</si>
  <si>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</si>
  <si>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</si>
  <si>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</si>
  <si>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</si>
  <si>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</si>
  <si>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</si>
  <si>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</si>
  <si>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</si>
  <si>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</si>
  <si>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</si>
  <si>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</si>
  <si>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</si>
  <si>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</si>
  <si>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</si>
  <si>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</si>
  <si>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</si>
  <si>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</si>
  <si>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</si>
  <si>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</si>
  <si>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</si>
  <si>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</si>
  <si>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</si>
  <si>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</si>
  <si>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</si>
  <si>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</si>
  <si>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</si>
  <si>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</si>
  <si>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</si>
  <si>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</si>
  <si>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</si>
  <si>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</si>
  <si>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</si>
  <si>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</si>
  <si>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</si>
  <si>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</si>
  <si>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</si>
  <si>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</si>
  <si>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</si>
  <si>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</si>
  <si>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</si>
  <si>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</si>
  <si>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</si>
  <si>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</si>
  <si>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</si>
  <si>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</si>
  <si>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</si>
  <si>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</si>
  <si>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</si>
  <si>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</si>
  <si>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</si>
  <si>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</si>
  <si>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</si>
  <si>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</si>
  <si>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</si>
  <si>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</si>
  <si>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</si>
  <si>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</si>
  <si>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</si>
  <si>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</si>
  <si>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</si>
  <si>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</si>
  <si>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</si>
  <si>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</si>
  <si>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</si>
  <si>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</si>
  <si>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</si>
  <si>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</si>
  <si>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</si>
  <si>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</si>
  <si>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</si>
  <si>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</si>
  <si>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</si>
  <si>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</si>
  <si>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</si>
  <si>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</si>
  <si>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</si>
  <si>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</si>
  <si>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</si>
  <si>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</si>
  <si>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</si>
  <si>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</si>
  <si>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</si>
  <si>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</si>
  <si>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</si>
  <si>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</si>
  <si>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</si>
  <si>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</si>
  <si>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</si>
  <si>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</si>
  <si>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</si>
  <si>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</si>
  <si>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</si>
  <si>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</si>
  <si>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</si>
  <si>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</si>
  <si>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</si>
  <si>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</si>
  <si>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</si>
  <si>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</si>
  <si>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</si>
  <si>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</si>
  <si>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</si>
  <si>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</si>
  <si>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</si>
  <si>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</si>
  <si>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</si>
  <si>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</si>
  <si>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</si>
  <si>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</si>
  <si>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</si>
  <si>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</si>
  <si>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</si>
  <si>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</si>
  <si>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</si>
  <si>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</si>
  <si>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</si>
  <si>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</si>
  <si>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</si>
  <si>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</si>
  <si>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</si>
  <si>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</si>
  <si>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</si>
  <si>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</si>
  <si>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</si>
  <si>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</si>
  <si>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</si>
  <si>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</si>
  <si>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</si>
  <si>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</si>
  <si>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</si>
  <si>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</si>
  <si>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</si>
  <si>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</si>
  <si>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</si>
  <si>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</si>
  <si>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</si>
  <si>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</si>
  <si>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</si>
  <si>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</si>
  <si>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</si>
  <si>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</si>
  <si>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</si>
  <si>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</si>
  <si>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</si>
  <si>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</si>
  <si>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</si>
  <si>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</si>
  <si>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</si>
  <si>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</si>
  <si>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</si>
  <si>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</si>
  <si>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</si>
  <si>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</si>
  <si>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</si>
  <si>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</si>
  <si>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</si>
  <si>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</si>
  <si>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</si>
  <si>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</si>
  <si>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</si>
  <si>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</si>
  <si>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</si>
  <si>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</si>
  <si>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</si>
  <si>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</si>
  <si>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</si>
  <si>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</si>
  <si>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</si>
  <si>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</si>
  <si>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</si>
  <si>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</si>
  <si>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</si>
  <si>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</si>
  <si>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</si>
  <si>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</si>
  <si>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</si>
  <si>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</si>
  <si>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</si>
  <si>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</si>
  <si>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</si>
  <si>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</si>
  <si>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</si>
  <si>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</si>
  <si>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</si>
  <si>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</si>
  <si>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QUO-01864-Y0V6G6</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</si>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</sst>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0">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29"/>
      <tableStyleElement type="headerRow" dxfId="328"/>
      <tableStyleElement type="firstRowStripe" dxfId="327"/>
      <tableStyleElement type="secondRowStripe" dxfId="326"/>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dataOnly="0" labelOnly="1" grandRow="1" outline="0" fieldPosition="0"/>
    </format>
    <format dxfId="215">
      <pivotArea dataOnly="0" labelOnly="1" outline="0" axis="axisValues" fieldPosition="0"/>
    </format>
    <format dxfId="214">
      <pivotArea type="all" dataOnly="0" outline="0" fieldPosition="0"/>
    </format>
    <format dxfId="213">
      <pivotArea outline="0" collapsedLevelsAreSubtotals="1" fieldPosition="0"/>
    </format>
    <format dxfId="212">
      <pivotArea dataOnly="0" labelOnly="1" grandRow="1" outline="0" fieldPosition="0"/>
    </format>
    <format dxfId="211">
      <pivotArea dataOnly="0" labelOnly="1" outline="0" axis="axisValues" fieldPosition="0"/>
    </format>
    <format dxfId="210">
      <pivotArea grandRow="1" outline="0" collapsedLevelsAreSubtotals="1" fieldPosition="0"/>
    </format>
    <format dxfId="209">
      <pivotArea dataOnly="0" labelOnly="1" grandRow="1" outline="0" fieldPosition="0"/>
    </format>
    <format dxfId="208">
      <pivotArea type="all" dataOnly="0" outline="0" fieldPosition="0"/>
    </format>
    <format dxfId="207">
      <pivotArea dataOnly="0" labelOnly="1" outline="0" axis="axisValues" fieldPosition="0"/>
    </format>
    <format dxfId="206">
      <pivotArea field="2" type="button" dataOnly="0" labelOnly="1" outline="0" axis="axisRow" fieldPosition="1"/>
    </format>
    <format dxfId="205">
      <pivotArea dataOnly="0" labelOnly="1" outline="0" axis="axisValues" fieldPosition="0"/>
    </format>
    <format dxfId="204">
      <pivotArea field="2" type="button" dataOnly="0" labelOnly="1" outline="0" axis="axisRow" fieldPosition="1"/>
    </format>
    <format dxfId="203">
      <pivotArea dataOnly="0" labelOnly="1" outline="0" axis="axisValues" fieldPosition="0"/>
    </format>
    <format dxfId="202">
      <pivotArea dataOnly="0" labelOnly="1" fieldPosition="0">
        <references count="1">
          <reference field="2" count="0"/>
        </references>
      </pivotArea>
    </format>
    <format dxfId="201">
      <pivotArea outline="0" collapsedLevelsAreSubtotals="1" fieldPosition="0"/>
    </format>
    <format dxfId="200">
      <pivotArea dataOnly="0" labelOnly="1" fieldPosition="0">
        <references count="1">
          <reference field="2" count="11">
            <x v="0"/>
            <x v="2"/>
            <x v="3"/>
            <x v="4"/>
            <x v="5"/>
            <x v="6"/>
            <x v="7"/>
            <x v="8"/>
            <x v="9"/>
            <x v="10"/>
            <x v="11"/>
          </reference>
        </references>
      </pivotArea>
    </format>
    <format dxfId="199">
      <pivotArea dataOnly="0" labelOnly="1" grandRow="1" outline="0" fieldPosition="0"/>
    </format>
    <format dxfId="198">
      <pivotArea field="0" type="button" dataOnly="0" labelOnly="1" outline="0" axis="axisRow" fieldPosition="0"/>
    </format>
    <format dxfId="197">
      <pivotArea field="0" type="button" dataOnly="0" labelOnly="1" outline="0" axis="axisRow" fieldPosition="0"/>
    </format>
    <format dxfId="196">
      <pivotArea dataOnly="0" labelOnly="1" grandRow="1" outline="0" offset="A256" fieldPosition="0"/>
    </format>
    <format dxfId="19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dataOnly="0" labelOnly="1" grandRow="1" outline="0" fieldPosition="0"/>
    </format>
    <format dxfId="247">
      <pivotArea dataOnly="0" labelOnly="1" outline="0" axis="axisValues" fieldPosition="0"/>
    </format>
    <format dxfId="246">
      <pivotArea type="all" dataOnly="0" outline="0" fieldPosition="0"/>
    </format>
    <format dxfId="245">
      <pivotArea outline="0" collapsedLevelsAreSubtotals="1" fieldPosition="0"/>
    </format>
    <format dxfId="244">
      <pivotArea dataOnly="0" labelOnly="1" grandRow="1" outline="0" fieldPosition="0"/>
    </format>
    <format dxfId="243">
      <pivotArea dataOnly="0" labelOnly="1" outline="0" axis="axisValues" fieldPosition="0"/>
    </format>
    <format dxfId="242">
      <pivotArea grandRow="1" outline="0" collapsedLevelsAreSubtotals="1" fieldPosition="0"/>
    </format>
    <format dxfId="241">
      <pivotArea dataOnly="0" labelOnly="1" grandRow="1" outline="0" fieldPosition="0"/>
    </format>
    <format dxfId="240">
      <pivotArea type="all" dataOnly="0" outline="0" fieldPosition="0"/>
    </format>
    <format dxfId="239">
      <pivotArea dataOnly="0" labelOnly="1" outline="0" axis="axisValues" fieldPosition="0"/>
    </format>
    <format dxfId="238">
      <pivotArea field="2" type="button" dataOnly="0" labelOnly="1" outline="0" axis="axisRow" fieldPosition="1"/>
    </format>
    <format dxfId="237">
      <pivotArea dataOnly="0" labelOnly="1" outline="0" axis="axisValues" fieldPosition="0"/>
    </format>
    <format dxfId="236">
      <pivotArea field="2" type="button" dataOnly="0" labelOnly="1" outline="0" axis="axisRow" fieldPosition="1"/>
    </format>
    <format dxfId="235">
      <pivotArea dataOnly="0" labelOnly="1" outline="0" axis="axisValues" fieldPosition="0"/>
    </format>
    <format dxfId="234">
      <pivotArea dataOnly="0" labelOnly="1" fieldPosition="0">
        <references count="1">
          <reference field="2" count="0"/>
        </references>
      </pivotArea>
    </format>
    <format dxfId="233">
      <pivotArea outline="0" collapsedLevelsAreSubtotals="1" fieldPosition="0"/>
    </format>
    <format dxfId="232">
      <pivotArea dataOnly="0" labelOnly="1" fieldPosition="0">
        <references count="1">
          <reference field="2" count="11">
            <x v="0"/>
            <x v="2"/>
            <x v="3"/>
            <x v="4"/>
            <x v="5"/>
            <x v="6"/>
            <x v="7"/>
            <x v="8"/>
            <x v="9"/>
            <x v="10"/>
            <x v="11"/>
          </reference>
        </references>
      </pivotArea>
    </format>
    <format dxfId="231">
      <pivotArea dataOnly="0" labelOnly="1" grandRow="1" outline="0" fieldPosition="0"/>
    </format>
    <format dxfId="230">
      <pivotArea field="0" type="button" dataOnly="0" labelOnly="1" outline="0" axis="axisRow" fieldPosition="0"/>
    </format>
    <format dxfId="229">
      <pivotArea field="0" type="button" dataOnly="0" labelOnly="1" outline="0" axis="axisRow" fieldPosition="0"/>
    </format>
    <format dxfId="228">
      <pivotArea dataOnly="0" labelOnly="1" grandRow="1" outline="0" offset="A256" fieldPosition="0"/>
    </format>
    <format dxfId="22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dataOnly="0" labelOnly="1" grandRow="1" outline="0"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dataOnly="0" labelOnly="1" grandRow="1" outline="0" fieldPosition="0"/>
    </format>
    <format dxfId="274">
      <pivotArea dataOnly="0" labelOnly="1" outline="0" axis="axisValues" fieldPosition="0"/>
    </format>
    <format dxfId="273">
      <pivotArea grandRow="1" outline="0" collapsedLevelsAreSubtotals="1" fieldPosition="0"/>
    </format>
    <format dxfId="272">
      <pivotArea dataOnly="0" labelOnly="1" grandRow="1" outline="0" fieldPosition="0"/>
    </format>
    <format dxfId="271">
      <pivotArea type="all" dataOnly="0" outline="0" fieldPosition="0"/>
    </format>
    <format dxfId="270">
      <pivotArea dataOnly="0" labelOnly="1" outline="0" axis="axisValues" fieldPosition="0"/>
    </format>
    <format dxfId="269">
      <pivotArea field="2" type="button" dataOnly="0" labelOnly="1" outline="0" axis="axisRow" fieldPosition="1"/>
    </format>
    <format dxfId="268">
      <pivotArea dataOnly="0" labelOnly="1" outline="0" axis="axisValues" fieldPosition="0"/>
    </format>
    <format dxfId="267">
      <pivotArea field="2" type="button" dataOnly="0" labelOnly="1" outline="0" axis="axisRow" fieldPosition="1"/>
    </format>
    <format dxfId="266">
      <pivotArea dataOnly="0" labelOnly="1" outline="0" axis="axisValues" fieldPosition="0"/>
    </format>
    <format dxfId="265">
      <pivotArea dataOnly="0" labelOnly="1" fieldPosition="0">
        <references count="1">
          <reference field="2" count="0"/>
        </references>
      </pivotArea>
    </format>
    <format dxfId="264">
      <pivotArea outline="0" collapsedLevelsAreSubtotals="1" fieldPosition="0"/>
    </format>
    <format dxfId="263">
      <pivotArea dataOnly="0" labelOnly="1" fieldPosition="0">
        <references count="1">
          <reference field="2" count="11">
            <x v="0"/>
            <x v="2"/>
            <x v="3"/>
            <x v="4"/>
            <x v="5"/>
            <x v="6"/>
            <x v="7"/>
            <x v="8"/>
            <x v="9"/>
            <x v="10"/>
            <x v="11"/>
          </reference>
        </references>
      </pivotArea>
    </format>
    <format dxfId="262">
      <pivotArea dataOnly="0" labelOnly="1" grandRow="1" outline="0" fieldPosition="0"/>
    </format>
    <format dxfId="261">
      <pivotArea field="0" type="button" dataOnly="0" labelOnly="1" outline="0" axis="axisRow" fieldPosition="0"/>
    </format>
    <format dxfId="260">
      <pivotArea field="0" type="button" dataOnly="0" labelOnly="1" outline="0" axis="axisRow" fieldPosition="0"/>
    </format>
    <format dxfId="259">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25" dataDxfId="323" headerRowBorderDxfId="324" tableBorderDxfId="322">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1"/>
    <tableColumn id="2" xr3:uid="{FF5D4101-3301-422A-8FA1-0B9C2A1AE1BB}" name="Role Type" dataDxfId="320"/>
    <tableColumn id="11" xr3:uid="{01741699-6AB2-4396-8DD4-EBDA0AF6E086}" name="Subplatform" dataDxfId="319"/>
    <tableColumn id="10" xr3:uid="{D9C8690F-02C1-4251-BB7D-18235D0A2179}" name="Role" dataDxfId="318"/>
    <tableColumn id="3" xr3:uid="{7FD197D2-4519-41F4-A321-E781B0729B14}" name="Resource Title" dataDxfId="317"/>
    <tableColumn id="4" xr3:uid="{32973F31-AE63-447C-B74F-C39875BE8C95}" name="Resource Cost" dataDxfId="316"/>
    <tableColumn id="5" xr3:uid="{D63827DA-D1D8-4FF5-927A-866B6C38F7F0}" name="On/OffShore" dataDxfId="315"/>
    <tableColumn id="6" xr3:uid="{0D937606-643A-4DC0-8870-16C9105C4696}" name="Rack Rate" dataDxfId="314" dataCellStyle="Currency"/>
    <tableColumn id="7" xr3:uid="{5094DAF2-CCD3-4512-B081-35DA37FEBBF3}" name="Level" dataDxfId="313"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12" dataDxfId="310" headerRowBorderDxfId="311" tableBorderDxfId="309" totalsRowBorderDxfId="308">
  <tableColumns count="18">
    <tableColumn id="1" xr3:uid="{CDACD88E-6C93-4AB0-89BC-74096E6C3CAD}" name="Bucket" dataDxfId="307" dataCellStyle="Percent"/>
    <tableColumn id="2" xr3:uid="{9520D4AC-5DDE-4B86-9BC1-66BFD863DB4A}" name="Workstream" dataDxfId="306"/>
    <tableColumn id="3" xr3:uid="{C2D7F3B4-96A8-4E1B-942A-9BEFD456B0B9}" name="Child" dataDxfId="305"/>
    <tableColumn id="4" xr3:uid="{127845F1-20F9-404F-932D-8BCDAE1A81FF}" name="ED" dataDxfId="304" dataCellStyle="Percent"/>
    <tableColumn id="5" xr3:uid="{09134761-1579-42FB-BFC7-A06DD1A1347D}" name="Complexity" dataDxfId="303" dataCellStyle="Percent"/>
    <tableColumn id="6" xr3:uid="{D00B0D51-1C31-49E0-B059-893AFC6E7C30}" name="Column6" dataDxfId="302" dataCellStyle="Percent"/>
    <tableColumn id="7" xr3:uid="{F09674D6-D57C-4BBA-85E3-4274341A14FA}" name="Column7" dataDxfId="301" dataCellStyle="Percent"/>
    <tableColumn id="8" xr3:uid="{E903B182-F2BC-4971-9B60-ACC62B366951}" name="Column8" dataDxfId="300" dataCellStyle="Percent"/>
    <tableColumn id="9" xr3:uid="{445EA20E-3CAD-4888-A180-6672B1C1FF35}" name="External Dependencies" dataDxfId="299" dataCellStyle="Percent"/>
    <tableColumn id="10" xr3:uid="{4657D092-3E55-4991-A822-5852C2909FA1}" name="WED" dataDxfId="298"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297" dataCellStyle="Percent"/>
    <tableColumn id="12" xr3:uid="{96C63D13-F777-419F-9E7F-2F6AD8DCE282}" name="Option 2" dataDxfId="296"/>
    <tableColumn id="13" xr3:uid="{ADB38E7A-B037-4B85-B9FA-A19ED91E9F1F}" name="Option 3" dataDxfId="295"/>
    <tableColumn id="19" xr3:uid="{91EB4FF0-C424-4E25-9985-18D3ED78E252}" name="Op1 WD" dataDxfId="294">
      <calculatedColumnFormula>IF(TB.ScopeEstimation[[#This Row],[Option 1]]="Yes",TB.ScopeEstimation[[#This Row],[WED]],0)</calculatedColumnFormula>
    </tableColumn>
    <tableColumn id="20" xr3:uid="{0DDE1C45-C53F-4352-A742-9D9D979C5699}" name="Op2 WD" dataDxfId="293">
      <calculatedColumnFormula>IF(TB.ScopeEstimation[[#This Row],[Option 2]]="Yes",TB.ScopeEstimation[[#This Row],[WED]],0)</calculatedColumnFormula>
    </tableColumn>
    <tableColumn id="21" xr3:uid="{C175A5E7-3917-41E0-9066-0EE16C78B719}" name="Op3 WD" dataDxfId="292">
      <calculatedColumnFormula>IF(TB.ScopeEstimation[[#This Row],[Option 3]]="Yes",TB.ScopeEstimation[[#This Row],[WED]],0)</calculatedColumnFormula>
    </tableColumn>
    <tableColumn id="14" xr3:uid="{3A214855-2616-4DAB-A0BC-253DC263F0E1}" name="Assumptions" dataDxfId="291" dataCellStyle="Percent"/>
    <tableColumn id="15" xr3:uid="{84BEC336-F131-445A-84E6-010B62ADB664}" name="Client Qs" dataDxfId="290"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194" dataDxfId="193">
  <autoFilter ref="B1:J314" xr:uid="{355B0B89-CDEF-405E-9FF0-8733E0C0D465}"/>
  <tableColumns count="9">
    <tableColumn id="1" xr3:uid="{1FC96DAE-9BC5-470C-8E09-C4A17492664B}" name="Resource Organization" dataDxfId="192"/>
    <tableColumn id="2" xr3:uid="{E080C2C1-B451-43ED-A477-F7E079F17AF1}" name="Role Type" dataDxfId="191"/>
    <tableColumn id="9" xr3:uid="{B9FDE224-B4FC-4DE6-9E67-77B0EEC55EDE}" name="Role Definition" dataDxfId="190">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89"/>
    <tableColumn id="4" xr3:uid="{0CEA6923-3725-4A98-97AB-2A50E7443858}" name="Resource Cost" dataDxfId="188"/>
    <tableColumn id="5" xr3:uid="{0C67868E-6AB3-4B92-9451-6BE0C10229A2}" name="On/OffShore" dataDxfId="187"/>
    <tableColumn id="6" xr3:uid="{988957A4-FC45-46B2-A2F6-BB6CAB33FA11}" name="Rack Rate" dataDxfId="186" dataCellStyle="Currency"/>
    <tableColumn id="7" xr3:uid="{4E4050CF-E0D1-4213-A8EA-AC7D2A84595C}" name="Level" dataDxfId="185" dataCellStyle="Currency"/>
    <tableColumn id="8" xr3:uid="{D1B72AB0-C234-4B2C-92E2-60E99ACC4A43}" name="helper" dataDxfId="184">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83" dataDxfId="181" headerRowBorderDxfId="182" tableBorderDxfId="180">
  <autoFilter ref="A1:N647" xr:uid="{92FE98D4-7B77-45D6-9B21-984E2BE95933}">
    <filterColumn colId="1">
      <filters>
        <filter val="Gupta, Rajesh"/>
      </filters>
    </filterColumn>
  </autoFilter>
  <tableColumns count="14">
    <tableColumn id="1" xr3:uid="{F8F8EBE5-90D2-408E-9A59-CA738B875631}" name="Employee #" dataDxfId="179"/>
    <tableColumn id="2" xr3:uid="{4BDF1248-68D4-4306-AE1F-CDA051CA6A4F}" name="Last name, First name" dataDxfId="178"/>
    <tableColumn id="3" xr3:uid="{ECFBE8B4-6B2A-479F-BA7F-43FE1ABF4364}" name="Title" dataDxfId="177"/>
    <tableColumn id="4" xr3:uid="{686E866F-193D-4E73-B783-18D923D1F036}" name="Hire Date" dataDxfId="176"/>
    <tableColumn id="5" xr3:uid="{160028B8-8720-4BFE-B00C-CC25BB258E7A}" name="Employment Status: Date" dataDxfId="175"/>
    <tableColumn id="6" xr3:uid="{51B00A64-A90B-432A-9AF9-85D56F097936}" name="Employment Status" dataDxfId="174"/>
    <tableColumn id="7" xr3:uid="{6680C0C3-93B5-4530-BF9E-A2A431C80F6A}" name="Location" dataDxfId="173"/>
    <tableColumn id="8" xr3:uid="{3B815F0C-C495-4EA3-84C7-38743A6FD2EA}" name="Platform" dataDxfId="172"/>
    <tableColumn id="9" xr3:uid="{C211AD72-E57B-4161-B9E0-A8D74034E136}" name="Sub-Platform" dataDxfId="171"/>
    <tableColumn id="10" xr3:uid="{4C9508AF-C822-4D67-815F-2C42FF5A6FEE}" name="Job Title" dataDxfId="170"/>
    <tableColumn id="11" xr3:uid="{865204BC-8BD2-40AD-9133-FC6E4EBE27EE}" name="Division" dataDxfId="169"/>
    <tableColumn id="12" xr3:uid="{CD9C5067-3C3C-45C6-B252-CE2B44E3CEA1}" name="Job Band" dataDxfId="168"/>
    <tableColumn id="13" xr3:uid="{D854AD9F-0C44-45D4-A973-C69B643B27E6}" name="Department2" dataDxfId="167"/>
    <tableColumn id="14" xr3:uid="{A1F2AA80-E992-4FB7-A8AF-2205203A6232}" name="New Level" dataDxfId="166"/>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55"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85"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E32" sqref="E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65" priority="2">
      <formula>OR($C$19="Select Entity",$C$19="TA Digital")</formula>
    </cfRule>
  </conditionalFormatting>
  <conditionalFormatting sqref="C64:D66">
    <cfRule type="expression" dxfId="164" priority="66">
      <formula>#REF!="Canada"</formula>
    </cfRule>
    <cfRule type="expression" dxfId="163" priority="67">
      <formula>#REF!="India"</formula>
    </cfRule>
    <cfRule type="expression" dxfId="162" priority="68">
      <formula>#REF!="US"</formula>
    </cfRule>
    <cfRule type="expression" dxfId="161" priority="69">
      <formula>#REF!="UK"</formula>
    </cfRule>
  </conditionalFormatting>
  <conditionalFormatting sqref="D32">
    <cfRule type="expression" dxfId="160" priority="15">
      <formula>#REF!="Canada"</formula>
    </cfRule>
    <cfRule type="expression" dxfId="159" priority="16">
      <formula>#REF!="India"</formula>
    </cfRule>
    <cfRule type="expression" dxfId="158" priority="17">
      <formula>#REF!="US"</formula>
    </cfRule>
    <cfRule type="expression" dxfId="157" priority="18">
      <formula>#REF!="UK"</formula>
    </cfRule>
  </conditionalFormatting>
  <conditionalFormatting sqref="E16">
    <cfRule type="expression" dxfId="156" priority="3" stopIfTrue="1">
      <formula>OR($C$19="Select Entity",$C$19="Credera US")</formula>
    </cfRule>
  </conditionalFormatting>
  <conditionalFormatting sqref="E17:F22 B31:C32">
    <cfRule type="expression" dxfId="155" priority="10">
      <formula>OR($C$19="Credera US",$C$19="Select Entity")</formula>
    </cfRule>
  </conditionalFormatting>
  <conditionalFormatting sqref="F38:G47">
    <cfRule type="expression" dxfId="154" priority="27">
      <formula>#REF!="Canada"</formula>
    </cfRule>
    <cfRule type="expression" dxfId="153" priority="28">
      <formula>#REF!="India"</formula>
    </cfRule>
    <cfRule type="expression" dxfId="152" priority="29">
      <formula>#REF!="US"</formula>
    </cfRule>
    <cfRule type="expression" dxfId="151" priority="30">
      <formula>#REF!="UK"</formula>
    </cfRule>
  </conditionalFormatting>
  <conditionalFormatting sqref="G17:G19">
    <cfRule type="expression" dxfId="150" priority="74">
      <formula>#REF!="Canada"</formula>
    </cfRule>
    <cfRule type="expression" dxfId="149" priority="75">
      <formula>#REF!="India"</formula>
    </cfRule>
    <cfRule type="expression" dxfId="148" priority="76">
      <formula>#REF!="US"</formula>
    </cfRule>
    <cfRule type="expression" dxfId="147" priority="77">
      <formula>#REF!="UK"</formula>
    </cfRule>
  </conditionalFormatting>
  <conditionalFormatting sqref="J39:J45">
    <cfRule type="expression" dxfId="146" priority="23">
      <formula>#REF!="Canada"</formula>
    </cfRule>
    <cfRule type="expression" dxfId="145" priority="24">
      <formula>#REF!="India"</formula>
    </cfRule>
    <cfRule type="expression" dxfId="144" priority="25">
      <formula>#REF!="US"</formula>
    </cfRule>
    <cfRule type="expression" dxfId="143" priority="26">
      <formula>#REF!="UK"</formula>
    </cfRule>
  </conditionalFormatting>
  <conditionalFormatting sqref="L39:L45">
    <cfRule type="expression" dxfId="142" priority="19">
      <formula>#REF!="Canada"</formula>
    </cfRule>
    <cfRule type="expression" dxfId="141" priority="20">
      <formula>#REF!="India"</formula>
    </cfRule>
    <cfRule type="expression" dxfId="140" priority="21">
      <formula>#REF!="US"</formula>
    </cfRule>
    <cfRule type="expression" dxfId="139" priority="22">
      <formula>#REF!="UK"</formula>
    </cfRule>
  </conditionalFormatting>
  <conditionalFormatting sqref="M39:M44">
    <cfRule type="expression" dxfId="138" priority="62">
      <formula>#REF!="Canada"</formula>
    </cfRule>
    <cfRule type="expression" dxfId="137" priority="63">
      <formula>#REF!="India"</formula>
    </cfRule>
    <cfRule type="expression" dxfId="136" priority="64">
      <formula>#REF!="US"</formula>
    </cfRule>
    <cfRule type="expression" dxfId="135"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15"/>
  <sheetViews>
    <sheetView showGridLines="0" zoomScale="85" zoomScaleNormal="85" workbookViewId="0">
      <pane ySplit="4" topLeftCell="A34" activePane="bottomLeft" state="frozen"/>
      <selection activeCell="G20" sqref="G20"/>
      <selection pane="bottomLeft" activeCell="K75" sqref="K75:M7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178017</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0.76753975678203934</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RaisinAnalytics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t="e">
        <f>IF(AC48="","",SUMIFS($D$285:$D$384,$AC$48:$AC$141,"Yes"))</f>
        <v>#VALUE!</v>
      </c>
      <c r="AE28" s="517" t="e">
        <f>IF(AE48="","",SUMIFS($D$285:$D$384,$AE$48:$AE$141,"Yes"))</f>
        <v>#VALUE!</v>
      </c>
      <c r="AF28" s="1457" t="e">
        <f>IF(AF48="","",SUMIFS($D$285:$D$384,$AF$48:$AF$141,"Yes"))</f>
        <v>#VALUE!</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t="e">
        <f>IF(AC48="","",SUMIFS($F$285:$F$384,$AC$48:$AC$141,"Yes"))</f>
        <v>#VALUE!</v>
      </c>
      <c r="AE29" s="517" t="e">
        <f>IF(AE48="","",SUMIFS($F$285:$F$384,$AE$48:$AE$141,"Yes"))</f>
        <v>#VALUE!</v>
      </c>
      <c r="AF29" s="1457" t="e">
        <f>IF(AF48="","",SUMIFS($F$285:$F$384,$AF$48:$AF$141,"Yes"))</f>
        <v>#VALUE!</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t="str">
        <f>IFERROR(AD29/SUMIFS($M$285:$M$384,AC48:AC141,"Yes"),"")</f>
        <v/>
      </c>
      <c r="AE30" s="1459" t="str">
        <f>IFERROR(AE29/SUMIFS($M$285:$M$384,AE48:AE141,"Yes"),"")</f>
        <v/>
      </c>
      <c r="AF30" s="1460" t="str">
        <f>IFERROR(AF29/SUMIFS($M$285:$M$384,AF48:AF141,"Yes"),"")</f>
        <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IF(COUNTIFS(Y48:Y141,"&gt;40")&gt;0,"You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269</v>
      </c>
      <c r="D48" s="1183" t="s">
        <v>262</v>
      </c>
      <c r="E48" s="1183" t="str">
        <f>IFERROR(_xlfn.XLOOKUP(D48,TADIndia,'Rates &amp; Drop Downs INT'!$CH$6:$CH$747),"")</f>
        <v>Adobe</v>
      </c>
      <c r="F48" s="1183" t="s">
        <v>1209</v>
      </c>
      <c r="G48" s="1187" t="str">
        <f>IFERROR(_xlfn.XLOOKUP(F48,'Rates &amp; Drop Downs INT'!$CI$6:$CI$747,'Rates &amp; Drop Downs INT'!$CJ$6:$CJ$747),"")</f>
        <v>Adobe_UI</v>
      </c>
      <c r="H48" s="1187" t="str">
        <f>_xlfn.XLOOKUP(F48,'Rates &amp; Drop Downs INT'!$DF$6:$DF$173,'Rates &amp; Drop Downs INT'!$DG$6:$DG$173,"")</f>
        <v>ADOBEUISP</v>
      </c>
      <c r="I48" s="1183" t="s">
        <v>1173</v>
      </c>
      <c r="J48" s="1184" t="str">
        <f>C48</f>
        <v>TADIndia</v>
      </c>
      <c r="K48" s="1687" t="s">
        <v>536</v>
      </c>
      <c r="L48" s="1688"/>
      <c r="M48" s="1689"/>
      <c r="N48" s="1190" cm="1">
        <f t="array" ref="N48">IF($E$20="Credera US",V48,SUMPRODUCT(('Rates &amp; Drop Downs INT'!$CG$6:$CG$747=$D48)*('Rates &amp; Drop Downs INT'!$CI$6:$CI$747=$F48)*('Rates &amp; Drop Downs INT'!$CK$6:$CK$747=$K48)*('Rates &amp; Drop Downs INT'!$CM$6:$CM$747)))</f>
        <v>3</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325</v>
      </c>
      <c r="E49" s="1187" t="str">
        <f>IFERROR(_xlfn.XLOOKUP(D49,TADIndia,'Rates &amp; Drop Downs INT'!$CH$6:$CH$747),"")</f>
        <v>Experience_Design</v>
      </c>
      <c r="F49" s="1187" t="s">
        <v>3329</v>
      </c>
      <c r="G49" s="1187" t="str">
        <f>IFERROR(_xlfn.XLOOKUP(F49,'Rates &amp; Drop Downs INT'!$CI$6:$CI$747,'Rates &amp; Drop Downs INT'!$CJ$6:$CJ$747),"")</f>
        <v>Strategy</v>
      </c>
      <c r="H49" s="1187" t="str">
        <f>_xlfn.XLOOKUP(F49,'Rates &amp; Drop Downs INT'!$DF$6:$DF$173,'Rates &amp; Drop Downs INT'!$DG$6:$DG$173,"")</f>
        <v>STRATEGYSTRATEGYSP</v>
      </c>
      <c r="I49" s="1187" t="s">
        <v>3460</v>
      </c>
      <c r="J49" s="1188" t="str">
        <f>C49</f>
        <v>TADIndia</v>
      </c>
      <c r="K49" s="1687" t="s">
        <v>394</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06"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c r="D50" s="1187"/>
      <c r="E50" s="1187" t="str">
        <f>IFERROR(_xlfn.XLOOKUP(D50,TADIndia,'Rates &amp; Drop Downs INT'!$CH$6:$CH$747),"")</f>
        <v/>
      </c>
      <c r="F50" s="1187"/>
      <c r="G50" s="1187" t="str">
        <f>IFERROR(_xlfn.XLOOKUP(F50,'Rates &amp; Drop Downs INT'!$CI$6:$CI$747,'Rates &amp; Drop Downs INT'!$CJ$6:$CJ$747),"")</f>
        <v/>
      </c>
      <c r="H50" s="1187" t="str">
        <f>_xlfn.XLOOKUP(F50,'Rates &amp; Drop Downs INT'!$DF$6:$DF$173,'Rates &amp; Drop Downs INT'!$DG$6:$DG$173,"")</f>
        <v/>
      </c>
      <c r="I50" s="1187"/>
      <c r="J50" s="1188">
        <f t="shared" ref="J50:J106" si="1">C50</f>
        <v>0</v>
      </c>
      <c r="K50" s="1687"/>
      <c r="L50" s="1688"/>
      <c r="M50" s="1689"/>
      <c r="N50" s="1190" cm="1">
        <f t="array" ref="N50">IF($E$20="Credera US",V50,SUMPRODUCT(('Rates &amp; Drop Downs INT'!$CG$6:$CG$747=$D50)*('Rates &amp; Drop Downs INT'!$CI$6:$CI$747=$F50)*('Rates &amp; Drop Downs INT'!$CK$6:$CK$747=$K50)*('Rates &amp; Drop Downs INT'!$CM$6:$CM$747)))</f>
        <v>0</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t="str">
        <f>IFERROR(IF(ISBLANK(K50)," ",_xlfn.XLOOKUP(K50,'Rates &amp; Drop Downs INT'!C:C,'Rates &amp; Drop Downs INT'!J:J)),N50)</f>
        <v xml:space="preserve"> </v>
      </c>
      <c r="W50" s="1203" t="str">
        <f t="shared" si="0"/>
        <v xml:space="preserve"> </v>
      </c>
      <c r="X50" s="1203"/>
      <c r="Y50" s="880" t="s">
        <v>2271</v>
      </c>
      <c r="Z50" s="1187"/>
      <c r="AA50" s="1190"/>
      <c r="AB50" s="1274"/>
      <c r="AC50" s="1666"/>
      <c r="AD50" s="1667"/>
      <c r="AE50" s="881"/>
      <c r="AF50" s="892"/>
      <c r="AH50" s="1725"/>
      <c r="AI50" s="1725"/>
      <c r="CM50" s="425"/>
    </row>
    <row r="51" spans="3:91" ht="16.05" hidden="1" customHeight="1" x14ac:dyDescent="0.25">
      <c r="C51" s="1186"/>
      <c r="D51" s="1187"/>
      <c r="E51" s="1187" t="str">
        <f>IFERROR(_xlfn.XLOOKUP(D51,TADIndia,'Rates &amp; Drop Downs INT'!$CH$6:$CH$747),"")</f>
        <v/>
      </c>
      <c r="F51" s="1187"/>
      <c r="G51" s="1187" t="str">
        <f>IFERROR(_xlfn.XLOOKUP(F51,'Rates &amp; Drop Downs INT'!$CI$6:$CI$747,'Rates &amp; Drop Downs INT'!$CJ$6:$CJ$747),"")</f>
        <v/>
      </c>
      <c r="H51" s="1187" t="str">
        <f>_xlfn.XLOOKUP(F51,'Rates &amp; Drop Downs INT'!$DF$6:$DF$173,'Rates &amp; Drop Downs INT'!$DG$6:$DG$173,"")</f>
        <v/>
      </c>
      <c r="I51" s="1187"/>
      <c r="J51" s="1188">
        <f t="shared" si="1"/>
        <v>0</v>
      </c>
      <c r="K51" s="1687"/>
      <c r="L51" s="1688"/>
      <c r="M51" s="1689"/>
      <c r="N51" s="1190" cm="1">
        <f t="array" ref="N51">IF($E$20="Credera US",V51,SUMPRODUCT(('Rates &amp; Drop Downs INT'!$CG$6:$CG$747=$D51)*('Rates &amp; Drop Downs INT'!$CI$6:$CI$747=$F51)*('Rates &amp; Drop Downs INT'!$CK$6:$CK$747=$K51)*('Rates &amp; Drop Downs INT'!$CM$6:$CM$747)))</f>
        <v>0</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t="str">
        <f>IFERROR(IF(ISBLANK(K51)," ",_xlfn.XLOOKUP(K51,'Rates &amp; Drop Downs INT'!C:C,'Rates &amp; Drop Downs INT'!J:J)),N51)</f>
        <v xml:space="preserve"> </v>
      </c>
      <c r="W51" s="1203" t="str">
        <f t="shared" si="0"/>
        <v xml:space="preserve"> </v>
      </c>
      <c r="X51" s="1203"/>
      <c r="Y51" s="880" t="s">
        <v>2271</v>
      </c>
      <c r="Z51" s="1187"/>
      <c r="AA51" s="1190"/>
      <c r="AB51" s="1274"/>
      <c r="AC51" s="1666"/>
      <c r="AD51" s="1667"/>
      <c r="AE51" s="881"/>
      <c r="AF51" s="892"/>
      <c r="AH51" s="1725"/>
      <c r="AI51" s="1725"/>
      <c r="CM51" s="425"/>
    </row>
    <row r="52" spans="3:91" ht="16.05" hidden="1" customHeight="1" x14ac:dyDescent="0.25">
      <c r="C52" s="1186"/>
      <c r="D52" s="1187"/>
      <c r="E52" s="1187" t="str">
        <f>IFERROR(_xlfn.XLOOKUP(D52,TADIndia,'Rates &amp; Drop Downs INT'!$CH$6:$CH$747),"")</f>
        <v/>
      </c>
      <c r="F52" s="1187"/>
      <c r="G52" s="1187" t="str">
        <f>IFERROR(_xlfn.XLOOKUP(F52,'Rates &amp; Drop Downs INT'!$CI$6:$CI$747,'Rates &amp; Drop Downs INT'!$CJ$6:$CJ$747),"")</f>
        <v/>
      </c>
      <c r="H52" s="1187" t="str">
        <f>_xlfn.XLOOKUP(F52,'Rates &amp; Drop Downs INT'!$DF$6:$DF$173,'Rates &amp; Drop Downs INT'!$DG$6:$DG$173,"")</f>
        <v/>
      </c>
      <c r="I52" s="1187"/>
      <c r="J52" s="1188">
        <f t="shared" si="1"/>
        <v>0</v>
      </c>
      <c r="K52" s="1687"/>
      <c r="L52" s="1688"/>
      <c r="M52" s="1689"/>
      <c r="N52" s="1190" cm="1">
        <f t="array" ref="N52">IF($E$20="Credera US",V52,SUMPRODUCT(('Rates &amp; Drop Downs INT'!$CG$6:$CG$747=$D52)*('Rates &amp; Drop Downs INT'!$CI$6:$CI$747=$F52)*('Rates &amp; Drop Downs INT'!$CK$6:$CK$747=$K52)*('Rates &amp; Drop Downs INT'!$CM$6:$CM$747)))</f>
        <v>0</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t="str">
        <f>IFERROR(IF(ISBLANK(K52)," ",_xlfn.XLOOKUP(K52,'Rates &amp; Drop Downs INT'!C:C,'Rates &amp; Drop Downs INT'!J:J)),N52)</f>
        <v xml:space="preserve"> </v>
      </c>
      <c r="W52" s="1203" t="str">
        <f t="shared" si="0"/>
        <v xml:space="preserve"> </v>
      </c>
      <c r="X52" s="1203"/>
      <c r="Y52" s="880" t="s">
        <v>2271</v>
      </c>
      <c r="Z52" s="1187"/>
      <c r="AA52" s="1190"/>
      <c r="AB52" s="1274"/>
      <c r="AC52" s="1666"/>
      <c r="AD52" s="1667"/>
      <c r="AE52" s="881"/>
      <c r="AF52" s="892"/>
      <c r="AH52" s="1725"/>
      <c r="AI52" s="1725"/>
      <c r="CM52" s="425"/>
    </row>
    <row r="53" spans="3:91" ht="16.05" hidden="1" customHeight="1" x14ac:dyDescent="0.25">
      <c r="C53" s="1186"/>
      <c r="D53" s="1187"/>
      <c r="E53" s="1187" t="str">
        <f>IFERROR(_xlfn.XLOOKUP(D53,TADIndia,'Rates &amp; Drop Downs INT'!$CH$6:$CH$747),"")</f>
        <v/>
      </c>
      <c r="F53" s="1187"/>
      <c r="G53" s="1187" t="str">
        <f>IFERROR(_xlfn.XLOOKUP(F53,'Rates &amp; Drop Downs INT'!$CI$6:$CI$747,'Rates &amp; Drop Downs INT'!$CJ$6:$CJ$747),"")</f>
        <v/>
      </c>
      <c r="H53" s="1187" t="str">
        <f>_xlfn.XLOOKUP(F53,'Rates &amp; Drop Downs INT'!$DF$6:$DF$173,'Rates &amp; Drop Downs INT'!$DG$6:$DG$173,"")</f>
        <v/>
      </c>
      <c r="I53" s="1187"/>
      <c r="J53" s="1188">
        <f t="shared" si="1"/>
        <v>0</v>
      </c>
      <c r="K53" s="1687"/>
      <c r="L53" s="1688"/>
      <c r="M53" s="1689"/>
      <c r="N53" s="1190" cm="1">
        <f t="array" ref="N53">IF($E$20="Credera US",V53,SUMPRODUCT(('Rates &amp; Drop Downs INT'!$CG$6:$CG$747=$D53)*('Rates &amp; Drop Downs INT'!$CI$6:$CI$747=$F53)*('Rates &amp; Drop Downs INT'!$CK$6:$CK$747=$K53)*('Rates &amp; Drop Downs INT'!$CM$6:$CM$747)))</f>
        <v>0</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t="str">
        <f>IFERROR(IF(ISBLANK(K53)," ",_xlfn.XLOOKUP(K53,'Rates &amp; Drop Downs INT'!C:C,'Rates &amp; Drop Downs INT'!J:J)),N53)</f>
        <v xml:space="preserve"> </v>
      </c>
      <c r="W53" s="1203" t="str">
        <f t="shared" si="0"/>
        <v xml:space="preserve"> </v>
      </c>
      <c r="X53" s="1203"/>
      <c r="Y53" s="880" t="s">
        <v>2271</v>
      </c>
      <c r="Z53" s="1187"/>
      <c r="AA53" s="1190"/>
      <c r="AB53" s="1274"/>
      <c r="AC53" s="1666"/>
      <c r="AD53" s="1667"/>
      <c r="AE53" s="881"/>
      <c r="AF53" s="892"/>
      <c r="AH53" s="1725"/>
      <c r="AI53" s="1725"/>
      <c r="CM53" s="425"/>
    </row>
    <row r="54" spans="3:91" ht="16.05" hidden="1"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f t="shared" si="1"/>
        <v>0</v>
      </c>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t="s">
        <v>2271</v>
      </c>
      <c r="Z54" s="1187"/>
      <c r="AA54" s="1190"/>
      <c r="AB54" s="1274"/>
      <c r="AC54" s="1666"/>
      <c r="AD54" s="1667"/>
      <c r="AE54" s="881"/>
      <c r="AF54" s="892"/>
      <c r="AH54" s="1725"/>
      <c r="AI54" s="1725"/>
      <c r="CM54" s="425"/>
    </row>
    <row r="55" spans="3:91" ht="16.05" hidden="1"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hidden="1"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AJ64" s="413"/>
      <c r="AK64" s="413"/>
      <c r="AL64" s="413"/>
      <c r="AM64" s="413"/>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AJ65" s="413"/>
      <c r="AK65" s="413"/>
      <c r="AL65" s="413"/>
      <c r="AM65" s="413"/>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AJ66" s="413"/>
      <c r="AK66" s="413"/>
      <c r="AL66" s="413"/>
      <c r="AM66" s="413"/>
      <c r="CM66" s="425"/>
    </row>
    <row r="67" spans="3:91" ht="16.05" customHeight="1" outlineLevel="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AJ67" s="413"/>
      <c r="AK67" s="413"/>
      <c r="AL67" s="413"/>
      <c r="AM67" s="413"/>
      <c r="CM67" s="425"/>
    </row>
    <row r="68" spans="3:91" ht="16.05" customHeight="1" outlineLevel="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AJ68" s="413"/>
      <c r="AK68" s="413"/>
      <c r="AL68" s="413"/>
      <c r="AM68" s="413"/>
      <c r="CM68" s="425"/>
    </row>
    <row r="69" spans="3:91" ht="16.05" customHeight="1" outlineLevel="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AJ69" s="413"/>
      <c r="AK69" s="413"/>
      <c r="AL69" s="413"/>
      <c r="AM69" s="413"/>
      <c r="CM69" s="425"/>
    </row>
    <row r="70" spans="3:91" ht="16.05" customHeight="1" outlineLevel="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customHeight="1" outlineLevel="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customHeight="1" outlineLevel="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outlineLevel="2"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89"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2"/>
      <c r="U93" s="1692"/>
      <c r="V93" s="1203" t="str">
        <f>IFERROR(IF(ISBLANK(K93)," ",_xlfn.XLOOKUP(K93,'Rates &amp; Drop Downs INT'!C:C,'Rates &amp; Drop Downs INT'!J:J)),N93)</f>
        <v xml:space="preserve"> </v>
      </c>
      <c r="W93" s="1203" t="str">
        <f t="shared" si="0"/>
        <v xml:space="preserve"> </v>
      </c>
      <c r="X93" s="1203"/>
      <c r="Y93" s="880" t="s">
        <v>2271</v>
      </c>
      <c r="Z93" s="1187"/>
      <c r="AA93" s="1190"/>
      <c r="AB93" s="1274" t="str">
        <f t="shared" ref="AB93:AB124" si="2">IF(COUNTIF($D215:$BC215,"&gt;0")=0,"",COUNTIF($D215:$BC215,"&gt;0"))</f>
        <v/>
      </c>
      <c r="AC93" s="1666"/>
      <c r="AD93" s="1667"/>
      <c r="AE93" s="881"/>
      <c r="AF93" s="892"/>
      <c r="AH93" s="1725"/>
      <c r="AI93" s="1725"/>
      <c r="AJ93" s="413"/>
      <c r="AK93" s="413"/>
      <c r="AL93" s="413"/>
      <c r="AM93" s="413"/>
      <c r="CM93" s="425"/>
    </row>
    <row r="94" spans="3:91" outlineLevel="2"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89"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2"/>
      <c r="U94" s="1692"/>
      <c r="V94" s="1203" t="str">
        <f>IFERROR(IF(ISBLANK(K94)," ",_xlfn.XLOOKUP(K94,'Rates &amp; Drop Downs INT'!C:C,'Rates &amp; Drop Downs INT'!J:J)),N94)</f>
        <v xml:space="preserve"> </v>
      </c>
      <c r="W94" s="1203" t="str">
        <f t="shared" si="0"/>
        <v xml:space="preserve"> </v>
      </c>
      <c r="X94" s="1203"/>
      <c r="Y94" s="880" t="s">
        <v>2271</v>
      </c>
      <c r="Z94" s="1187"/>
      <c r="AA94" s="1190"/>
      <c r="AB94" s="1274" t="str">
        <f t="shared" si="2"/>
        <v/>
      </c>
      <c r="AC94" s="1666"/>
      <c r="AD94" s="1667"/>
      <c r="AE94" s="881"/>
      <c r="AF94" s="892"/>
      <c r="AH94" s="1725"/>
      <c r="AI94" s="1725"/>
      <c r="AJ94" s="413"/>
      <c r="AK94" s="413"/>
      <c r="AL94" s="413"/>
      <c r="AM94" s="413"/>
      <c r="CM94" s="425"/>
    </row>
    <row r="95" spans="3:91" outlineLevel="2"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89"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2"/>
      <c r="U95" s="1692"/>
      <c r="V95" s="1203" t="str">
        <f>IFERROR(IF(ISBLANK(K95)," ",_xlfn.XLOOKUP(K95,'Rates &amp; Drop Downs INT'!C:C,'Rates &amp; Drop Downs INT'!J:J)),N95)</f>
        <v xml:space="preserve"> </v>
      </c>
      <c r="W95" s="1203" t="str">
        <f t="shared" si="0"/>
        <v xml:space="preserve"> </v>
      </c>
      <c r="X95" s="1203"/>
      <c r="Y95" s="880" t="s">
        <v>2271</v>
      </c>
      <c r="Z95" s="1187"/>
      <c r="AA95" s="1190"/>
      <c r="AB95" s="1274" t="str">
        <f t="shared" si="2"/>
        <v/>
      </c>
      <c r="AC95" s="1666"/>
      <c r="AD95" s="1667"/>
      <c r="AE95" s="881"/>
      <c r="AF95" s="892"/>
      <c r="AH95" s="1725"/>
      <c r="AI95" s="1725"/>
      <c r="AJ95" s="413"/>
      <c r="AK95" s="413"/>
      <c r="AL95" s="413"/>
      <c r="AM95" s="413"/>
      <c r="CM95" s="425"/>
    </row>
    <row r="96" spans="3:91" outlineLevel="2"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89"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2"/>
      <c r="U96" s="1692"/>
      <c r="V96" s="1203" t="str">
        <f>IFERROR(IF(ISBLANK(K96)," ",_xlfn.XLOOKUP(K96,'Rates &amp; Drop Downs INT'!C:C,'Rates &amp; Drop Downs INT'!J:J)),N96)</f>
        <v xml:space="preserve"> </v>
      </c>
      <c r="W96" s="1203" t="str">
        <f t="shared" si="0"/>
        <v xml:space="preserve"> </v>
      </c>
      <c r="X96" s="1203"/>
      <c r="Y96" s="880" t="s">
        <v>2271</v>
      </c>
      <c r="Z96" s="1187"/>
      <c r="AA96" s="1190"/>
      <c r="AB96" s="1274" t="str">
        <f t="shared" si="2"/>
        <v/>
      </c>
      <c r="AC96" s="1666"/>
      <c r="AD96" s="1667"/>
      <c r="AE96" s="881"/>
      <c r="AF96" s="892"/>
      <c r="AH96" s="1725"/>
      <c r="AI96" s="1725"/>
      <c r="AJ96" s="413"/>
      <c r="AK96" s="413"/>
      <c r="AL96" s="413"/>
      <c r="AM96" s="413"/>
      <c r="CM96" s="425"/>
    </row>
    <row r="97" spans="3:91" outlineLevel="2"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89"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2"/>
      <c r="U97" s="1692"/>
      <c r="V97" s="1203" t="str">
        <f>IFERROR(IF(ISBLANK(K97)," ",_xlfn.XLOOKUP(K97,'Rates &amp; Drop Downs INT'!C:C,'Rates &amp; Drop Downs INT'!J:J)),N97)</f>
        <v xml:space="preserve"> </v>
      </c>
      <c r="W97" s="1203" t="str">
        <f t="shared" si="0"/>
        <v xml:space="preserve"> </v>
      </c>
      <c r="X97" s="1203"/>
      <c r="Y97" s="880" t="s">
        <v>2271</v>
      </c>
      <c r="Z97" s="1187"/>
      <c r="AA97" s="1190"/>
      <c r="AB97" s="1274" t="str">
        <f t="shared" si="2"/>
        <v/>
      </c>
      <c r="AC97" s="1666"/>
      <c r="AD97" s="1667"/>
      <c r="AE97" s="881"/>
      <c r="AF97" s="892"/>
      <c r="AH97" s="1725"/>
      <c r="AI97" s="1725"/>
      <c r="AJ97" s="413"/>
      <c r="AK97" s="413"/>
      <c r="AL97" s="413"/>
      <c r="AM97" s="413"/>
      <c r="CM97" s="425"/>
    </row>
    <row r="98" spans="3:91" outlineLevel="2"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89"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2"/>
      <c r="U98" s="1692"/>
      <c r="V98" s="1203" t="str">
        <f>IFERROR(IF(ISBLANK(K98)," ",_xlfn.XLOOKUP(K98,'Rates &amp; Drop Downs INT'!C:C,'Rates &amp; Drop Downs INT'!J:J)),N98)</f>
        <v xml:space="preserve"> </v>
      </c>
      <c r="W98" s="1203" t="str">
        <f t="shared" si="0"/>
        <v xml:space="preserve"> </v>
      </c>
      <c r="X98" s="1203"/>
      <c r="Y98" s="880" t="s">
        <v>2271</v>
      </c>
      <c r="Z98" s="1187"/>
      <c r="AA98" s="1190"/>
      <c r="AB98" s="1274" t="str">
        <f t="shared" si="2"/>
        <v/>
      </c>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si="2"/>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ref="J107:J142" si="3">C107</f>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ref="W107:W141" si="4">IF(ISBLANK($K107)," ",IF(OR($C107="Credera US",$C107="TADNorthAmerica"),"Onshore","Offshore"))</f>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3"/>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4"/>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3"/>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4"/>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3"/>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4"/>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3"/>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4"/>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3"/>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4"/>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si="3"/>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si="4"/>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3"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3"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3"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3"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3"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3"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ref="AB125:AB141" si="5">IF(COUNTIF($D247:$BC247,"&gt;0")=0,"",COUNTIF($D247:$BC247,"&gt;0"))</f>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5"/>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5"/>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5"/>
        <v/>
      </c>
      <c r="AC128" s="1666"/>
      <c r="AD128" s="1667"/>
      <c r="AE128" s="881"/>
      <c r="AF128" s="892"/>
      <c r="AH128" s="1725"/>
      <c r="AI128" s="1725"/>
      <c r="AJ128" s="413"/>
      <c r="AK128" s="413"/>
      <c r="AL128" s="413"/>
      <c r="AM128" s="413"/>
      <c r="CM128" s="425"/>
    </row>
    <row r="129" spans="1:97"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5"/>
        <v/>
      </c>
      <c r="AC129" s="1666"/>
      <c r="AD129" s="1667"/>
      <c r="AE129" s="881"/>
      <c r="AF129" s="892"/>
      <c r="AH129" s="1725"/>
      <c r="AI129" s="1725"/>
      <c r="AJ129" s="413"/>
      <c r="AK129" s="413"/>
      <c r="AL129" s="413"/>
      <c r="AM129" s="413"/>
      <c r="CM129" s="425"/>
    </row>
    <row r="130" spans="1:97"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5"/>
        <v/>
      </c>
      <c r="AC130" s="1666"/>
      <c r="AD130" s="1667"/>
      <c r="AE130" s="881"/>
      <c r="AF130" s="892"/>
      <c r="AH130" s="1725"/>
      <c r="AI130" s="1725"/>
      <c r="AJ130" s="413"/>
      <c r="AK130" s="413"/>
      <c r="AL130" s="413"/>
      <c r="AM130" s="413"/>
      <c r="CM130" s="425"/>
    </row>
    <row r="131" spans="1:97"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si="5"/>
        <v/>
      </c>
      <c r="AC131" s="1666"/>
      <c r="AD131" s="1667"/>
      <c r="AE131" s="881"/>
      <c r="AF131" s="892"/>
      <c r="AH131" s="1725"/>
      <c r="AI131" s="1725"/>
      <c r="AJ131" s="413"/>
      <c r="AK131" s="413"/>
      <c r="AL131" s="413"/>
      <c r="AM131" s="413"/>
      <c r="CM131" s="425"/>
    </row>
    <row r="132" spans="1:97"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1:97"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1:97"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1:97"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1:97"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1:97"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1:97"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1:97"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1:97"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1:97" outlineLevel="3" x14ac:dyDescent="0.25">
      <c r="C141" s="1191"/>
      <c r="D141" s="1192"/>
      <c r="E141" s="1192" t="str">
        <f>IFERROR(_xlfn.XLOOKUP(D141,TADIndia,'Rates &amp; Drop Downs INT'!$CH$6:$CH$747),"")</f>
        <v/>
      </c>
      <c r="F141" s="1192"/>
      <c r="G141" s="1192" t="str">
        <f>IFERROR(_xlfn.XLOOKUP(F141,'Rates &amp; Drop Downs INT'!$CI$6:$CI$747,'Rates &amp; Drop Downs INT'!$CJ$6:$CJ$747),"")</f>
        <v/>
      </c>
      <c r="H141" s="1192" t="str">
        <f>_xlfn.XLOOKUP(F141,'Rates &amp; Drop Downs INT'!$DF$6:$DF$173,'Rates &amp; Drop Downs INT'!$DG$6:$DG$173,"")</f>
        <v/>
      </c>
      <c r="I141" s="1192"/>
      <c r="J141" s="1193">
        <f t="shared" si="3"/>
        <v>0</v>
      </c>
      <c r="K141" s="1687"/>
      <c r="L141" s="1688"/>
      <c r="M141" s="1689"/>
      <c r="N141" s="1194" cm="1">
        <f t="array" ref="N141">IF($E$20="Credera US",V141,SUMPRODUCT(('Rates &amp; Drop Downs INT'!$CG$6:$CG$747=$D141)*('Rates &amp; Drop Downs INT'!$CI$6:$CI$747=$F141)*('Rates &amp; Drop Downs INT'!$CK$6:$CK$747=$K141)*('Rates &amp; Drop Downs INT'!$CM$6:$CM$747)))</f>
        <v>0</v>
      </c>
      <c r="O141" s="1732"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733"/>
      <c r="Q141" s="1733"/>
      <c r="R141" s="1733"/>
      <c r="S141" s="1734"/>
      <c r="T141" s="1693"/>
      <c r="U141" s="1693"/>
      <c r="V141" s="1204" t="str">
        <f>IFERROR(IF(ISBLANK(K141)," ",_xlfn.XLOOKUP(K141,'Rates &amp; Drop Downs INT'!C:C,'Rates &amp; Drop Downs INT'!J:J)),N141)</f>
        <v xml:space="preserve"> </v>
      </c>
      <c r="W141" s="1204" t="str">
        <f t="shared" si="4"/>
        <v xml:space="preserve"> </v>
      </c>
      <c r="X141" s="1204"/>
      <c r="Y141" s="893" t="s">
        <v>2271</v>
      </c>
      <c r="Z141" s="1192"/>
      <c r="AA141" s="1195"/>
      <c r="AB141" s="1275" t="str">
        <f t="shared" si="5"/>
        <v/>
      </c>
      <c r="AC141" s="1668"/>
      <c r="AD141" s="1669"/>
      <c r="AE141" s="894"/>
      <c r="AF141" s="895"/>
      <c r="AH141" s="1725"/>
      <c r="AI141" s="1725"/>
      <c r="AJ141" s="413"/>
      <c r="AK141" s="413"/>
      <c r="AL141" s="413"/>
      <c r="AM141" s="413"/>
      <c r="CM141" s="425"/>
    </row>
    <row r="142" spans="1:97" s="406" customFormat="1" x14ac:dyDescent="0.25">
      <c r="B142" s="406" t="s">
        <v>2235</v>
      </c>
      <c r="C142" s="1196" t="s">
        <v>2238</v>
      </c>
      <c r="D142" s="1196"/>
      <c r="E142" s="1196"/>
      <c r="F142" s="1196"/>
      <c r="G142" s="1196"/>
      <c r="H142" s="1196" t="str">
        <f>_xlfn.XLOOKUP(F142,'Rates &amp; Drop Downs INT'!$DF$6:$DF$173,'Rates &amp; Drop Downs INT'!$DG$6:$DG$173,"")</f>
        <v/>
      </c>
      <c r="I142" s="1196"/>
      <c r="J142" s="1196" t="str">
        <f t="shared" si="3"/>
        <v>Click "+" to add additional rows</v>
      </c>
      <c r="K142" s="1196"/>
      <c r="L142" s="1196"/>
      <c r="M142" s="1196"/>
      <c r="N142" s="1196"/>
      <c r="O142" s="1196"/>
      <c r="P142" s="1196"/>
      <c r="Q142" s="1196"/>
      <c r="R142" s="1196"/>
      <c r="S142" s="1196"/>
      <c r="T142" s="1196"/>
      <c r="U142" s="1196"/>
      <c r="V142" s="1196"/>
      <c r="W142" s="1197"/>
      <c r="X142" s="1197"/>
      <c r="Y142" s="1198"/>
      <c r="Z142" s="1197"/>
      <c r="AA142" s="1197"/>
      <c r="AB142" s="1197"/>
      <c r="AC142" s="1197"/>
      <c r="AD142" s="1197"/>
      <c r="AE142" s="1197"/>
      <c r="AF142" s="1199"/>
      <c r="AG142" s="1200"/>
      <c r="AH142" s="1200"/>
      <c r="AI142" s="1200"/>
      <c r="AJ142" s="1200"/>
      <c r="AK142" s="1200"/>
      <c r="AL142" s="1200"/>
      <c r="AM142" s="1200"/>
      <c r="CM142" s="1201"/>
      <c r="CS142" s="486"/>
    </row>
    <row r="143" spans="1:97" x14ac:dyDescent="0.25">
      <c r="C143" s="522"/>
      <c r="D143" s="522"/>
      <c r="E143" s="522"/>
      <c r="F143" s="522"/>
      <c r="G143" s="522"/>
      <c r="H143" s="522"/>
      <c r="I143" s="522"/>
      <c r="J143" s="522"/>
      <c r="K143" s="522"/>
      <c r="L143" s="522"/>
      <c r="M143" s="522"/>
      <c r="N143" s="522"/>
      <c r="O143" s="522"/>
      <c r="P143" s="522"/>
      <c r="Q143" s="522"/>
      <c r="R143" s="522"/>
      <c r="S143" s="522"/>
      <c r="T143" s="522"/>
      <c r="U143" s="522"/>
      <c r="V143" s="522"/>
      <c r="W143" s="448"/>
      <c r="X143" s="448"/>
      <c r="Y143" s="448"/>
      <c r="Z143" s="448"/>
      <c r="AA143" s="448"/>
      <c r="AB143" s="448"/>
      <c r="AC143" s="448"/>
      <c r="AD143" s="448"/>
      <c r="AE143" s="448"/>
      <c r="AF143" s="504"/>
      <c r="AG143" s="399"/>
      <c r="AH143" s="399"/>
      <c r="AI143" s="399"/>
      <c r="AJ143" s="458"/>
      <c r="AK143" s="458"/>
      <c r="AL143" s="458"/>
      <c r="AM143" s="458"/>
      <c r="CM143" s="425"/>
      <c r="CS143" s="487"/>
    </row>
    <row r="144" spans="1:97" s="403" customFormat="1" ht="17.399999999999999" x14ac:dyDescent="0.25">
      <c r="A144" s="395"/>
      <c r="B144" s="395"/>
      <c r="C144" s="801" t="s">
        <v>2320</v>
      </c>
      <c r="Y144" s="409"/>
      <c r="Z144" s="409"/>
      <c r="AA144" s="715"/>
      <c r="AB144" s="715"/>
      <c r="AC144" s="715"/>
      <c r="AD144" s="715"/>
      <c r="AE144" s="715"/>
      <c r="AI144" s="559"/>
      <c r="AJ144" s="716"/>
      <c r="AK144" s="716"/>
      <c r="AL144" s="716"/>
      <c r="AM144" s="716"/>
      <c r="CM144" s="717"/>
    </row>
    <row r="145" spans="3:95" s="624" customFormat="1" ht="31.05" customHeight="1" x14ac:dyDescent="0.3">
      <c r="C145" s="1730" t="s">
        <v>3234</v>
      </c>
      <c r="D145" s="1730"/>
      <c r="E145" s="1730"/>
      <c r="F145" s="1730"/>
      <c r="G145" s="1730"/>
      <c r="H145" s="1731"/>
      <c r="I145" s="1730"/>
      <c r="J145" s="1730"/>
      <c r="K145" s="1730"/>
      <c r="L145" s="1730"/>
      <c r="M145" s="1730"/>
      <c r="N145" s="1730"/>
      <c r="O145" s="1263"/>
      <c r="P145" s="1263"/>
      <c r="Q145" s="1263"/>
      <c r="R145" s="1224"/>
      <c r="S145" s="1224"/>
      <c r="Y145" s="838"/>
      <c r="Z145" s="838"/>
      <c r="AA145" s="839"/>
      <c r="AB145" s="839"/>
      <c r="AC145" s="839"/>
      <c r="AD145" s="839"/>
      <c r="AE145" s="839"/>
      <c r="AI145" s="837"/>
      <c r="AJ145" s="822"/>
      <c r="AK145" s="822"/>
      <c r="AL145" s="822"/>
      <c r="AM145" s="822"/>
      <c r="CM145" s="840"/>
    </row>
    <row r="146" spans="3:95" s="624" customFormat="1" ht="13.95" customHeight="1" x14ac:dyDescent="0.3">
      <c r="C146" s="1665" t="s">
        <v>3582</v>
      </c>
      <c r="D146" s="1665"/>
      <c r="E146" s="1665"/>
      <c r="F146" s="1665"/>
      <c r="G146" s="1665"/>
      <c r="H146" s="1665"/>
      <c r="I146" s="1665"/>
      <c r="J146" s="1665"/>
      <c r="K146" s="1665"/>
      <c r="L146" s="1665"/>
      <c r="M146" s="1665"/>
      <c r="N146" s="1665"/>
      <c r="O146" s="1665"/>
      <c r="P146" s="1665"/>
      <c r="Y146" s="838"/>
      <c r="Z146" s="838"/>
      <c r="AA146" s="839"/>
      <c r="AB146" s="839"/>
      <c r="AC146" s="839"/>
      <c r="AD146" s="839"/>
      <c r="AE146" s="839"/>
      <c r="AI146" s="837"/>
      <c r="AJ146" s="822"/>
      <c r="AK146" s="822"/>
      <c r="AL146" s="822"/>
      <c r="AM146" s="822"/>
      <c r="CM146" s="840"/>
    </row>
    <row r="147" spans="3:95" s="624" customFormat="1" x14ac:dyDescent="0.3">
      <c r="C147" s="624" t="s">
        <v>2317</v>
      </c>
      <c r="Y147" s="838"/>
      <c r="Z147" s="838"/>
      <c r="AA147" s="839"/>
      <c r="AB147" s="839"/>
      <c r="AC147" s="839"/>
      <c r="AD147" s="839"/>
      <c r="AE147" s="839"/>
      <c r="AI147" s="837"/>
      <c r="AJ147" s="822"/>
      <c r="AK147" s="822"/>
      <c r="AL147" s="822"/>
      <c r="AM147" s="822"/>
      <c r="CM147" s="840"/>
    </row>
    <row r="148" spans="3:95" s="624" customFormat="1" x14ac:dyDescent="0.3">
      <c r="C148" s="1690" t="s">
        <v>2318</v>
      </c>
      <c r="D148" s="1690"/>
      <c r="E148" s="1690"/>
      <c r="F148" s="1690"/>
      <c r="G148" s="1690"/>
      <c r="H148" s="1690"/>
      <c r="I148" s="1690"/>
      <c r="J148" s="1690"/>
      <c r="K148" s="1690"/>
      <c r="L148" s="1690"/>
      <c r="M148" s="1690"/>
      <c r="N148" s="1690"/>
      <c r="Y148" s="838"/>
      <c r="Z148" s="838"/>
      <c r="AA148" s="839"/>
      <c r="AB148" s="839"/>
      <c r="AC148" s="839"/>
      <c r="AD148" s="839"/>
      <c r="AE148" s="839"/>
      <c r="AI148" s="837"/>
      <c r="AJ148" s="822"/>
      <c r="AK148" s="822"/>
      <c r="AL148" s="822"/>
      <c r="AM148" s="822"/>
      <c r="CM148" s="840"/>
    </row>
    <row r="149" spans="3:95" ht="22.05" customHeight="1" x14ac:dyDescent="0.25">
      <c r="C149" s="1690" t="s">
        <v>2319</v>
      </c>
      <c r="D149" s="1690"/>
      <c r="E149" s="1690"/>
      <c r="F149" s="1690"/>
      <c r="G149" s="1690"/>
      <c r="H149" s="1690"/>
      <c r="I149" s="1690"/>
      <c r="J149" s="1690"/>
      <c r="K149" s="1690"/>
      <c r="L149" s="1690"/>
      <c r="M149" s="1690"/>
      <c r="N149" s="1690"/>
      <c r="O149" s="413"/>
      <c r="P149" s="413"/>
      <c r="Q149" s="413"/>
      <c r="R149" s="413"/>
      <c r="S149" s="413"/>
      <c r="T149" s="413"/>
      <c r="U149" s="413"/>
      <c r="V149" s="413"/>
      <c r="W149" s="413"/>
      <c r="X149" s="413"/>
      <c r="Y149" s="413"/>
      <c r="Z149" s="413"/>
      <c r="AA149" s="399"/>
      <c r="AB149" s="458"/>
      <c r="AC149" s="413"/>
      <c r="AD149" s="413"/>
      <c r="AE149" s="413"/>
      <c r="AF149" s="413"/>
      <c r="AG149" s="458"/>
      <c r="AH149" s="458"/>
      <c r="AI149" s="458"/>
      <c r="CI149" s="425"/>
      <c r="CJ149" s="523"/>
      <c r="CK149" s="523"/>
      <c r="CL149" s="523"/>
      <c r="CM149" s="523"/>
      <c r="CN149" s="523"/>
    </row>
    <row r="150" spans="3:95" ht="22.95" hidden="1" customHeight="1" x14ac:dyDescent="0.25">
      <c r="C150" s="524"/>
      <c r="D150" s="524" t="str">
        <f t="shared" ref="D150:K150" si="6">IF(E154&gt;1,CONCATENATE("*Week has ",E154," Holidays*",""),IF(E154=1,"*Week has 1 Holiday*",""))</f>
        <v/>
      </c>
      <c r="E150" s="524" t="str">
        <f t="shared" si="6"/>
        <v/>
      </c>
      <c r="F150" s="524" t="str">
        <f t="shared" si="6"/>
        <v/>
      </c>
      <c r="G150" s="524" t="str">
        <f>IF(I154&gt;1,CONCATENATE("*Week has ",I154," Holidays*",""),IF(I154=1,"*Week has 1 Holiday*",""))</f>
        <v/>
      </c>
      <c r="H150" s="524"/>
      <c r="I150" s="524" t="str">
        <f t="shared" si="6"/>
        <v/>
      </c>
      <c r="J150" s="524" t="str">
        <f t="shared" si="6"/>
        <v/>
      </c>
      <c r="K150" s="524" t="str">
        <f t="shared" si="6"/>
        <v/>
      </c>
      <c r="L150" s="524"/>
      <c r="M150" s="524"/>
      <c r="N150" s="524" t="str">
        <f>IF(M154&gt;1,CONCATENATE("*Week has ",M154," Holidays*",""),IF(M154=1,"*Week has 1 Holiday*",""))</f>
        <v/>
      </c>
      <c r="O150" s="524" t="str">
        <f>IF(N154&gt;1,CONCATENATE("*Week has ",N154," Holidays*",""),IF(N154=1,"*Week has 1 Holiday*",""))</f>
        <v/>
      </c>
      <c r="P150" s="524" t="str">
        <f>IF(O154&gt;1,CONCATENATE("*Week has ",O154," Holidays*",""),IF(O154=1,"*Week has 1 Holiday*",""))</f>
        <v/>
      </c>
      <c r="Q150" s="524" t="str">
        <f>IF(P154&gt;1,CONCATENATE("*Week has ",P154," Holidays*",""),IF(P154=1,"*Week has 1 Holiday*",""))</f>
        <v/>
      </c>
      <c r="R150" s="524"/>
      <c r="S150" s="524"/>
      <c r="T150" s="524" t="str">
        <f>IF(Q154&gt;1,CONCATENATE("*Week has ",Q154," Holidays*",""),IF(Q154=1,"*Week has 1 Holiday*",""))</f>
        <v/>
      </c>
      <c r="U150" s="524"/>
      <c r="V150" s="524" t="str">
        <f t="shared" ref="V150:W150" si="7">IF(R154&gt;1,CONCATENATE("*Week has ",R154," Holidays*",""),IF(R154=1,"*Week has 1 Holiday*",""))</f>
        <v/>
      </c>
      <c r="W150" s="524" t="str">
        <f t="shared" si="7"/>
        <v/>
      </c>
      <c r="X150" s="524"/>
      <c r="Y150" s="524" t="str">
        <f>IF(T154&gt;1,CONCATENATE("*Week has ",T154," Holidays*",""),IF(T154=1,"*Week has 1 Holiday*",""))</f>
        <v/>
      </c>
      <c r="Z150" s="524" t="str">
        <f>IF(U154&gt;1,CONCATENATE("*Week has ",U154," Holidays*",""),IF(U154=1,"*Week has 1 Holiday*",""))</f>
        <v/>
      </c>
      <c r="AA150" s="524" t="str">
        <f>IF(V154&gt;1,CONCATENATE("*Week has ",V154," Holidays*",""),IF(V154=1,"*Week has 1 Holiday*",""))</f>
        <v/>
      </c>
      <c r="AB150" s="524" t="str">
        <f>IF(W154&gt;1,CONCATENATE("*Week has ",W154," Holidays*",""),IF(W154=1,"*Week has 1 Holiday*",""))</f>
        <v/>
      </c>
      <c r="AC150" s="524" t="e">
        <f>IF(#REF!&gt;1,CONCATENATE("*Week has ",#REF!," Holidays*",""),IF(#REF!=1,"*Week has 1 Holiday*",""))</f>
        <v>#REF!</v>
      </c>
      <c r="AD150" s="524" t="e">
        <f>IF(#REF!&gt;1,CONCATENATE("*Week has ",#REF!," Holidays*",""),IF(#REF!=1,"*Week has 1 Holiday*",""))</f>
        <v>#REF!</v>
      </c>
      <c r="AE150" s="524" t="e">
        <f>IF(#REF!&gt;1,CONCATENATE("*Week has ",#REF!," Holidays*",""),IF(#REF!=1,"*Week has 1 Holiday*",""))</f>
        <v>#REF!</v>
      </c>
      <c r="AG150" s="524" t="str">
        <f>IF(Y154&gt;1,CONCATENATE("*Week has ",Y154," Holidays*",""),IF(Y154=1,"*Week has 1 Holiday*",""))</f>
        <v/>
      </c>
      <c r="AH150" s="524" t="str">
        <f>IF(Z154&gt;1,CONCATENATE("*Week has ",Z154," Holidays*",""),IF(Z154=1,"*Week has 1 Holiday*",""))</f>
        <v/>
      </c>
      <c r="AI150" s="524" t="str">
        <f>IF(AA154&gt;1,CONCATENATE("*Week has ",AA154," Holidays*",""),IF(AA154=1,"*Week has 1 Holiday*",""))</f>
        <v/>
      </c>
      <c r="AJ150" s="524" t="str">
        <f>IF(AB154&gt;1,CONCATENATE("*Week has ",AB154," Holidays*",""),IF(AB154=1,"*Week has 1 Holiday*",""))</f>
        <v/>
      </c>
      <c r="AK150" s="524" t="str">
        <f>IF(AC154&gt;1,CONCATENATE("*Week has ",AC154," Holidays*",""),IF(AC154=1,"*Week has 1 Holiday*",""))</f>
        <v/>
      </c>
      <c r="AL150" s="524" t="str">
        <f t="shared" ref="AL150:BN150" si="8">IF(AH154&gt;1,CONCATENATE("*Week has ",AH154," Holidays*",""),IF(AH154=1,"*Week has 1 Holiday*",""))</f>
        <v/>
      </c>
      <c r="AM150" s="524" t="str">
        <f t="shared" si="8"/>
        <v/>
      </c>
      <c r="AN150" s="524" t="str">
        <f t="shared" si="8"/>
        <v/>
      </c>
      <c r="AO150" s="524" t="str">
        <f t="shared" si="8"/>
        <v/>
      </c>
      <c r="AP150" s="524" t="str">
        <f t="shared" si="8"/>
        <v/>
      </c>
      <c r="AQ150" s="524" t="str">
        <f t="shared" si="8"/>
        <v/>
      </c>
      <c r="AR150" s="524" t="str">
        <f t="shared" si="8"/>
        <v/>
      </c>
      <c r="AS150" s="524" t="str">
        <f t="shared" si="8"/>
        <v/>
      </c>
      <c r="AT150" s="524" t="str">
        <f t="shared" si="8"/>
        <v/>
      </c>
      <c r="AU150" s="524" t="str">
        <f t="shared" si="8"/>
        <v/>
      </c>
      <c r="AV150" s="524" t="str">
        <f t="shared" si="8"/>
        <v/>
      </c>
      <c r="AW150" s="524" t="str">
        <f t="shared" si="8"/>
        <v/>
      </c>
      <c r="AX150" s="524" t="str">
        <f t="shared" si="8"/>
        <v/>
      </c>
      <c r="AY150" s="524" t="str">
        <f t="shared" si="8"/>
        <v/>
      </c>
      <c r="AZ150" s="524" t="str">
        <f t="shared" si="8"/>
        <v/>
      </c>
      <c r="BA150" s="524" t="str">
        <f t="shared" si="8"/>
        <v/>
      </c>
      <c r="BB150" s="524" t="str">
        <f t="shared" si="8"/>
        <v/>
      </c>
      <c r="BC150" s="524" t="str">
        <f t="shared" si="8"/>
        <v/>
      </c>
      <c r="BD150" s="524" t="str">
        <f t="shared" si="8"/>
        <v/>
      </c>
      <c r="BE150" s="524" t="str">
        <f t="shared" si="8"/>
        <v/>
      </c>
      <c r="BF150" s="524" t="str">
        <f t="shared" si="8"/>
        <v/>
      </c>
      <c r="BG150" s="524" t="str">
        <f t="shared" si="8"/>
        <v/>
      </c>
      <c r="BH150" s="524" t="str">
        <f t="shared" si="8"/>
        <v/>
      </c>
      <c r="BI150" s="524" t="str">
        <f t="shared" si="8"/>
        <v/>
      </c>
      <c r="BJ150" s="524" t="str">
        <f t="shared" si="8"/>
        <v/>
      </c>
      <c r="BK150" s="524" t="str">
        <f t="shared" si="8"/>
        <v/>
      </c>
      <c r="BL150" s="524" t="str">
        <f t="shared" si="8"/>
        <v/>
      </c>
      <c r="BM150" s="524" t="str">
        <f t="shared" si="8"/>
        <v/>
      </c>
      <c r="BN150" s="524" t="str">
        <f t="shared" si="8"/>
        <v/>
      </c>
      <c r="CI150" s="425"/>
      <c r="CJ150" s="523"/>
      <c r="CK150" s="523"/>
      <c r="CL150" s="523"/>
      <c r="CM150" s="523"/>
      <c r="CN150" s="523"/>
    </row>
    <row r="151" spans="3:95" s="458" customFormat="1" ht="27.45" customHeight="1" x14ac:dyDescent="0.3">
      <c r="D151" s="1388"/>
      <c r="E151" s="1389"/>
      <c r="F151" s="1389" t="s">
        <v>121</v>
      </c>
      <c r="G151" s="1389"/>
      <c r="H151" s="1389"/>
      <c r="I151" s="1389" t="s">
        <v>122</v>
      </c>
      <c r="J151" s="1389"/>
      <c r="K151" s="1389" t="s">
        <v>123</v>
      </c>
      <c r="L151" s="1389" t="s">
        <v>124</v>
      </c>
      <c r="M151" s="1389" t="s">
        <v>125</v>
      </c>
      <c r="N151" s="1389" t="s">
        <v>126</v>
      </c>
      <c r="O151" s="1389" t="s">
        <v>127</v>
      </c>
      <c r="P151" s="1389" t="s">
        <v>128</v>
      </c>
      <c r="Q151" s="1389" t="s">
        <v>129</v>
      </c>
      <c r="R151" s="1389" t="s">
        <v>130</v>
      </c>
      <c r="S151" s="1389" t="s">
        <v>131</v>
      </c>
      <c r="T151" s="1389" t="s">
        <v>132</v>
      </c>
      <c r="U151" s="1389" t="s">
        <v>133</v>
      </c>
      <c r="V151" s="1389"/>
      <c r="W151" s="1389"/>
      <c r="X151" s="1389"/>
      <c r="Y151" s="1389" t="s">
        <v>134</v>
      </c>
      <c r="Z151" s="1389" t="s">
        <v>135</v>
      </c>
      <c r="AA151" s="1389" t="s">
        <v>136</v>
      </c>
      <c r="AB151" s="1389" t="s">
        <v>137</v>
      </c>
      <c r="AC151" s="720"/>
      <c r="AD151" s="720"/>
      <c r="AE151" s="720"/>
      <c r="AF151" s="720"/>
      <c r="AG151" s="720" t="s">
        <v>138</v>
      </c>
      <c r="AH151" s="720" t="s">
        <v>139</v>
      </c>
      <c r="AI151" s="720" t="s">
        <v>140</v>
      </c>
      <c r="AJ151" s="720" t="s">
        <v>141</v>
      </c>
      <c r="AK151" s="720" t="s">
        <v>142</v>
      </c>
      <c r="AL151" s="720" t="s">
        <v>143</v>
      </c>
      <c r="AM151" s="720" t="s">
        <v>144</v>
      </c>
      <c r="AN151" s="720" t="s">
        <v>145</v>
      </c>
      <c r="AO151" s="720" t="s">
        <v>146</v>
      </c>
      <c r="AP151" s="720" t="s">
        <v>147</v>
      </c>
      <c r="AQ151" s="720" t="s">
        <v>148</v>
      </c>
      <c r="AR151" s="720" t="s">
        <v>149</v>
      </c>
      <c r="AS151" s="720" t="s">
        <v>150</v>
      </c>
      <c r="AT151" s="720" t="s">
        <v>151</v>
      </c>
      <c r="AU151" s="720" t="s">
        <v>152</v>
      </c>
      <c r="AV151" s="720" t="s">
        <v>153</v>
      </c>
      <c r="AW151" s="720" t="s">
        <v>154</v>
      </c>
      <c r="AX151" s="720" t="s">
        <v>155</v>
      </c>
      <c r="AY151" s="720" t="s">
        <v>156</v>
      </c>
      <c r="AZ151" s="720" t="s">
        <v>157</v>
      </c>
      <c r="BA151" s="720" t="s">
        <v>158</v>
      </c>
      <c r="BB151" s="720" t="s">
        <v>159</v>
      </c>
      <c r="BC151" s="720" t="s">
        <v>160</v>
      </c>
      <c r="BD151" s="720" t="s">
        <v>161</v>
      </c>
      <c r="BE151" s="720" t="s">
        <v>162</v>
      </c>
      <c r="BF151" s="720" t="s">
        <v>163</v>
      </c>
      <c r="BG151" s="720" t="s">
        <v>164</v>
      </c>
      <c r="BH151" s="720" t="s">
        <v>165</v>
      </c>
      <c r="BI151" s="720" t="s">
        <v>166</v>
      </c>
      <c r="BJ151" s="720" t="s">
        <v>167</v>
      </c>
      <c r="BK151" s="720" t="s">
        <v>168</v>
      </c>
      <c r="BL151" s="720" t="s">
        <v>169</v>
      </c>
      <c r="BM151" s="720" t="s">
        <v>170</v>
      </c>
      <c r="BN151" s="720" t="s">
        <v>171</v>
      </c>
      <c r="BO151" s="720" t="s">
        <v>172</v>
      </c>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row>
    <row r="152" spans="3:95" s="398" customFormat="1" ht="26.25" customHeight="1" x14ac:dyDescent="0.25">
      <c r="D152" s="1388"/>
      <c r="E152" s="1390"/>
      <c r="F152" s="1390">
        <f>IF(E28="MM/DD/YYYY"," ",E28)</f>
        <v>45916</v>
      </c>
      <c r="G152" s="1390"/>
      <c r="H152" s="1390"/>
      <c r="I152" s="1390">
        <f>IFERROR(F152+7-WEEKDAY(F152,3),"")</f>
        <v>45922</v>
      </c>
      <c r="J152" s="1390"/>
      <c r="K152" s="1390">
        <f>IFERROR(I152+7," ")</f>
        <v>45929</v>
      </c>
      <c r="L152" s="1390">
        <f>IFERROR(K152+7," ")</f>
        <v>45936</v>
      </c>
      <c r="M152" s="1390">
        <f>IFERROR(L152+7," ")</f>
        <v>45943</v>
      </c>
      <c r="N152" s="1390">
        <f>IFERROR(M152+7," ")</f>
        <v>45950</v>
      </c>
      <c r="O152" s="1390">
        <f>IFERROR(N152+7," ")</f>
        <v>45957</v>
      </c>
      <c r="P152" s="1390">
        <f t="shared" ref="P152" si="9">IFERROR(O152+7," ")</f>
        <v>45964</v>
      </c>
      <c r="Q152" s="1390">
        <f t="shared" ref="Q152" si="10">IFERROR(P152+7," ")</f>
        <v>45971</v>
      </c>
      <c r="R152" s="1390">
        <f t="shared" ref="R152" si="11">IFERROR(Q152+7," ")</f>
        <v>45978</v>
      </c>
      <c r="S152" s="1390">
        <f t="shared" ref="S152" si="12">IFERROR(R152+7," ")</f>
        <v>45985</v>
      </c>
      <c r="T152" s="1390">
        <f t="shared" ref="T152" si="13">IFERROR(S152+7," ")</f>
        <v>45992</v>
      </c>
      <c r="U152" s="1390">
        <f t="shared" ref="U152" si="14">IFERROR(T152+7," ")</f>
        <v>45999</v>
      </c>
      <c r="V152" s="1390"/>
      <c r="W152" s="1390"/>
      <c r="X152" s="1390"/>
      <c r="Y152" s="1390">
        <f>IFERROR(U152+7," ")</f>
        <v>46006</v>
      </c>
      <c r="Z152" s="1390">
        <f t="shared" ref="Z152" si="15">IFERROR(Y152+7," ")</f>
        <v>46013</v>
      </c>
      <c r="AA152" s="1390">
        <f t="shared" ref="AA152" si="16">IFERROR(Z152+7," ")</f>
        <v>46020</v>
      </c>
      <c r="AB152" s="1390">
        <f t="shared" ref="AB152" si="17">IFERROR(AA152+7," ")</f>
        <v>46027</v>
      </c>
      <c r="AC152" s="1390"/>
      <c r="AD152" s="1524"/>
      <c r="AE152" s="1524"/>
      <c r="AF152" s="1524"/>
      <c r="AG152" s="1390">
        <f>IFERROR(AB152+7," ")</f>
        <v>46034</v>
      </c>
      <c r="AH152" s="1390">
        <f>IFERROR(AG152+7," ")</f>
        <v>46041</v>
      </c>
      <c r="AI152" s="1390">
        <f t="shared" ref="AI152:BJ152" si="18">IFERROR(AH152+7," ")</f>
        <v>46048</v>
      </c>
      <c r="AJ152" s="1390">
        <f>IFERROR(AI152+7," ")</f>
        <v>46055</v>
      </c>
      <c r="AK152" s="1390">
        <f t="shared" si="18"/>
        <v>46062</v>
      </c>
      <c r="AL152" s="1390">
        <f t="shared" si="18"/>
        <v>46069</v>
      </c>
      <c r="AM152" s="1390">
        <f t="shared" si="18"/>
        <v>46076</v>
      </c>
      <c r="AN152" s="1390">
        <f t="shared" si="18"/>
        <v>46083</v>
      </c>
      <c r="AO152" s="1390">
        <f t="shared" si="18"/>
        <v>46090</v>
      </c>
      <c r="AP152" s="1390">
        <f t="shared" si="18"/>
        <v>46097</v>
      </c>
      <c r="AQ152" s="1390">
        <f t="shared" si="18"/>
        <v>46104</v>
      </c>
      <c r="AR152" s="1390">
        <f t="shared" si="18"/>
        <v>46111</v>
      </c>
      <c r="AS152" s="1390">
        <f t="shared" si="18"/>
        <v>46118</v>
      </c>
      <c r="AT152" s="1390">
        <f t="shared" si="18"/>
        <v>46125</v>
      </c>
      <c r="AU152" s="1390">
        <f t="shared" si="18"/>
        <v>46132</v>
      </c>
      <c r="AV152" s="1390">
        <f t="shared" si="18"/>
        <v>46139</v>
      </c>
      <c r="AW152" s="1390">
        <f t="shared" si="18"/>
        <v>46146</v>
      </c>
      <c r="AX152" s="1390">
        <f t="shared" si="18"/>
        <v>46153</v>
      </c>
      <c r="AY152" s="1390">
        <f t="shared" si="18"/>
        <v>46160</v>
      </c>
      <c r="AZ152" s="1390">
        <f t="shared" si="18"/>
        <v>46167</v>
      </c>
      <c r="BA152" s="1390">
        <f t="shared" si="18"/>
        <v>46174</v>
      </c>
      <c r="BB152" s="1390">
        <f t="shared" si="18"/>
        <v>46181</v>
      </c>
      <c r="BC152" s="1390">
        <f t="shared" si="18"/>
        <v>46188</v>
      </c>
      <c r="BD152" s="1390">
        <f t="shared" si="18"/>
        <v>46195</v>
      </c>
      <c r="BE152" s="1390">
        <f t="shared" si="18"/>
        <v>46202</v>
      </c>
      <c r="BF152" s="1390">
        <f t="shared" si="18"/>
        <v>46209</v>
      </c>
      <c r="BG152" s="1390">
        <f t="shared" si="18"/>
        <v>46216</v>
      </c>
      <c r="BH152" s="1390">
        <f t="shared" si="18"/>
        <v>46223</v>
      </c>
      <c r="BI152" s="1390">
        <f t="shared" si="18"/>
        <v>46230</v>
      </c>
      <c r="BJ152" s="1390">
        <f t="shared" si="18"/>
        <v>46237</v>
      </c>
      <c r="BK152" s="1390">
        <f t="shared" ref="BK152" si="19">IFERROR(BJ152+7," ")</f>
        <v>46244</v>
      </c>
      <c r="BL152" s="1390">
        <f t="shared" ref="BL152" si="20">IFERROR(BK152+7," ")</f>
        <v>46251</v>
      </c>
      <c r="BM152" s="1390">
        <f t="shared" ref="BM152" si="21">IFERROR(BL152+7," ")</f>
        <v>46258</v>
      </c>
      <c r="BN152" s="1390">
        <f>IFERROR(BM152+7," ")</f>
        <v>46265</v>
      </c>
      <c r="BO152" s="1390">
        <f>IFERROR(BN152+7," ")</f>
        <v>46272</v>
      </c>
      <c r="CE152" s="425"/>
      <c r="CF152" s="543"/>
      <c r="CG152" s="543"/>
      <c r="CH152" s="543"/>
      <c r="CI152" s="543"/>
      <c r="CJ152" s="543"/>
    </row>
    <row r="153" spans="3:95" hidden="1" x14ac:dyDescent="0.25">
      <c r="D153" s="1227" t="s">
        <v>2321</v>
      </c>
      <c r="E153" s="524"/>
      <c r="F153" s="524" t="str">
        <f t="shared" ref="F153" si="22">IF(F154&gt;1,CONCATENATE("*",F154," Holidays*",""),IF(F154=1,"*1 Holiday*",""))</f>
        <v/>
      </c>
      <c r="G153" s="524"/>
      <c r="H153" s="524"/>
      <c r="I153" s="524" t="str">
        <f t="shared" ref="I153" si="23">IF(I154&gt;1,CONCATENATE("*",I154," Holidays*",""),IF(I154=1,"*1 Holiday*",""))</f>
        <v/>
      </c>
      <c r="J153" s="524"/>
      <c r="K153" s="524" t="str">
        <f t="shared" ref="K153:U153" si="24">IF(K154&gt;1,CONCATENATE("*",K154," Holidays*",""),IF(K154=1,"*1 Holiday*",""))</f>
        <v/>
      </c>
      <c r="L153" s="524" t="str">
        <f t="shared" si="24"/>
        <v/>
      </c>
      <c r="M153" s="524" t="str">
        <f t="shared" si="24"/>
        <v/>
      </c>
      <c r="N153" s="524" t="str">
        <f t="shared" si="24"/>
        <v/>
      </c>
      <c r="O153" s="524" t="str">
        <f t="shared" si="24"/>
        <v/>
      </c>
      <c r="P153" s="524" t="str">
        <f t="shared" si="24"/>
        <v/>
      </c>
      <c r="Q153" s="524" t="str">
        <f t="shared" si="24"/>
        <v/>
      </c>
      <c r="R153" s="524" t="str">
        <f t="shared" si="24"/>
        <v/>
      </c>
      <c r="S153" s="524" t="str">
        <f t="shared" si="24"/>
        <v/>
      </c>
      <c r="T153" s="524" t="str">
        <f t="shared" si="24"/>
        <v/>
      </c>
      <c r="U153" s="524" t="str">
        <f t="shared" si="24"/>
        <v/>
      </c>
      <c r="V153" s="524"/>
      <c r="W153" s="524"/>
      <c r="X153" s="524"/>
      <c r="Y153" s="524" t="str">
        <f t="shared" ref="Y153:AB153" si="25">IF(Y154&gt;1,CONCATENATE("*",Y154," Holidays*",""),IF(Y154=1,"*1 Holiday*",""))</f>
        <v/>
      </c>
      <c r="Z153" s="524" t="str">
        <f t="shared" si="25"/>
        <v/>
      </c>
      <c r="AA153" s="524" t="str">
        <f t="shared" si="25"/>
        <v/>
      </c>
      <c r="AB153" s="524" t="str">
        <f t="shared" si="25"/>
        <v/>
      </c>
      <c r="AC153" s="524"/>
      <c r="AH153" s="524" t="str">
        <f t="shared" ref="AH153:BM153" si="26">IF(AH154&gt;1,CONCATENATE("*",AH154," Holidays*",""),IF(AH154=1,"*1 Holiday*",""))</f>
        <v/>
      </c>
      <c r="AI153" s="524" t="str">
        <f t="shared" si="26"/>
        <v/>
      </c>
      <c r="AJ153" s="524" t="str">
        <f t="shared" si="26"/>
        <v/>
      </c>
      <c r="AK153" s="524" t="str">
        <f t="shared" si="26"/>
        <v/>
      </c>
      <c r="AL153" s="524" t="str">
        <f t="shared" si="26"/>
        <v/>
      </c>
      <c r="AM153" s="524" t="str">
        <f t="shared" si="26"/>
        <v/>
      </c>
      <c r="AN153" s="524" t="str">
        <f t="shared" si="26"/>
        <v/>
      </c>
      <c r="AO153" s="524" t="str">
        <f t="shared" si="26"/>
        <v/>
      </c>
      <c r="AP153" s="524" t="str">
        <f t="shared" si="26"/>
        <v/>
      </c>
      <c r="AQ153" s="524" t="str">
        <f t="shared" si="26"/>
        <v/>
      </c>
      <c r="AR153" s="524" t="str">
        <f t="shared" si="26"/>
        <v/>
      </c>
      <c r="AS153" s="524" t="str">
        <f t="shared" si="26"/>
        <v/>
      </c>
      <c r="AT153" s="524" t="str">
        <f t="shared" si="26"/>
        <v/>
      </c>
      <c r="AU153" s="524" t="str">
        <f t="shared" si="26"/>
        <v/>
      </c>
      <c r="AV153" s="524" t="str">
        <f t="shared" si="26"/>
        <v/>
      </c>
      <c r="AW153" s="524" t="str">
        <f t="shared" si="26"/>
        <v/>
      </c>
      <c r="AX153" s="524" t="str">
        <f t="shared" si="26"/>
        <v/>
      </c>
      <c r="AY153" s="524" t="str">
        <f t="shared" si="26"/>
        <v/>
      </c>
      <c r="AZ153" s="524" t="str">
        <f t="shared" si="26"/>
        <v/>
      </c>
      <c r="BA153" s="524" t="str">
        <f t="shared" si="26"/>
        <v/>
      </c>
      <c r="BB153" s="524" t="str">
        <f t="shared" si="26"/>
        <v/>
      </c>
      <c r="BC153" s="524" t="str">
        <f t="shared" si="26"/>
        <v/>
      </c>
      <c r="BD153" s="524" t="str">
        <f t="shared" si="26"/>
        <v/>
      </c>
      <c r="BE153" s="524" t="str">
        <f t="shared" si="26"/>
        <v/>
      </c>
      <c r="BF153" s="524" t="str">
        <f t="shared" si="26"/>
        <v/>
      </c>
      <c r="BG153" s="524" t="str">
        <f t="shared" si="26"/>
        <v/>
      </c>
      <c r="BH153" s="524" t="str">
        <f t="shared" si="26"/>
        <v/>
      </c>
      <c r="BI153" s="524" t="str">
        <f t="shared" si="26"/>
        <v/>
      </c>
      <c r="BJ153" s="524" t="str">
        <f t="shared" si="26"/>
        <v/>
      </c>
      <c r="BK153" s="524" t="str">
        <f t="shared" si="26"/>
        <v/>
      </c>
      <c r="BL153" s="524" t="str">
        <f t="shared" si="26"/>
        <v/>
      </c>
      <c r="BM153" s="524" t="str">
        <f t="shared" si="26"/>
        <v/>
      </c>
      <c r="CE153" s="425"/>
      <c r="CF153" s="487"/>
      <c r="CG153" s="487"/>
      <c r="CH153" s="487"/>
      <c r="CI153" s="487"/>
      <c r="CJ153" s="487"/>
    </row>
    <row r="154" spans="3:95" ht="16.95" customHeight="1" x14ac:dyDescent="0.25">
      <c r="C154" s="1741" t="s">
        <v>3679</v>
      </c>
      <c r="D154" s="1741"/>
      <c r="E154" s="1391"/>
      <c r="F154" s="1391">
        <f t="shared" ref="F154:I154" si="27">SUMIF(F155:F159,"&lt;&gt;0")</f>
        <v>0</v>
      </c>
      <c r="G154" s="1391"/>
      <c r="H154" s="1391"/>
      <c r="I154" s="1391">
        <f t="shared" si="27"/>
        <v>0</v>
      </c>
      <c r="J154" s="1391"/>
      <c r="K154" s="1391">
        <f t="shared" ref="K154" si="28">SUMIF(K155:K159,"&lt;&gt;0")</f>
        <v>0</v>
      </c>
      <c r="L154" s="1391">
        <f t="shared" ref="L154" si="29">SUMIF(L155:L159,"&lt;&gt;0")</f>
        <v>0</v>
      </c>
      <c r="M154" s="1391">
        <f t="shared" ref="M154" si="30">SUMIF(M155:M159,"&lt;&gt;0")</f>
        <v>0</v>
      </c>
      <c r="N154" s="1391">
        <f t="shared" ref="N154" si="31">SUMIF(N155:N159,"&lt;&gt;0")</f>
        <v>0</v>
      </c>
      <c r="O154" s="1391">
        <f t="shared" ref="O154" si="32">SUMIF(O155:O159,"&lt;&gt;0")</f>
        <v>0</v>
      </c>
      <c r="P154" s="1391">
        <f t="shared" ref="P154" si="33">SUMIF(P155:P159,"&lt;&gt;0")</f>
        <v>0</v>
      </c>
      <c r="Q154" s="1391">
        <f t="shared" ref="Q154" si="34">SUMIF(Q155:Q159,"&lt;&gt;0")</f>
        <v>0</v>
      </c>
      <c r="R154" s="1391">
        <f t="shared" ref="R154" si="35">SUMIF(R155:R159,"&lt;&gt;0")</f>
        <v>0</v>
      </c>
      <c r="S154" s="1391">
        <f t="shared" ref="S154" si="36">SUMIF(S155:S159,"&lt;&gt;0")</f>
        <v>0</v>
      </c>
      <c r="T154" s="1391">
        <f t="shared" ref="T154" si="37">SUMIF(T155:T159,"&lt;&gt;0")</f>
        <v>0</v>
      </c>
      <c r="U154" s="1391">
        <f t="shared" ref="U154" si="38">SUMIF(U155:U159,"&lt;&gt;0")</f>
        <v>0</v>
      </c>
      <c r="V154" s="1391"/>
      <c r="W154" s="1391"/>
      <c r="X154" s="1391"/>
      <c r="Y154" s="1391">
        <f t="shared" ref="Y154" si="39">SUMIF(Y155:Y159,"&lt;&gt;0")</f>
        <v>0</v>
      </c>
      <c r="Z154" s="1391">
        <f t="shared" ref="Z154" si="40">SUMIF(Z155:Z159,"&lt;&gt;0")</f>
        <v>0</v>
      </c>
      <c r="AA154" s="1391">
        <f t="shared" ref="AA154" si="41">SUMIF(AA155:AA159,"&lt;&gt;0")</f>
        <v>0</v>
      </c>
      <c r="AB154" s="1391">
        <f t="shared" ref="AB154" si="42">SUMIF(AB155:AB159,"&lt;&gt;0")</f>
        <v>0</v>
      </c>
      <c r="AC154" s="1391"/>
      <c r="AD154" s="1391"/>
      <c r="AE154" s="1391"/>
      <c r="AF154" s="1391"/>
      <c r="AG154" s="1391">
        <f t="shared" ref="AG154" si="43">SUMIF(AG155:AG159,"&lt;&gt;0")</f>
        <v>0</v>
      </c>
      <c r="AH154" s="1391">
        <f t="shared" ref="AH154" si="44">SUMIF(AH155:AH159,"&lt;&gt;0")</f>
        <v>0</v>
      </c>
      <c r="AI154" s="1391">
        <f t="shared" ref="AI154" si="45">SUMIF(AI155:AI159,"&lt;&gt;0")</f>
        <v>0</v>
      </c>
      <c r="AJ154" s="1391">
        <f t="shared" ref="AJ154" si="46">SUMIF(AJ155:AJ159,"&lt;&gt;0")</f>
        <v>0</v>
      </c>
      <c r="AK154" s="1391">
        <f t="shared" ref="AK154" si="47">SUMIF(AK155:AK159,"&lt;&gt;0")</f>
        <v>0</v>
      </c>
      <c r="AL154" s="1391">
        <f t="shared" ref="AL154:AM154" si="48">SUMIF(AL155:AL159,"&lt;&gt;0")</f>
        <v>0</v>
      </c>
      <c r="AM154" s="1391">
        <f t="shared" si="48"/>
        <v>0</v>
      </c>
      <c r="AN154" s="1391">
        <f t="shared" ref="AN154" si="49">SUMIF(AN155:AN159,"&lt;&gt;0")</f>
        <v>0</v>
      </c>
      <c r="AO154" s="1391">
        <f t="shared" ref="AO154" si="50">SUMIF(AO155:AO159,"&lt;&gt;0")</f>
        <v>0</v>
      </c>
      <c r="AP154" s="1391">
        <f t="shared" ref="AP154" si="51">SUMIF(AP155:AP159,"&lt;&gt;0")</f>
        <v>0</v>
      </c>
      <c r="AQ154" s="1391">
        <f t="shared" ref="AQ154" si="52">SUMIF(AQ155:AQ159,"&lt;&gt;0")</f>
        <v>0</v>
      </c>
      <c r="AR154" s="1391">
        <f t="shared" ref="AR154" si="53">SUMIF(AR155:AR159,"&lt;&gt;0")</f>
        <v>0</v>
      </c>
      <c r="AS154" s="1391">
        <f t="shared" ref="AS154" si="54">SUMIF(AS155:AS159,"&lt;&gt;0")</f>
        <v>0</v>
      </c>
      <c r="AT154" s="1391">
        <f t="shared" ref="AT154:AU154" si="55">SUMIF(AT155:AT159,"&lt;&gt;0")</f>
        <v>0</v>
      </c>
      <c r="AU154" s="1391">
        <f t="shared" si="55"/>
        <v>0</v>
      </c>
      <c r="AV154" s="1391">
        <f t="shared" ref="AV154" si="56">SUMIF(AV155:AV159,"&lt;&gt;0")</f>
        <v>0</v>
      </c>
      <c r="AW154" s="1391">
        <f t="shared" ref="AW154" si="57">SUMIF(AW155:AW159,"&lt;&gt;0")</f>
        <v>0</v>
      </c>
      <c r="AX154" s="1391">
        <f t="shared" ref="AX154" si="58">SUMIF(AX155:AX159,"&lt;&gt;0")</f>
        <v>0</v>
      </c>
      <c r="AY154" s="1391">
        <f t="shared" ref="AY154" si="59">SUMIF(AY155:AY159,"&lt;&gt;0")</f>
        <v>0</v>
      </c>
      <c r="AZ154" s="1391">
        <f t="shared" ref="AZ154" si="60">SUMIF(AZ155:AZ159,"&lt;&gt;0")</f>
        <v>0</v>
      </c>
      <c r="BA154" s="1391">
        <f t="shared" ref="BA154" si="61">SUMIF(BA155:BA159,"&lt;&gt;0")</f>
        <v>0</v>
      </c>
      <c r="BB154" s="1391">
        <f t="shared" ref="BB154:BC154" si="62">SUMIF(BB155:BB159,"&lt;&gt;0")</f>
        <v>0</v>
      </c>
      <c r="BC154" s="1391">
        <f t="shared" si="62"/>
        <v>0</v>
      </c>
      <c r="BD154" s="1391">
        <f t="shared" ref="BD154" si="63">SUMIF(BD155:BD159,"&lt;&gt;0")</f>
        <v>0</v>
      </c>
      <c r="BE154" s="1391">
        <f t="shared" ref="BE154" si="64">SUMIF(BE155:BE159,"&lt;&gt;0")</f>
        <v>0</v>
      </c>
      <c r="BF154" s="1391">
        <f t="shared" ref="BF154" si="65">SUMIF(BF155:BF159,"&lt;&gt;0")</f>
        <v>0</v>
      </c>
      <c r="BG154" s="1391">
        <f t="shared" ref="BG154" si="66">SUMIF(BG155:BG159,"&lt;&gt;0")</f>
        <v>0</v>
      </c>
      <c r="BH154" s="1391">
        <f t="shared" ref="BH154" si="67">SUMIF(BH155:BH159,"&lt;&gt;0")</f>
        <v>0</v>
      </c>
      <c r="BI154" s="1391">
        <f t="shared" ref="BI154" si="68">SUMIF(BI155:BI159,"&lt;&gt;0")</f>
        <v>0</v>
      </c>
      <c r="BJ154" s="1391">
        <f t="shared" ref="BJ154:BK154" si="69">SUMIF(BJ155:BJ159,"&lt;&gt;0")</f>
        <v>0</v>
      </c>
      <c r="BK154" s="1391">
        <f t="shared" si="69"/>
        <v>0</v>
      </c>
      <c r="BL154" s="1391">
        <f t="shared" ref="BL154" si="70">SUMIF(BL155:BL159,"&lt;&gt;0")</f>
        <v>0</v>
      </c>
      <c r="BM154" s="1392">
        <f t="shared" ref="BM154" si="71">SUMIF(BM155:BM159,"&lt;&gt;0")</f>
        <v>0</v>
      </c>
      <c r="BN154" s="1391">
        <f>SUMIF(BN155:BN159,"&lt;&gt;0")</f>
        <v>0</v>
      </c>
      <c r="BO154" s="1391">
        <f>SUMIF(BO155:BO159,"&lt;&gt;0")</f>
        <v>0</v>
      </c>
      <c r="BP154" s="527"/>
      <c r="BQ154" s="527"/>
      <c r="BR154" s="527"/>
      <c r="BS154" s="527"/>
      <c r="BT154" s="527"/>
      <c r="BU154" s="527"/>
      <c r="BV154" s="527"/>
      <c r="BW154" s="527"/>
      <c r="BX154" s="527"/>
      <c r="BY154" s="527"/>
      <c r="BZ154" s="527"/>
      <c r="CA154" s="528"/>
      <c r="CB154" s="528"/>
      <c r="CC154" s="528"/>
      <c r="CD154" s="529"/>
      <c r="CE154" s="529"/>
      <c r="CF154" s="529"/>
      <c r="CG154" s="530"/>
      <c r="CH154" s="531"/>
      <c r="CI154" s="532"/>
      <c r="CJ154" s="528"/>
      <c r="CK154" s="528"/>
      <c r="CL154" s="413"/>
      <c r="CM154" s="413"/>
      <c r="CN154" s="413"/>
      <c r="CO154" s="413"/>
      <c r="CP154" s="413"/>
      <c r="CQ154" s="413"/>
    </row>
    <row r="155" spans="3:95" ht="15" customHeight="1" x14ac:dyDescent="0.25">
      <c r="C155" s="1735" t="s">
        <v>176</v>
      </c>
      <c r="D155" s="1735"/>
      <c r="E155" s="1393"/>
      <c r="F155" s="1393" cm="1">
        <f t="array" ref="F155">IFERROR(IF(COUNTIFS($C$48:$C$141,$C155)&gt;0,SUMPRODUCT(('Rates &amp; Drop Downs INT'!$BS$7:$BS$79=F$160)*('Rates &amp; Drop Downs INT'!$BM$7:$BM$79=$C155)*('Rates &amp; Drop Downs INT'!$BR$7:$BR$79)),0),"")</f>
        <v>0</v>
      </c>
      <c r="G155" s="1393" cm="1">
        <f t="array" ref="G155">IFERROR(IF(COUNTIFS($C$48:$C$141,$C155)&gt;0,SUMPRODUCT(('Rates &amp; Drop Downs INT'!$BS$7:$BS$79=G$160)*('Rates &amp; Drop Downs INT'!$BM$7:$BM$79=$C155)*('Rates &amp; Drop Downs INT'!$BR$7:$BR$79)),0),"")</f>
        <v>0</v>
      </c>
      <c r="H155" s="1393" cm="1">
        <f t="array" ref="H155">IFERROR(IF(COUNTIFS($C$48:$C$141,$C155)&gt;0,SUMPRODUCT(('Rates &amp; Drop Downs INT'!$BS$7:$BS$79=H$160)*('Rates &amp; Drop Downs INT'!$BM$7:$BM$79=$C155)*('Rates &amp; Drop Downs INT'!$BR$7:$BR$79)),0),"")</f>
        <v>0</v>
      </c>
      <c r="I155" s="1393" cm="1">
        <f t="array" ref="I155">IFERROR(IF(COUNTIFS($C$48:$C$141,$C155)&gt;0,SUMPRODUCT(('Rates &amp; Drop Downs INT'!$BS$7:$BS$79=I$160)*('Rates &amp; Drop Downs INT'!$BM$7:$BM$79=$C155)*('Rates &amp; Drop Downs INT'!$BR$7:$BR$79)),0),"")</f>
        <v>0</v>
      </c>
      <c r="J155" s="1393" cm="1">
        <f t="array" ref="J155">IFERROR(IF(COUNTIFS($C$48:$C$141,$C155)&gt;0,SUMPRODUCT(('Rates &amp; Drop Downs INT'!$BS$7:$BS$79=J$160)*('Rates &amp; Drop Downs INT'!$BM$7:$BM$79=$C155)*('Rates &amp; Drop Downs INT'!$BR$7:$BR$79)),0),"")</f>
        <v>0</v>
      </c>
      <c r="K155" s="1393" cm="1">
        <f t="array" ref="K155">IFERROR(IF(COUNTIFS($C$48:$C$141,$C155)&gt;0,SUMPRODUCT(('Rates &amp; Drop Downs INT'!$BS$7:$BS$79=K$160)*('Rates &amp; Drop Downs INT'!$BM$7:$BM$79=$C155)*('Rates &amp; Drop Downs INT'!$BR$7:$BR$79)),0),"")</f>
        <v>0</v>
      </c>
      <c r="L155" s="1393" cm="1">
        <f t="array" ref="L155">IFERROR(IF(COUNTIFS($C$48:$C$141,$C155)&gt;0,SUMPRODUCT(('Rates &amp; Drop Downs INT'!$BS$7:$BS$79=L$160)*('Rates &amp; Drop Downs INT'!$BM$7:$BM$79=$C155)*('Rates &amp; Drop Downs INT'!$BR$7:$BR$79)),0),"")</f>
        <v>0</v>
      </c>
      <c r="M155" s="1393" cm="1">
        <f t="array" ref="M155">IFERROR(IF(COUNTIFS($C$48:$C$141,$C155)&gt;0,SUMPRODUCT(('Rates &amp; Drop Downs INT'!$BS$7:$BS$79=M$160)*('Rates &amp; Drop Downs INT'!$BM$7:$BM$79=$C155)*('Rates &amp; Drop Downs INT'!$BR$7:$BR$79)),0),"")</f>
        <v>0</v>
      </c>
      <c r="N155" s="1393" cm="1">
        <f t="array" ref="N155">IFERROR(IF(COUNTIFS($C$48:$C$141,$C155)&gt;0,SUMPRODUCT(('Rates &amp; Drop Downs INT'!$BS$7:$BS$79=N$160)*('Rates &amp; Drop Downs INT'!$BM$7:$BM$79=$C155)*('Rates &amp; Drop Downs INT'!$BR$7:$BR$79)),0),"")</f>
        <v>0</v>
      </c>
      <c r="O155" s="1393" cm="1">
        <f t="array" ref="O155">IFERROR(IF(COUNTIFS($C$48:$C$141,$C155)&gt;0,SUMPRODUCT(('Rates &amp; Drop Downs INT'!$BS$7:$BS$79=O$160)*('Rates &amp; Drop Downs INT'!$BM$7:$BM$79=$C155)*('Rates &amp; Drop Downs INT'!$BR$7:$BR$79)),0),"")</f>
        <v>0</v>
      </c>
      <c r="P155" s="1393" cm="1">
        <f t="array" ref="P155">IFERROR(IF(COUNTIFS($C$48:$C$141,$C155)&gt;0,SUMPRODUCT(('Rates &amp; Drop Downs INT'!$BS$7:$BS$79=P$160)*('Rates &amp; Drop Downs INT'!$BM$7:$BM$79=$C155)*('Rates &amp; Drop Downs INT'!$BR$7:$BR$79)),0),"")</f>
        <v>0</v>
      </c>
      <c r="Q155" s="1393" cm="1">
        <f t="array" ref="Q155">IFERROR(IF(COUNTIFS($C$48:$C$141,$C155)&gt;0,SUMPRODUCT(('Rates &amp; Drop Downs INT'!$BS$7:$BS$79=Q$160)*('Rates &amp; Drop Downs INT'!$BM$7:$BM$79=$C155)*('Rates &amp; Drop Downs INT'!$BR$7:$BR$79)),0),"")</f>
        <v>0</v>
      </c>
      <c r="R155" s="1393" cm="1">
        <f t="array" ref="R155">IFERROR(IF(COUNTIFS($C$48:$C$141,$C155)&gt;0,SUMPRODUCT(('Rates &amp; Drop Downs INT'!$BS$7:$BS$79=R$160)*('Rates &amp; Drop Downs INT'!$BM$7:$BM$79=$C155)*('Rates &amp; Drop Downs INT'!$BR$7:$BR$79)),0),"")</f>
        <v>0</v>
      </c>
      <c r="S155" s="1393" cm="1">
        <f t="array" ref="S155">IFERROR(IF(COUNTIFS($C$48:$C$141,$C155)&gt;0,SUMPRODUCT(('Rates &amp; Drop Downs INT'!$BS$7:$BS$79=S$160)*('Rates &amp; Drop Downs INT'!$BM$7:$BM$79=$C155)*('Rates &amp; Drop Downs INT'!$BR$7:$BR$79)),0),"")</f>
        <v>0</v>
      </c>
      <c r="T155" s="1393" cm="1">
        <f t="array" ref="T155">IFERROR(IF(COUNTIFS($C$48:$C$141,$C155)&gt;0,SUMPRODUCT(('Rates &amp; Drop Downs INT'!$BS$7:$BS$79=T$160)*('Rates &amp; Drop Downs INT'!$BM$7:$BM$79=$C155)*('Rates &amp; Drop Downs INT'!$BR$7:$BR$79)),0),"")</f>
        <v>0</v>
      </c>
      <c r="U155" s="1393" cm="1">
        <f t="array" ref="U155">IFERROR(IF(COUNTIFS($C$48:$C$141,$C155)&gt;0,SUMPRODUCT(('Rates &amp; Drop Downs INT'!$BS$7:$BS$79=U$160)*('Rates &amp; Drop Downs INT'!$BM$7:$BM$79=$C155)*('Rates &amp; Drop Downs INT'!$BR$7:$BR$79)),0),"")</f>
        <v>0</v>
      </c>
      <c r="V155" s="1393" cm="1">
        <f t="array" ref="V155">IFERROR(IF(COUNTIFS($C$48:$C$141,$C155)&gt;0,SUMPRODUCT(('Rates &amp; Drop Downs INT'!$BS$7:$BS$79=V$160)*('Rates &amp; Drop Downs INT'!$BM$7:$BM$79=$C155)*('Rates &amp; Drop Downs INT'!$BR$7:$BR$79)),0),"")</f>
        <v>0</v>
      </c>
      <c r="W155" s="1393" cm="1">
        <f t="array" ref="W155">IFERROR(IF(COUNTIFS($C$48:$C$141,$C155)&gt;0,SUMPRODUCT(('Rates &amp; Drop Downs INT'!$BS$7:$BS$79=W$160)*('Rates &amp; Drop Downs INT'!$BM$7:$BM$79=$C155)*('Rates &amp; Drop Downs INT'!$BR$7:$BR$79)),0),"")</f>
        <v>0</v>
      </c>
      <c r="X155" s="1393"/>
      <c r="Y155" s="1393" cm="1">
        <f t="array" ref="Y155">IFERROR(IF(COUNTIFS($C$48:$C$141,$C155)&gt;0,SUMPRODUCT(('Rates &amp; Drop Downs INT'!$BS$7:$BS$79=Y$160)*('Rates &amp; Drop Downs INT'!$BM$7:$BM$79=$C155)*('Rates &amp; Drop Downs INT'!$BR$7:$BR$79)),0),"")</f>
        <v>0</v>
      </c>
      <c r="Z155" s="1393" cm="1">
        <f t="array" ref="Z155">IFERROR(IF(COUNTIFS($C$48:$C$141,$C155)&gt;0,SUMPRODUCT(('Rates &amp; Drop Downs INT'!$BS$7:$BS$79=Z$160)*('Rates &amp; Drop Downs INT'!$BM$7:$BM$79=$C155)*('Rates &amp; Drop Downs INT'!$BR$7:$BR$79)),0),"")</f>
        <v>0</v>
      </c>
      <c r="AA155" s="1393" cm="1">
        <f t="array" ref="AA155">IFERROR(IF(COUNTIFS($C$48:$C$141,$C155)&gt;0,SUMPRODUCT(('Rates &amp; Drop Downs INT'!$BS$7:$BS$79=AA$160)*('Rates &amp; Drop Downs INT'!$BM$7:$BM$79=$C155)*('Rates &amp; Drop Downs INT'!$BR$7:$BR$79)),0),"")</f>
        <v>0</v>
      </c>
      <c r="AB155" s="1393" cm="1">
        <f t="array" ref="AB155">IFERROR(IF(COUNTIFS($C$48:$C$141,$C155)&gt;0,SUMPRODUCT(('Rates &amp; Drop Downs INT'!$BS$7:$BS$79=AB$160)*('Rates &amp; Drop Downs INT'!$BM$7:$BM$79=$C155)*('Rates &amp; Drop Downs INT'!$BR$7:$BR$79)),0),"")</f>
        <v>0</v>
      </c>
      <c r="AC155" s="1393"/>
      <c r="AD155" s="1393"/>
      <c r="AE155" s="1393"/>
      <c r="AF155" s="1393"/>
      <c r="AG155" s="1393" cm="1">
        <f t="array" ref="AG155">IFERROR(IF(COUNTIFS($C$48:$C$141,$C155)&gt;0,SUMPRODUCT(('Rates &amp; Drop Downs INT'!$BS$7:$BS$79=AG$160)*('Rates &amp; Drop Downs INT'!$BM$7:$BM$79=$C155)*('Rates &amp; Drop Downs INT'!$BR$7:$BR$79)),0),"")</f>
        <v>0</v>
      </c>
      <c r="AH155" s="1393" cm="1">
        <f t="array" ref="AH155">IFERROR(IF(COUNTIFS($C$48:$C$141,$C155)&gt;0,SUMPRODUCT(('Rates &amp; Drop Downs INT'!$BS$7:$BS$79=AH$160)*('Rates &amp; Drop Downs INT'!$BM$7:$BM$79=$C155)*('Rates &amp; Drop Downs INT'!$BR$7:$BR$79)),0),"")</f>
        <v>0</v>
      </c>
      <c r="AI155" s="1393" cm="1">
        <f t="array" ref="AI155">IFERROR(IF(COUNTIFS($C$48:$C$141,$C155)&gt;0,SUMPRODUCT(('Rates &amp; Drop Downs INT'!$BS$7:$BS$79=AI$160)*('Rates &amp; Drop Downs INT'!$BM$7:$BM$79=$C155)*('Rates &amp; Drop Downs INT'!$BR$7:$BR$79)),0),"")</f>
        <v>0</v>
      </c>
      <c r="AJ155" s="1393" cm="1">
        <f t="array" ref="AJ155">IFERROR(IF(COUNTIFS($C$48:$C$141,$C155)&gt;0,SUMPRODUCT(('Rates &amp; Drop Downs INT'!$BS$7:$BS$79=AJ$160)*('Rates &amp; Drop Downs INT'!$BM$7:$BM$79=$C155)*('Rates &amp; Drop Downs INT'!$BR$7:$BR$79)),0),"")</f>
        <v>0</v>
      </c>
      <c r="AK155" s="1393" cm="1">
        <f t="array" ref="AK155">IFERROR(IF(COUNTIFS($C$48:$C$141,$C155)&gt;0,SUMPRODUCT(('Rates &amp; Drop Downs INT'!$BS$7:$BS$79=AK$160)*('Rates &amp; Drop Downs INT'!$BM$7:$BM$79=$C155)*('Rates &amp; Drop Downs INT'!$BR$7:$BR$79)),0),"")</f>
        <v>0</v>
      </c>
      <c r="AL155" s="1393" cm="1">
        <f t="array" ref="AL155">IFERROR(IF(COUNTIFS($C$48:$C$141,$C155)&gt;0,SUMPRODUCT(('Rates &amp; Drop Downs INT'!$BS$7:$BS$79=AL$160)*('Rates &amp; Drop Downs INT'!$BM$7:$BM$79=$C155)*('Rates &amp; Drop Downs INT'!$BR$7:$BR$79)),0),"")</f>
        <v>0</v>
      </c>
      <c r="AM155" s="1393" cm="1">
        <f t="array" ref="AM155">IFERROR(IF(COUNTIFS($C$48:$C$141,$C155)&gt;0,SUMPRODUCT(('Rates &amp; Drop Downs INT'!$BS$7:$BS$79=AM$160)*('Rates &amp; Drop Downs INT'!$BM$7:$BM$79=$C155)*('Rates &amp; Drop Downs INT'!$BR$7:$BR$79)),0),"")</f>
        <v>0</v>
      </c>
      <c r="AN155" s="1393" cm="1">
        <f t="array" ref="AN155">IFERROR(IF(COUNTIFS($C$48:$C$141,$C155)&gt;0,SUMPRODUCT(('Rates &amp; Drop Downs INT'!$BS$7:$BS$79=AN$160)*('Rates &amp; Drop Downs INT'!$BM$7:$BM$79=$C155)*('Rates &amp; Drop Downs INT'!$BR$7:$BR$79)),0),"")</f>
        <v>0</v>
      </c>
      <c r="AO155" s="1393" cm="1">
        <f t="array" ref="AO155">IFERROR(IF(COUNTIFS($C$48:$C$141,$C155)&gt;0,SUMPRODUCT(('Rates &amp; Drop Downs INT'!$BS$7:$BS$79=AO$160)*('Rates &amp; Drop Downs INT'!$BM$7:$BM$79=$C155)*('Rates &amp; Drop Downs INT'!$BR$7:$BR$79)),0),"")</f>
        <v>0</v>
      </c>
      <c r="AP155" s="1393" cm="1">
        <f t="array" ref="AP155">IFERROR(IF(COUNTIFS($C$48:$C$141,$C155)&gt;0,SUMPRODUCT(('Rates &amp; Drop Downs INT'!$BS$7:$BS$79=AP$160)*('Rates &amp; Drop Downs INT'!$BM$7:$BM$79=$C155)*('Rates &amp; Drop Downs INT'!$BR$7:$BR$79)),0),"")</f>
        <v>0</v>
      </c>
      <c r="AQ155" s="1393" cm="1">
        <f t="array" ref="AQ155">IFERROR(IF(COUNTIFS($C$48:$C$141,$C155)&gt;0,SUMPRODUCT(('Rates &amp; Drop Downs INT'!$BS$7:$BS$79=AQ$160)*('Rates &amp; Drop Downs INT'!$BM$7:$BM$79=$C155)*('Rates &amp; Drop Downs INT'!$BR$7:$BR$79)),0),"")</f>
        <v>0</v>
      </c>
      <c r="AR155" s="1393" cm="1">
        <f t="array" ref="AR155">IFERROR(IF(COUNTIFS($C$48:$C$141,$C155)&gt;0,SUMPRODUCT(('Rates &amp; Drop Downs INT'!$BS$7:$BS$79=AR$160)*('Rates &amp; Drop Downs INT'!$BM$7:$BM$79=$C155)*('Rates &amp; Drop Downs INT'!$BR$7:$BR$79)),0),"")</f>
        <v>0</v>
      </c>
      <c r="AS155" s="1393" cm="1">
        <f t="array" ref="AS155">IFERROR(IF(COUNTIFS($C$48:$C$141,$C155)&gt;0,SUMPRODUCT(('Rates &amp; Drop Downs INT'!$BS$7:$BS$79=AS$160)*('Rates &amp; Drop Downs INT'!$BM$7:$BM$79=$C155)*('Rates &amp; Drop Downs INT'!$BR$7:$BR$79)),0),"")</f>
        <v>0</v>
      </c>
      <c r="AT155" s="1393" cm="1">
        <f t="array" ref="AT155">IFERROR(IF(COUNTIFS($C$48:$C$141,$C155)&gt;0,SUMPRODUCT(('Rates &amp; Drop Downs INT'!$BS$7:$BS$79=AT$160)*('Rates &amp; Drop Downs INT'!$BM$7:$BM$79=$C155)*('Rates &amp; Drop Downs INT'!$BR$7:$BR$79)),0),"")</f>
        <v>0</v>
      </c>
      <c r="AU155" s="1393" cm="1">
        <f t="array" ref="AU155">IFERROR(IF(COUNTIFS($C$48:$C$141,$C155)&gt;0,SUMPRODUCT(('Rates &amp; Drop Downs INT'!$BS$7:$BS$79=AU$160)*('Rates &amp; Drop Downs INT'!$BM$7:$BM$79=$C155)*('Rates &amp; Drop Downs INT'!$BR$7:$BR$79)),0),"")</f>
        <v>0</v>
      </c>
      <c r="AV155" s="1393" cm="1">
        <f t="array" ref="AV155">IFERROR(IF(COUNTIFS($C$48:$C$141,$C155)&gt;0,SUMPRODUCT(('Rates &amp; Drop Downs INT'!$BS$7:$BS$79=AV$160)*('Rates &amp; Drop Downs INT'!$BM$7:$BM$79=$C155)*('Rates &amp; Drop Downs INT'!$BR$7:$BR$79)),0),"")</f>
        <v>0</v>
      </c>
      <c r="AW155" s="1393" cm="1">
        <f t="array" ref="AW155">IFERROR(IF(COUNTIFS($C$48:$C$141,$C155)&gt;0,SUMPRODUCT(('Rates &amp; Drop Downs INT'!$BS$7:$BS$79=AW$160)*('Rates &amp; Drop Downs INT'!$BM$7:$BM$79=$C155)*('Rates &amp; Drop Downs INT'!$BR$7:$BR$79)),0),"")</f>
        <v>0</v>
      </c>
      <c r="AX155" s="1393" cm="1">
        <f t="array" ref="AX155">IFERROR(IF(COUNTIFS($C$48:$C$141,$C155)&gt;0,SUMPRODUCT(('Rates &amp; Drop Downs INT'!$BS$7:$BS$79=AX$160)*('Rates &amp; Drop Downs INT'!$BM$7:$BM$79=$C155)*('Rates &amp; Drop Downs INT'!$BR$7:$BR$79)),0),"")</f>
        <v>0</v>
      </c>
      <c r="AY155" s="1393" cm="1">
        <f t="array" ref="AY155">IFERROR(IF(COUNTIFS($C$48:$C$141,$C155)&gt;0,SUMPRODUCT(('Rates &amp; Drop Downs INT'!$BS$7:$BS$79=AY$160)*('Rates &amp; Drop Downs INT'!$BM$7:$BM$79=$C155)*('Rates &amp; Drop Downs INT'!$BR$7:$BR$79)),0),"")</f>
        <v>0</v>
      </c>
      <c r="AZ155" s="1393" cm="1">
        <f t="array" ref="AZ155">IFERROR(IF(COUNTIFS($C$48:$C$141,$C155)&gt;0,SUMPRODUCT(('Rates &amp; Drop Downs INT'!$BS$7:$BS$79=AZ$160)*('Rates &amp; Drop Downs INT'!$BM$7:$BM$79=$C155)*('Rates &amp; Drop Downs INT'!$BR$7:$BR$79)),0),"")</f>
        <v>0</v>
      </c>
      <c r="BA155" s="1393" cm="1">
        <f t="array" ref="BA155">IFERROR(IF(COUNTIFS($C$48:$C$141,$C155)&gt;0,SUMPRODUCT(('Rates &amp; Drop Downs INT'!$BS$7:$BS$79=BA$160)*('Rates &amp; Drop Downs INT'!$BM$7:$BM$79=$C155)*('Rates &amp; Drop Downs INT'!$BR$7:$BR$79)),0),"")</f>
        <v>0</v>
      </c>
      <c r="BB155" s="1393" cm="1">
        <f t="array" ref="BB155">IFERROR(IF(COUNTIFS($C$48:$C$141,$C155)&gt;0,SUMPRODUCT(('Rates &amp; Drop Downs INT'!$BS$7:$BS$79=BB$160)*('Rates &amp; Drop Downs INT'!$BM$7:$BM$79=$C155)*('Rates &amp; Drop Downs INT'!$BR$7:$BR$79)),0),"")</f>
        <v>0</v>
      </c>
      <c r="BC155" s="1393" cm="1">
        <f t="array" ref="BC155">IFERROR(IF(COUNTIFS($C$48:$C$141,$C155)&gt;0,SUMPRODUCT(('Rates &amp; Drop Downs INT'!$BS$7:$BS$79=BC$160)*('Rates &amp; Drop Downs INT'!$BM$7:$BM$79=$C155)*('Rates &amp; Drop Downs INT'!$BR$7:$BR$79)),0),"")</f>
        <v>0</v>
      </c>
      <c r="BD155" s="1393" cm="1">
        <f t="array" ref="BD155">IFERROR(IF(COUNTIFS($C$48:$C$141,$C155)&gt;0,SUMPRODUCT(('Rates &amp; Drop Downs INT'!$BS$7:$BS$79=BD$160)*('Rates &amp; Drop Downs INT'!$BM$7:$BM$79=$C155)*('Rates &amp; Drop Downs INT'!$BR$7:$BR$79)),0),"")</f>
        <v>0</v>
      </c>
      <c r="BE155" s="1393" cm="1">
        <f t="array" ref="BE155">IFERROR(IF(COUNTIFS($C$48:$C$141,$C155)&gt;0,SUMPRODUCT(('Rates &amp; Drop Downs INT'!$BS$7:$BS$79=BE$160)*('Rates &amp; Drop Downs INT'!$BM$7:$BM$79=$C155)*('Rates &amp; Drop Downs INT'!$BR$7:$BR$79)),0),"")</f>
        <v>0</v>
      </c>
      <c r="BF155" s="1393" cm="1">
        <f t="array" ref="BF155">IFERROR(IF(COUNTIFS($C$48:$C$141,$C155)&gt;0,SUMPRODUCT(('Rates &amp; Drop Downs INT'!$BS$7:$BS$79=BF$160)*('Rates &amp; Drop Downs INT'!$BM$7:$BM$79=$C155)*('Rates &amp; Drop Downs INT'!$BR$7:$BR$79)),0),"")</f>
        <v>0</v>
      </c>
      <c r="BG155" s="1393" cm="1">
        <f t="array" ref="BG155">IFERROR(IF(COUNTIFS($C$48:$C$141,$C155)&gt;0,SUMPRODUCT(('Rates &amp; Drop Downs INT'!$BS$7:$BS$79=BG$160)*('Rates &amp; Drop Downs INT'!$BM$7:$BM$79=$C155)*('Rates &amp; Drop Downs INT'!$BR$7:$BR$79)),0),"")</f>
        <v>0</v>
      </c>
      <c r="BH155" s="1393" cm="1">
        <f t="array" ref="BH155">IFERROR(IF(COUNTIFS($C$48:$C$141,$C155)&gt;0,SUMPRODUCT(('Rates &amp; Drop Downs INT'!$BS$7:$BS$79=BH$160)*('Rates &amp; Drop Downs INT'!$BM$7:$BM$79=$C155)*('Rates &amp; Drop Downs INT'!$BR$7:$BR$79)),0),"")</f>
        <v>0</v>
      </c>
      <c r="BI155" s="1393" cm="1">
        <f t="array" ref="BI155">IFERROR(IF(COUNTIFS($C$48:$C$141,$C155)&gt;0,SUMPRODUCT(('Rates &amp; Drop Downs INT'!$BS$7:$BS$79=BI$160)*('Rates &amp; Drop Downs INT'!$BM$7:$BM$79=$C155)*('Rates &amp; Drop Downs INT'!$BR$7:$BR$79)),0),"")</f>
        <v>0</v>
      </c>
      <c r="BJ155" s="1393" cm="1">
        <f t="array" ref="BJ155">IFERROR(IF(COUNTIFS($C$48:$C$141,$C155)&gt;0,SUMPRODUCT(('Rates &amp; Drop Downs INT'!$BS$7:$BS$79=BJ$160)*('Rates &amp; Drop Downs INT'!$BM$7:$BM$79=$C155)*('Rates &amp; Drop Downs INT'!$BR$7:$BR$79)),0),"")</f>
        <v>0</v>
      </c>
      <c r="BK155" s="1393" cm="1">
        <f t="array" ref="BK155">IFERROR(IF(COUNTIFS($C$48:$C$141,$C155)&gt;0,SUMPRODUCT(('Rates &amp; Drop Downs INT'!$BS$7:$BS$79=BK$160)*('Rates &amp; Drop Downs INT'!$BM$7:$BM$79=$C155)*('Rates &amp; Drop Downs INT'!$BR$7:$BR$79)),0),"")</f>
        <v>0</v>
      </c>
      <c r="BL155" s="1393" cm="1">
        <f t="array" ref="BL155">IFERROR(IF(COUNTIFS($C$48:$C$141,$C155)&gt;0,SUMPRODUCT(('Rates &amp; Drop Downs INT'!$BS$7:$BS$79=BL$160)*('Rates &amp; Drop Downs INT'!$BM$7:$BM$79=$C155)*('Rates &amp; Drop Downs INT'!$BR$7:$BR$79)),0),"")</f>
        <v>0</v>
      </c>
      <c r="BM155" s="1394" cm="1">
        <f t="array" ref="BM155">IFERROR(IF(COUNTIFS($C$48:$C$141,$C155)&gt;0,SUMPRODUCT(('Rates &amp; Drop Downs INT'!$BS$7:$BS$79=BM$160)*('Rates &amp; Drop Downs INT'!$BM$7:$BM$79=$C155)*('Rates &amp; Drop Downs INT'!$BR$7:$BR$79)),0),"")</f>
        <v>0</v>
      </c>
      <c r="BN155" s="1395" cm="1">
        <f t="array" ref="BN155">IFERROR(IF(COUNTIFS($C$48:$C$141,$C155)&gt;0,SUMPRODUCT(('Rates &amp; Drop Downs INT'!$BS$7:$BS$79=BN$160)*('Rates &amp; Drop Downs INT'!$BM$7:$BM$79=$C155)*('Rates &amp; Drop Downs INT'!$BR$7:$BR$79)),0),"")</f>
        <v>0</v>
      </c>
      <c r="BO155" s="1395" cm="1">
        <f t="array" ref="BO155">IFERROR(IF(COUNTIFS($C$48:$C$141,$C155)&gt;0,SUMPRODUCT(('Rates &amp; Drop Downs INT'!$BS$7:$BS$79=BO$160)*('Rates &amp; Drop Downs INT'!$BM$7:$BM$79=$C155)*('Rates &amp; Drop Downs INT'!$BR$7:$BR$79)),0),"")</f>
        <v>0</v>
      </c>
      <c r="BP155" s="527"/>
      <c r="BQ155" s="527"/>
      <c r="BR155" s="527"/>
      <c r="BS155" s="527"/>
      <c r="BT155" s="527"/>
      <c r="BU155" s="527"/>
      <c r="BV155" s="527"/>
      <c r="BW155" s="527"/>
      <c r="BX155" s="527"/>
      <c r="BY155" s="527"/>
      <c r="BZ155" s="527"/>
      <c r="CA155" s="528"/>
      <c r="CB155" s="528"/>
      <c r="CC155" s="528"/>
      <c r="CD155" s="529"/>
      <c r="CE155" s="529"/>
      <c r="CF155" s="529"/>
      <c r="CG155" s="530"/>
      <c r="CH155" s="531"/>
      <c r="CI155" s="532"/>
      <c r="CJ155" s="528"/>
      <c r="CK155" s="528"/>
      <c r="CL155" s="413"/>
      <c r="CM155" s="413"/>
      <c r="CN155" s="413"/>
      <c r="CO155" s="413"/>
      <c r="CP155" s="413"/>
      <c r="CQ155" s="413"/>
    </row>
    <row r="156" spans="3:95" ht="16.05" customHeight="1" x14ac:dyDescent="0.25">
      <c r="C156" s="1735" t="s">
        <v>257</v>
      </c>
      <c r="D156" s="1735"/>
      <c r="E156" s="1393"/>
      <c r="F156" s="1393" cm="1">
        <f t="array" ref="F156">IFERROR(IF(COUNTIFS($C$48:$C$141,$C156)&gt;0,SUMPRODUCT(('Rates &amp; Drop Downs INT'!$BS$7:$BS$79=F$160)*('Rates &amp; Drop Downs INT'!$BM$7:$BM$79=$C156)*('Rates &amp; Drop Downs INT'!$BR$7:$BR$79)),0),"")</f>
        <v>0</v>
      </c>
      <c r="G156" s="1393" cm="1">
        <f t="array" ref="G156">IFERROR(IF(COUNTIFS($C$48:$C$141,$C156)&gt;0,SUMPRODUCT(('Rates &amp; Drop Downs INT'!$BS$7:$BS$79=G$160)*('Rates &amp; Drop Downs INT'!$BM$7:$BM$79=$C156)*('Rates &amp; Drop Downs INT'!$BR$7:$BR$79)),0),"")</f>
        <v>0</v>
      </c>
      <c r="H156" s="1393" cm="1">
        <f t="array" ref="H156">IFERROR(IF(COUNTIFS($C$48:$C$141,$C156)&gt;0,SUMPRODUCT(('Rates &amp; Drop Downs INT'!$BS$7:$BS$79=H$160)*('Rates &amp; Drop Downs INT'!$BM$7:$BM$79=$C156)*('Rates &amp; Drop Downs INT'!$BR$7:$BR$79)),0),"")</f>
        <v>0</v>
      </c>
      <c r="I156" s="1393" cm="1">
        <f t="array" ref="I156">IFERROR(IF(COUNTIFS($C$48:$C$141,$C156)&gt;0,SUMPRODUCT(('Rates &amp; Drop Downs INT'!$BS$7:$BS$79=I$160)*('Rates &amp; Drop Downs INT'!$BM$7:$BM$79=$C156)*('Rates &amp; Drop Downs INT'!$BR$7:$BR$79)),0),"")</f>
        <v>0</v>
      </c>
      <c r="J156" s="1393" cm="1">
        <f t="array" ref="J156">IFERROR(IF(COUNTIFS($C$48:$C$141,$C156)&gt;0,SUMPRODUCT(('Rates &amp; Drop Downs INT'!$BS$7:$BS$79=J$160)*('Rates &amp; Drop Downs INT'!$BM$7:$BM$79=$C156)*('Rates &amp; Drop Downs INT'!$BR$7:$BR$79)),0),"")</f>
        <v>0</v>
      </c>
      <c r="K156" s="1393" cm="1">
        <f t="array" ref="K156">IFERROR(IF(COUNTIFS($C$48:$C$141,$C156)&gt;0,SUMPRODUCT(('Rates &amp; Drop Downs INT'!$BS$7:$BS$79=K$160)*('Rates &amp; Drop Downs INT'!$BM$7:$BM$79=$C156)*('Rates &amp; Drop Downs INT'!$BR$7:$BR$79)),0),"")</f>
        <v>0</v>
      </c>
      <c r="L156" s="1393" cm="1">
        <f t="array" ref="L156">IFERROR(IF(COUNTIFS($C$48:$C$141,$C156)&gt;0,SUMPRODUCT(('Rates &amp; Drop Downs INT'!$BS$7:$BS$79=L$160)*('Rates &amp; Drop Downs INT'!$BM$7:$BM$79=$C156)*('Rates &amp; Drop Downs INT'!$BR$7:$BR$79)),0),"")</f>
        <v>0</v>
      </c>
      <c r="M156" s="1393" cm="1">
        <f t="array" ref="M156">IFERROR(IF(COUNTIFS($C$48:$C$141,$C156)&gt;0,SUMPRODUCT(('Rates &amp; Drop Downs INT'!$BS$7:$BS$79=M$160)*('Rates &amp; Drop Downs INT'!$BM$7:$BM$79=$C156)*('Rates &amp; Drop Downs INT'!$BR$7:$BR$79)),0),"")</f>
        <v>0</v>
      </c>
      <c r="N156" s="1393" cm="1">
        <f t="array" ref="N156">IFERROR(IF(COUNTIFS($C$48:$C$141,$C156)&gt;0,SUMPRODUCT(('Rates &amp; Drop Downs INT'!$BS$7:$BS$79=N$160)*('Rates &amp; Drop Downs INT'!$BM$7:$BM$79=$C156)*('Rates &amp; Drop Downs INT'!$BR$7:$BR$79)),0),"")</f>
        <v>0</v>
      </c>
      <c r="O156" s="1393" cm="1">
        <f t="array" ref="O156">IFERROR(IF(COUNTIFS($C$48:$C$141,$C156)&gt;0,SUMPRODUCT(('Rates &amp; Drop Downs INT'!$BS$7:$BS$79=O$160)*('Rates &amp; Drop Downs INT'!$BM$7:$BM$79=$C156)*('Rates &amp; Drop Downs INT'!$BR$7:$BR$79)),0),"")</f>
        <v>0</v>
      </c>
      <c r="P156" s="1393" cm="1">
        <f t="array" ref="P156">IFERROR(IF(COUNTIFS($C$48:$C$141,$C156)&gt;0,SUMPRODUCT(('Rates &amp; Drop Downs INT'!$BS$7:$BS$79=P$160)*('Rates &amp; Drop Downs INT'!$BM$7:$BM$79=$C156)*('Rates &amp; Drop Downs INT'!$BR$7:$BR$79)),0),"")</f>
        <v>0</v>
      </c>
      <c r="Q156" s="1393" cm="1">
        <f t="array" ref="Q156">IFERROR(IF(COUNTIFS($C$48:$C$141,$C156)&gt;0,SUMPRODUCT(('Rates &amp; Drop Downs INT'!$BS$7:$BS$79=Q$160)*('Rates &amp; Drop Downs INT'!$BM$7:$BM$79=$C156)*('Rates &amp; Drop Downs INT'!$BR$7:$BR$79)),0),"")</f>
        <v>0</v>
      </c>
      <c r="R156" s="1393" cm="1">
        <f t="array" ref="R156">IFERROR(IF(COUNTIFS($C$48:$C$141,$C156)&gt;0,SUMPRODUCT(('Rates &amp; Drop Downs INT'!$BS$7:$BS$79=R$160)*('Rates &amp; Drop Downs INT'!$BM$7:$BM$79=$C156)*('Rates &amp; Drop Downs INT'!$BR$7:$BR$79)),0),"")</f>
        <v>0</v>
      </c>
      <c r="S156" s="1393" cm="1">
        <f t="array" ref="S156">IFERROR(IF(COUNTIFS($C$48:$C$141,$C156)&gt;0,SUMPRODUCT(('Rates &amp; Drop Downs INT'!$BS$7:$BS$79=S$160)*('Rates &amp; Drop Downs INT'!$BM$7:$BM$79=$C156)*('Rates &amp; Drop Downs INT'!$BR$7:$BR$79)),0),"")</f>
        <v>0</v>
      </c>
      <c r="T156" s="1393" cm="1">
        <f t="array" ref="T156">IFERROR(IF(COUNTIFS($C$48:$C$141,$C156)&gt;0,SUMPRODUCT(('Rates &amp; Drop Downs INT'!$BS$7:$BS$79=T$160)*('Rates &amp; Drop Downs INT'!$BM$7:$BM$79=$C156)*('Rates &amp; Drop Downs INT'!$BR$7:$BR$79)),0),"")</f>
        <v>0</v>
      </c>
      <c r="U156" s="1393" cm="1">
        <f t="array" ref="U156">IFERROR(IF(COUNTIFS($C$48:$C$141,$C156)&gt;0,SUMPRODUCT(('Rates &amp; Drop Downs INT'!$BS$7:$BS$79=U$160)*('Rates &amp; Drop Downs INT'!$BM$7:$BM$79=$C156)*('Rates &amp; Drop Downs INT'!$BR$7:$BR$79)),0),"")</f>
        <v>0</v>
      </c>
      <c r="V156" s="1393" cm="1">
        <f t="array" ref="V156">IFERROR(IF(COUNTIFS($C$48:$C$141,$C156)&gt;0,SUMPRODUCT(('Rates &amp; Drop Downs INT'!$BS$7:$BS$79=V$160)*('Rates &amp; Drop Downs INT'!$BM$7:$BM$79=$C156)*('Rates &amp; Drop Downs INT'!$BR$7:$BR$79)),0),"")</f>
        <v>0</v>
      </c>
      <c r="W156" s="1393" cm="1">
        <f t="array" ref="W156">IFERROR(IF(COUNTIFS($C$48:$C$141,$C156)&gt;0,SUMPRODUCT(('Rates &amp; Drop Downs INT'!$BS$7:$BS$79=W$160)*('Rates &amp; Drop Downs INT'!$BM$7:$BM$79=$C156)*('Rates &amp; Drop Downs INT'!$BR$7:$BR$79)),0),"")</f>
        <v>0</v>
      </c>
      <c r="X156" s="1393"/>
      <c r="Y156" s="1393" cm="1">
        <f t="array" ref="Y156">IFERROR(IF(COUNTIFS($C$48:$C$141,$C156)&gt;0,SUMPRODUCT(('Rates &amp; Drop Downs INT'!$BS$7:$BS$79=Y$160)*('Rates &amp; Drop Downs INT'!$BM$7:$BM$79=$C156)*('Rates &amp; Drop Downs INT'!$BR$7:$BR$79)),0),"")</f>
        <v>0</v>
      </c>
      <c r="Z156" s="1393" cm="1">
        <f t="array" ref="Z156">IFERROR(IF(COUNTIFS($C$48:$C$141,$C156)&gt;0,SUMPRODUCT(('Rates &amp; Drop Downs INT'!$BS$7:$BS$79=Z$160)*('Rates &amp; Drop Downs INT'!$BM$7:$BM$79=$C156)*('Rates &amp; Drop Downs INT'!$BR$7:$BR$79)),0),"")</f>
        <v>0</v>
      </c>
      <c r="AA156" s="1393" cm="1">
        <f t="array" ref="AA156">IFERROR(IF(COUNTIFS($C$48:$C$141,$C156)&gt;0,SUMPRODUCT(('Rates &amp; Drop Downs INT'!$BS$7:$BS$79=AA$160)*('Rates &amp; Drop Downs INT'!$BM$7:$BM$79=$C156)*('Rates &amp; Drop Downs INT'!$BR$7:$BR$79)),0),"")</f>
        <v>0</v>
      </c>
      <c r="AB156" s="1393" cm="1">
        <f t="array" ref="AB156">IFERROR(IF(COUNTIFS($C$48:$C$141,$C156)&gt;0,SUMPRODUCT(('Rates &amp; Drop Downs INT'!$BS$7:$BS$79=AB$160)*('Rates &amp; Drop Downs INT'!$BM$7:$BM$79=$C156)*('Rates &amp; Drop Downs INT'!$BR$7:$BR$79)),0),"")</f>
        <v>0</v>
      </c>
      <c r="AC156" s="1393"/>
      <c r="AD156" s="1393"/>
      <c r="AE156" s="1393"/>
      <c r="AF156" s="1393"/>
      <c r="AG156" s="1393" cm="1">
        <f t="array" ref="AG156">IFERROR(IF(COUNTIFS($C$48:$C$141,$C156)&gt;0,SUMPRODUCT(('Rates &amp; Drop Downs INT'!$BS$7:$BS$79=AG$160)*('Rates &amp; Drop Downs INT'!$BM$7:$BM$79=$C156)*('Rates &amp; Drop Downs INT'!$BR$7:$BR$79)),0),"")</f>
        <v>0</v>
      </c>
      <c r="AH156" s="1393" cm="1">
        <f t="array" ref="AH156">IFERROR(IF(COUNTIFS($C$48:$C$141,$C156)&gt;0,SUMPRODUCT(('Rates &amp; Drop Downs INT'!$BS$7:$BS$79=AH$160)*('Rates &amp; Drop Downs INT'!$BM$7:$BM$79=$C156)*('Rates &amp; Drop Downs INT'!$BR$7:$BR$79)),0),"")</f>
        <v>0</v>
      </c>
      <c r="AI156" s="1393" cm="1">
        <f t="array" ref="AI156">IFERROR(IF(COUNTIFS($C$48:$C$141,$C156)&gt;0,SUMPRODUCT(('Rates &amp; Drop Downs INT'!$BS$7:$BS$79=AI$160)*('Rates &amp; Drop Downs INT'!$BM$7:$BM$79=$C156)*('Rates &amp; Drop Downs INT'!$BR$7:$BR$79)),0),"")</f>
        <v>0</v>
      </c>
      <c r="AJ156" s="1393" cm="1">
        <f t="array" ref="AJ156">IFERROR(IF(COUNTIFS($C$48:$C$141,$C156)&gt;0,SUMPRODUCT(('Rates &amp; Drop Downs INT'!$BS$7:$BS$79=AJ$160)*('Rates &amp; Drop Downs INT'!$BM$7:$BM$79=$C156)*('Rates &amp; Drop Downs INT'!$BR$7:$BR$79)),0),"")</f>
        <v>0</v>
      </c>
      <c r="AK156" s="1393" cm="1">
        <f t="array" ref="AK156">IFERROR(IF(COUNTIFS($C$48:$C$141,$C156)&gt;0,SUMPRODUCT(('Rates &amp; Drop Downs INT'!$BS$7:$BS$79=AK$160)*('Rates &amp; Drop Downs INT'!$BM$7:$BM$79=$C156)*('Rates &amp; Drop Downs INT'!$BR$7:$BR$79)),0),"")</f>
        <v>0</v>
      </c>
      <c r="AL156" s="1393" cm="1">
        <f t="array" ref="AL156">IFERROR(IF(COUNTIFS($C$48:$C$141,$C156)&gt;0,SUMPRODUCT(('Rates &amp; Drop Downs INT'!$BS$7:$BS$79=AL$160)*('Rates &amp; Drop Downs INT'!$BM$7:$BM$79=$C156)*('Rates &amp; Drop Downs INT'!$BR$7:$BR$79)),0),"")</f>
        <v>0</v>
      </c>
      <c r="AM156" s="1393" cm="1">
        <f t="array" ref="AM156">IFERROR(IF(COUNTIFS($C$48:$C$141,$C156)&gt;0,SUMPRODUCT(('Rates &amp; Drop Downs INT'!$BS$7:$BS$79=AM$160)*('Rates &amp; Drop Downs INT'!$BM$7:$BM$79=$C156)*('Rates &amp; Drop Downs INT'!$BR$7:$BR$79)),0),"")</f>
        <v>0</v>
      </c>
      <c r="AN156" s="1393" cm="1">
        <f t="array" ref="AN156">IFERROR(IF(COUNTIFS($C$48:$C$141,$C156)&gt;0,SUMPRODUCT(('Rates &amp; Drop Downs INT'!$BS$7:$BS$79=AN$160)*('Rates &amp; Drop Downs INT'!$BM$7:$BM$79=$C156)*('Rates &amp; Drop Downs INT'!$BR$7:$BR$79)),0),"")</f>
        <v>0</v>
      </c>
      <c r="AO156" s="1393" cm="1">
        <f t="array" ref="AO156">IFERROR(IF(COUNTIFS($C$48:$C$141,$C156)&gt;0,SUMPRODUCT(('Rates &amp; Drop Downs INT'!$BS$7:$BS$79=AO$160)*('Rates &amp; Drop Downs INT'!$BM$7:$BM$79=$C156)*('Rates &amp; Drop Downs INT'!$BR$7:$BR$79)),0),"")</f>
        <v>0</v>
      </c>
      <c r="AP156" s="1393" cm="1">
        <f t="array" ref="AP156">IFERROR(IF(COUNTIFS($C$48:$C$141,$C156)&gt;0,SUMPRODUCT(('Rates &amp; Drop Downs INT'!$BS$7:$BS$79=AP$160)*('Rates &amp; Drop Downs INT'!$BM$7:$BM$79=$C156)*('Rates &amp; Drop Downs INT'!$BR$7:$BR$79)),0),"")</f>
        <v>0</v>
      </c>
      <c r="AQ156" s="1393" cm="1">
        <f t="array" ref="AQ156">IFERROR(IF(COUNTIFS($C$48:$C$141,$C156)&gt;0,SUMPRODUCT(('Rates &amp; Drop Downs INT'!$BS$7:$BS$79=AQ$160)*('Rates &amp; Drop Downs INT'!$BM$7:$BM$79=$C156)*('Rates &amp; Drop Downs INT'!$BR$7:$BR$79)),0),"")</f>
        <v>0</v>
      </c>
      <c r="AR156" s="1393" cm="1">
        <f t="array" ref="AR156">IFERROR(IF(COUNTIFS($C$48:$C$141,$C156)&gt;0,SUMPRODUCT(('Rates &amp; Drop Downs INT'!$BS$7:$BS$79=AR$160)*('Rates &amp; Drop Downs INT'!$BM$7:$BM$79=$C156)*('Rates &amp; Drop Downs INT'!$BR$7:$BR$79)),0),"")</f>
        <v>0</v>
      </c>
      <c r="AS156" s="1393" cm="1">
        <f t="array" ref="AS156">IFERROR(IF(COUNTIFS($C$48:$C$141,$C156)&gt;0,SUMPRODUCT(('Rates &amp; Drop Downs INT'!$BS$7:$BS$79=AS$160)*('Rates &amp; Drop Downs INT'!$BM$7:$BM$79=$C156)*('Rates &amp; Drop Downs INT'!$BR$7:$BR$79)),0),"")</f>
        <v>0</v>
      </c>
      <c r="AT156" s="1393" cm="1">
        <f t="array" ref="AT156">IFERROR(IF(COUNTIFS($C$48:$C$141,$C156)&gt;0,SUMPRODUCT(('Rates &amp; Drop Downs INT'!$BS$7:$BS$79=AT$160)*('Rates &amp; Drop Downs INT'!$BM$7:$BM$79=$C156)*('Rates &amp; Drop Downs INT'!$BR$7:$BR$79)),0),"")</f>
        <v>0</v>
      </c>
      <c r="AU156" s="1393" cm="1">
        <f t="array" ref="AU156">IFERROR(IF(COUNTIFS($C$48:$C$141,$C156)&gt;0,SUMPRODUCT(('Rates &amp; Drop Downs INT'!$BS$7:$BS$79=AU$160)*('Rates &amp; Drop Downs INT'!$BM$7:$BM$79=$C156)*('Rates &amp; Drop Downs INT'!$BR$7:$BR$79)),0),"")</f>
        <v>0</v>
      </c>
      <c r="AV156" s="1393" cm="1">
        <f t="array" ref="AV156">IFERROR(IF(COUNTIFS($C$48:$C$141,$C156)&gt;0,SUMPRODUCT(('Rates &amp; Drop Downs INT'!$BS$7:$BS$79=AV$160)*('Rates &amp; Drop Downs INT'!$BM$7:$BM$79=$C156)*('Rates &amp; Drop Downs INT'!$BR$7:$BR$79)),0),"")</f>
        <v>0</v>
      </c>
      <c r="AW156" s="1393" cm="1">
        <f t="array" ref="AW156">IFERROR(IF(COUNTIFS($C$48:$C$141,$C156)&gt;0,SUMPRODUCT(('Rates &amp; Drop Downs INT'!$BS$7:$BS$79=AW$160)*('Rates &amp; Drop Downs INT'!$BM$7:$BM$79=$C156)*('Rates &amp; Drop Downs INT'!$BR$7:$BR$79)),0),"")</f>
        <v>0</v>
      </c>
      <c r="AX156" s="1393" cm="1">
        <f t="array" ref="AX156">IFERROR(IF(COUNTIFS($C$48:$C$141,$C156)&gt;0,SUMPRODUCT(('Rates &amp; Drop Downs INT'!$BS$7:$BS$79=AX$160)*('Rates &amp; Drop Downs INT'!$BM$7:$BM$79=$C156)*('Rates &amp; Drop Downs INT'!$BR$7:$BR$79)),0),"")</f>
        <v>0</v>
      </c>
      <c r="AY156" s="1393" cm="1">
        <f t="array" ref="AY156">IFERROR(IF(COUNTIFS($C$48:$C$141,$C156)&gt;0,SUMPRODUCT(('Rates &amp; Drop Downs INT'!$BS$7:$BS$79=AY$160)*('Rates &amp; Drop Downs INT'!$BM$7:$BM$79=$C156)*('Rates &amp; Drop Downs INT'!$BR$7:$BR$79)),0),"")</f>
        <v>0</v>
      </c>
      <c r="AZ156" s="1393" cm="1">
        <f t="array" ref="AZ156">IFERROR(IF(COUNTIFS($C$48:$C$141,$C156)&gt;0,SUMPRODUCT(('Rates &amp; Drop Downs INT'!$BS$7:$BS$79=AZ$160)*('Rates &amp; Drop Downs INT'!$BM$7:$BM$79=$C156)*('Rates &amp; Drop Downs INT'!$BR$7:$BR$79)),0),"")</f>
        <v>0</v>
      </c>
      <c r="BA156" s="1393" cm="1">
        <f t="array" ref="BA156">IFERROR(IF(COUNTIFS($C$48:$C$141,$C156)&gt;0,SUMPRODUCT(('Rates &amp; Drop Downs INT'!$BS$7:$BS$79=BA$160)*('Rates &amp; Drop Downs INT'!$BM$7:$BM$79=$C156)*('Rates &amp; Drop Downs INT'!$BR$7:$BR$79)),0),"")</f>
        <v>0</v>
      </c>
      <c r="BB156" s="1393" cm="1">
        <f t="array" ref="BB156">IFERROR(IF(COUNTIFS($C$48:$C$141,$C156)&gt;0,SUMPRODUCT(('Rates &amp; Drop Downs INT'!$BS$7:$BS$79=BB$160)*('Rates &amp; Drop Downs INT'!$BM$7:$BM$79=$C156)*('Rates &amp; Drop Downs INT'!$BR$7:$BR$79)),0),"")</f>
        <v>0</v>
      </c>
      <c r="BC156" s="1393" cm="1">
        <f t="array" ref="BC156">IFERROR(IF(COUNTIFS($C$48:$C$141,$C156)&gt;0,SUMPRODUCT(('Rates &amp; Drop Downs INT'!$BS$7:$BS$79=BC$160)*('Rates &amp; Drop Downs INT'!$BM$7:$BM$79=$C156)*('Rates &amp; Drop Downs INT'!$BR$7:$BR$79)),0),"")</f>
        <v>0</v>
      </c>
      <c r="BD156" s="1393" cm="1">
        <f t="array" ref="BD156">IFERROR(IF(COUNTIFS($C$48:$C$141,$C156)&gt;0,SUMPRODUCT(('Rates &amp; Drop Downs INT'!$BS$7:$BS$79=BD$160)*('Rates &amp; Drop Downs INT'!$BM$7:$BM$79=$C156)*('Rates &amp; Drop Downs INT'!$BR$7:$BR$79)),0),"")</f>
        <v>0</v>
      </c>
      <c r="BE156" s="1393" cm="1">
        <f t="array" ref="BE156">IFERROR(IF(COUNTIFS($C$48:$C$141,$C156)&gt;0,SUMPRODUCT(('Rates &amp; Drop Downs INT'!$BS$7:$BS$79=BE$160)*('Rates &amp; Drop Downs INT'!$BM$7:$BM$79=$C156)*('Rates &amp; Drop Downs INT'!$BR$7:$BR$79)),0),"")</f>
        <v>0</v>
      </c>
      <c r="BF156" s="1393" cm="1">
        <f t="array" ref="BF156">IFERROR(IF(COUNTIFS($C$48:$C$141,$C156)&gt;0,SUMPRODUCT(('Rates &amp; Drop Downs INT'!$BS$7:$BS$79=BF$160)*('Rates &amp; Drop Downs INT'!$BM$7:$BM$79=$C156)*('Rates &amp; Drop Downs INT'!$BR$7:$BR$79)),0),"")</f>
        <v>0</v>
      </c>
      <c r="BG156" s="1393" cm="1">
        <f t="array" ref="BG156">IFERROR(IF(COUNTIFS($C$48:$C$141,$C156)&gt;0,SUMPRODUCT(('Rates &amp; Drop Downs INT'!$BS$7:$BS$79=BG$160)*('Rates &amp; Drop Downs INT'!$BM$7:$BM$79=$C156)*('Rates &amp; Drop Downs INT'!$BR$7:$BR$79)),0),"")</f>
        <v>0</v>
      </c>
      <c r="BH156" s="1393" cm="1">
        <f t="array" ref="BH156">IFERROR(IF(COUNTIFS($C$48:$C$141,$C156)&gt;0,SUMPRODUCT(('Rates &amp; Drop Downs INT'!$BS$7:$BS$79=BH$160)*('Rates &amp; Drop Downs INT'!$BM$7:$BM$79=$C156)*('Rates &amp; Drop Downs INT'!$BR$7:$BR$79)),0),"")</f>
        <v>0</v>
      </c>
      <c r="BI156" s="1393" cm="1">
        <f t="array" ref="BI156">IFERROR(IF(COUNTIFS($C$48:$C$141,$C156)&gt;0,SUMPRODUCT(('Rates &amp; Drop Downs INT'!$BS$7:$BS$79=BI$160)*('Rates &amp; Drop Downs INT'!$BM$7:$BM$79=$C156)*('Rates &amp; Drop Downs INT'!$BR$7:$BR$79)),0),"")</f>
        <v>0</v>
      </c>
      <c r="BJ156" s="1393" cm="1">
        <f t="array" ref="BJ156">IFERROR(IF(COUNTIFS($C$48:$C$141,$C156)&gt;0,SUMPRODUCT(('Rates &amp; Drop Downs INT'!$BS$7:$BS$79=BJ$160)*('Rates &amp; Drop Downs INT'!$BM$7:$BM$79=$C156)*('Rates &amp; Drop Downs INT'!$BR$7:$BR$79)),0),"")</f>
        <v>0</v>
      </c>
      <c r="BK156" s="1393" cm="1">
        <f t="array" ref="BK156">IFERROR(IF(COUNTIFS($C$48:$C$141,$C156)&gt;0,SUMPRODUCT(('Rates &amp; Drop Downs INT'!$BS$7:$BS$79=BK$160)*('Rates &amp; Drop Downs INT'!$BM$7:$BM$79=$C156)*('Rates &amp; Drop Downs INT'!$BR$7:$BR$79)),0),"")</f>
        <v>0</v>
      </c>
      <c r="BL156" s="1393" cm="1">
        <f t="array" ref="BL156">IFERROR(IF(COUNTIFS($C$48:$C$141,$C156)&gt;0,SUMPRODUCT(('Rates &amp; Drop Downs INT'!$BS$7:$BS$79=BL$160)*('Rates &amp; Drop Downs INT'!$BM$7:$BM$79=$C156)*('Rates &amp; Drop Downs INT'!$BR$7:$BR$79)),0),"")</f>
        <v>0</v>
      </c>
      <c r="BM156" s="1394" cm="1">
        <f t="array" ref="BM156">IFERROR(IF(COUNTIFS($C$48:$C$141,$C156)&gt;0,SUMPRODUCT(('Rates &amp; Drop Downs INT'!$BS$7:$BS$79=BM$160)*('Rates &amp; Drop Downs INT'!$BM$7:$BM$79=$C156)*('Rates &amp; Drop Downs INT'!$BR$7:$BR$79)),0),"")</f>
        <v>0</v>
      </c>
      <c r="BN156" s="1395" cm="1">
        <f t="array" ref="BN156">IFERROR(IF(COUNTIFS($C$48:$C$141,$C156)&gt;0,SUMPRODUCT(('Rates &amp; Drop Downs INT'!$BS$7:$BS$79=BN$160)*('Rates &amp; Drop Downs INT'!$BM$7:$BM$79=$C156)*('Rates &amp; Drop Downs INT'!$BR$7:$BR$79)),0),"")</f>
        <v>0</v>
      </c>
      <c r="BO156" s="1395" cm="1">
        <f t="array" ref="BO156">IFERROR(IF(COUNTIFS($C$48:$C$141,$C156)&gt;0,SUMPRODUCT(('Rates &amp; Drop Downs INT'!$BS$7:$BS$79=BO$160)*('Rates &amp; Drop Downs INT'!$BM$7:$BM$79=$C156)*('Rates &amp; Drop Downs INT'!$BR$7:$BR$79)),0),"")</f>
        <v>0</v>
      </c>
      <c r="BP156" s="413"/>
      <c r="BQ156" s="413"/>
      <c r="BR156" s="413"/>
      <c r="BS156" s="413"/>
      <c r="BT156" s="413"/>
      <c r="BU156" s="413"/>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row>
    <row r="157" spans="3:95" ht="15" customHeight="1" x14ac:dyDescent="0.25">
      <c r="C157" s="1735" t="s">
        <v>269</v>
      </c>
      <c r="D157" s="1735"/>
      <c r="E157" s="1393"/>
      <c r="F157" s="1393" cm="1">
        <f t="array" ref="F157">IFERROR(IF(COUNTIFS($C$48:$C$141,$C157)&gt;0,SUMPRODUCT(('Rates &amp; Drop Downs INT'!$BS$7:$BS$79=F$160)*('Rates &amp; Drop Downs INT'!$BM$7:$BM$79=$C157)*('Rates &amp; Drop Downs INT'!$BR$7:$BR$79)),0),"")</f>
        <v>0</v>
      </c>
      <c r="G157" s="1393" cm="1">
        <f t="array" ref="G157">IFERROR(IF(COUNTIFS($C$48:$C$141,$C157)&gt;0,SUMPRODUCT(('Rates &amp; Drop Downs INT'!$BS$7:$BS$79=G$160)*('Rates &amp; Drop Downs INT'!$BM$7:$BM$79=$C157)*('Rates &amp; Drop Downs INT'!$BR$7:$BR$79)),0),"")</f>
        <v>0</v>
      </c>
      <c r="H157" s="1393" cm="1">
        <f t="array" ref="H157">IFERROR(IF(COUNTIFS($C$48:$C$141,$C157)&gt;0,SUMPRODUCT(('Rates &amp; Drop Downs INT'!$BS$7:$BS$79=H$160)*('Rates &amp; Drop Downs INT'!$BM$7:$BM$79=$C157)*('Rates &amp; Drop Downs INT'!$BR$7:$BR$79)),0),"")</f>
        <v>0</v>
      </c>
      <c r="I157" s="1393" cm="1">
        <f t="array" ref="I157">IFERROR(IF(COUNTIFS($C$48:$C$141,$C157)&gt;0,SUMPRODUCT(('Rates &amp; Drop Downs INT'!$BS$7:$BS$79=I$160)*('Rates &amp; Drop Downs INT'!$BM$7:$BM$79=$C157)*('Rates &amp; Drop Downs INT'!$BR$7:$BR$79)),0),"")</f>
        <v>0</v>
      </c>
      <c r="J157" s="1393" cm="1">
        <f t="array" ref="J157">IFERROR(IF(COUNTIFS($C$48:$C$141,$C157)&gt;0,SUMPRODUCT(('Rates &amp; Drop Downs INT'!$BS$7:$BS$79=J$160)*('Rates &amp; Drop Downs INT'!$BM$7:$BM$79=$C157)*('Rates &amp; Drop Downs INT'!$BR$7:$BR$79)),0),"")</f>
        <v>0</v>
      </c>
      <c r="K157" s="1393" cm="1">
        <f t="array" ref="K157">IFERROR(IF(COUNTIFS($C$48:$C$141,$C157)&gt;0,SUMPRODUCT(('Rates &amp; Drop Downs INT'!$BS$7:$BS$79=K$160)*('Rates &amp; Drop Downs INT'!$BM$7:$BM$79=$C157)*('Rates &amp; Drop Downs INT'!$BR$7:$BR$79)),0),"")</f>
        <v>0</v>
      </c>
      <c r="L157" s="1393" cm="1">
        <f t="array" ref="L157">IFERROR(IF(COUNTIFS($C$48:$C$141,$C157)&gt;0,SUMPRODUCT(('Rates &amp; Drop Downs INT'!$BS$7:$BS$79=L$160)*('Rates &amp; Drop Downs INT'!$BM$7:$BM$79=$C157)*('Rates &amp; Drop Downs INT'!$BR$7:$BR$79)),0),"")</f>
        <v>0</v>
      </c>
      <c r="M157" s="1393" cm="1">
        <f t="array" ref="M157">IFERROR(IF(COUNTIFS($C$48:$C$141,$C157)&gt;0,SUMPRODUCT(('Rates &amp; Drop Downs INT'!$BS$7:$BS$79=M$160)*('Rates &amp; Drop Downs INT'!$BM$7:$BM$79=$C157)*('Rates &amp; Drop Downs INT'!$BR$7:$BR$79)),0),"")</f>
        <v>0</v>
      </c>
      <c r="N157" s="1393" cm="1">
        <f t="array" ref="N157">IFERROR(IF(COUNTIFS($C$48:$C$141,$C157)&gt;0,SUMPRODUCT(('Rates &amp; Drop Downs INT'!$BS$7:$BS$79=N$160)*('Rates &amp; Drop Downs INT'!$BM$7:$BM$79=$C157)*('Rates &amp; Drop Downs INT'!$BR$7:$BR$79)),0),"")</f>
        <v>0</v>
      </c>
      <c r="O157" s="1393" cm="1">
        <f t="array" ref="O157">IFERROR(IF(COUNTIFS($C$48:$C$141,$C157)&gt;0,SUMPRODUCT(('Rates &amp; Drop Downs INT'!$BS$7:$BS$79=O$160)*('Rates &amp; Drop Downs INT'!$BM$7:$BM$79=$C157)*('Rates &amp; Drop Downs INT'!$BR$7:$BR$79)),0),"")</f>
        <v>0</v>
      </c>
      <c r="P157" s="1393" cm="1">
        <f t="array" ref="P157">IFERROR(IF(COUNTIFS($C$48:$C$141,$C157)&gt;0,SUMPRODUCT(('Rates &amp; Drop Downs INT'!$BS$7:$BS$79=P$160)*('Rates &amp; Drop Downs INT'!$BM$7:$BM$79=$C157)*('Rates &amp; Drop Downs INT'!$BR$7:$BR$79)),0),"")</f>
        <v>0</v>
      </c>
      <c r="Q157" s="1393" cm="1">
        <f t="array" ref="Q157">IFERROR(IF(COUNTIFS($C$48:$C$141,$C157)&gt;0,SUMPRODUCT(('Rates &amp; Drop Downs INT'!$BS$7:$BS$79=Q$160)*('Rates &amp; Drop Downs INT'!$BM$7:$BM$79=$C157)*('Rates &amp; Drop Downs INT'!$BR$7:$BR$79)),0),"")</f>
        <v>0</v>
      </c>
      <c r="R157" s="1393" cm="1">
        <f t="array" ref="R157">IFERROR(IF(COUNTIFS($C$48:$C$141,$C157)&gt;0,SUMPRODUCT(('Rates &amp; Drop Downs INT'!$BS$7:$BS$79=R$160)*('Rates &amp; Drop Downs INT'!$BM$7:$BM$79=$C157)*('Rates &amp; Drop Downs INT'!$BR$7:$BR$79)),0),"")</f>
        <v>0</v>
      </c>
      <c r="S157" s="1393" cm="1">
        <f t="array" ref="S157">IFERROR(IF(COUNTIFS($C$48:$C$141,$C157)&gt;0,SUMPRODUCT(('Rates &amp; Drop Downs INT'!$BS$7:$BS$79=S$160)*('Rates &amp; Drop Downs INT'!$BM$7:$BM$79=$C157)*('Rates &amp; Drop Downs INT'!$BR$7:$BR$79)),0),"")</f>
        <v>0</v>
      </c>
      <c r="T157" s="1393" cm="1">
        <f t="array" ref="T157">IFERROR(IF(COUNTIFS($C$48:$C$141,$C157)&gt;0,SUMPRODUCT(('Rates &amp; Drop Downs INT'!$BS$7:$BS$79=T$160)*('Rates &amp; Drop Downs INT'!$BM$7:$BM$79=$C157)*('Rates &amp; Drop Downs INT'!$BR$7:$BR$79)),0),"")</f>
        <v>0</v>
      </c>
      <c r="U157" s="1393" cm="1">
        <f t="array" ref="U157">IFERROR(IF(COUNTIFS($C$48:$C$141,$C157)&gt;0,SUMPRODUCT(('Rates &amp; Drop Downs INT'!$BS$7:$BS$79=U$160)*('Rates &amp; Drop Downs INT'!$BM$7:$BM$79=$C157)*('Rates &amp; Drop Downs INT'!$BR$7:$BR$79)),0),"")</f>
        <v>0</v>
      </c>
      <c r="V157" s="1393" cm="1">
        <f t="array" ref="V157">IFERROR(IF(COUNTIFS($C$48:$C$141,$C157)&gt;0,SUMPRODUCT(('Rates &amp; Drop Downs INT'!$BS$7:$BS$79=V$160)*('Rates &amp; Drop Downs INT'!$BM$7:$BM$79=$C157)*('Rates &amp; Drop Downs INT'!$BR$7:$BR$79)),0),"")</f>
        <v>0</v>
      </c>
      <c r="W157" s="1393" cm="1">
        <f t="array" ref="W157">IFERROR(IF(COUNTIFS($C$48:$C$141,$C157)&gt;0,SUMPRODUCT(('Rates &amp; Drop Downs INT'!$BS$7:$BS$79=W$160)*('Rates &amp; Drop Downs INT'!$BM$7:$BM$79=$C157)*('Rates &amp; Drop Downs INT'!$BR$7:$BR$79)),0),"")</f>
        <v>0</v>
      </c>
      <c r="X157" s="1393"/>
      <c r="Y157" s="1393" cm="1">
        <f t="array" ref="Y157">IFERROR(IF(COUNTIFS($C$48:$C$141,$C157)&gt;0,SUMPRODUCT(('Rates &amp; Drop Downs INT'!$BS$7:$BS$79=Y$160)*('Rates &amp; Drop Downs INT'!$BM$7:$BM$79=$C157)*('Rates &amp; Drop Downs INT'!$BR$7:$BR$79)),0),"")</f>
        <v>0</v>
      </c>
      <c r="Z157" s="1393" cm="1">
        <f t="array" ref="Z157">IFERROR(IF(COUNTIFS($C$48:$C$141,$C157)&gt;0,SUMPRODUCT(('Rates &amp; Drop Downs INT'!$BS$7:$BS$79=Z$160)*('Rates &amp; Drop Downs INT'!$BM$7:$BM$79=$C157)*('Rates &amp; Drop Downs INT'!$BR$7:$BR$79)),0),"")</f>
        <v>0</v>
      </c>
      <c r="AA157" s="1393" cm="1">
        <f t="array" ref="AA157">IFERROR(IF(COUNTIFS($C$48:$C$141,$C157)&gt;0,SUMPRODUCT(('Rates &amp; Drop Downs INT'!$BS$7:$BS$79=AA$160)*('Rates &amp; Drop Downs INT'!$BM$7:$BM$79=$C157)*('Rates &amp; Drop Downs INT'!$BR$7:$BR$79)),0),"")</f>
        <v>0</v>
      </c>
      <c r="AB157" s="1393" cm="1">
        <f t="array" ref="AB157">IFERROR(IF(COUNTIFS($C$48:$C$141,$C157)&gt;0,SUMPRODUCT(('Rates &amp; Drop Downs INT'!$BS$7:$BS$79=AB$160)*('Rates &amp; Drop Downs INT'!$BM$7:$BM$79=$C157)*('Rates &amp; Drop Downs INT'!$BR$7:$BR$79)),0),"")</f>
        <v>0</v>
      </c>
      <c r="AC157" s="1393"/>
      <c r="AD157" s="1393"/>
      <c r="AE157" s="1393"/>
      <c r="AF157" s="1393"/>
      <c r="AG157" s="1393" cm="1">
        <f t="array" ref="AG157">IFERROR(IF(COUNTIFS($C$48:$C$141,$C157)&gt;0,SUMPRODUCT(('Rates &amp; Drop Downs INT'!$BS$7:$BS$79=AG$160)*('Rates &amp; Drop Downs INT'!$BM$7:$BM$79=$C157)*('Rates &amp; Drop Downs INT'!$BR$7:$BR$79)),0),"")</f>
        <v>0</v>
      </c>
      <c r="AH157" s="1393" cm="1">
        <f t="array" ref="AH157">IFERROR(IF(COUNTIFS($C$48:$C$141,$C157)&gt;0,SUMPRODUCT(('Rates &amp; Drop Downs INT'!$BS$7:$BS$79=AH$160)*('Rates &amp; Drop Downs INT'!$BM$7:$BM$79=$C157)*('Rates &amp; Drop Downs INT'!$BR$7:$BR$79)),0),"")</f>
        <v>0</v>
      </c>
      <c r="AI157" s="1393" cm="1">
        <f t="array" ref="AI157">IFERROR(IF(COUNTIFS($C$48:$C$141,$C157)&gt;0,SUMPRODUCT(('Rates &amp; Drop Downs INT'!$BS$7:$BS$79=AI$160)*('Rates &amp; Drop Downs INT'!$BM$7:$BM$79=$C157)*('Rates &amp; Drop Downs INT'!$BR$7:$BR$79)),0),"")</f>
        <v>0</v>
      </c>
      <c r="AJ157" s="1393" cm="1">
        <f t="array" ref="AJ157">IFERROR(IF(COUNTIFS($C$48:$C$141,$C157)&gt;0,SUMPRODUCT(('Rates &amp; Drop Downs INT'!$BS$7:$BS$79=AJ$160)*('Rates &amp; Drop Downs INT'!$BM$7:$BM$79=$C157)*('Rates &amp; Drop Downs INT'!$BR$7:$BR$79)),0),"")</f>
        <v>0</v>
      </c>
      <c r="AK157" s="1393" cm="1">
        <f t="array" ref="AK157">IFERROR(IF(COUNTIFS($C$48:$C$141,$C157)&gt;0,SUMPRODUCT(('Rates &amp; Drop Downs INT'!$BS$7:$BS$79=AK$160)*('Rates &amp; Drop Downs INT'!$BM$7:$BM$79=$C157)*('Rates &amp; Drop Downs INT'!$BR$7:$BR$79)),0),"")</f>
        <v>0</v>
      </c>
      <c r="AL157" s="1393" cm="1">
        <f t="array" ref="AL157">IFERROR(IF(COUNTIFS($C$48:$C$141,$C157)&gt;0,SUMPRODUCT(('Rates &amp; Drop Downs INT'!$BS$7:$BS$79=AL$160)*('Rates &amp; Drop Downs INT'!$BM$7:$BM$79=$C157)*('Rates &amp; Drop Downs INT'!$BR$7:$BR$79)),0),"")</f>
        <v>0</v>
      </c>
      <c r="AM157" s="1393" cm="1">
        <f t="array" ref="AM157">IFERROR(IF(COUNTIFS($C$48:$C$141,$C157)&gt;0,SUMPRODUCT(('Rates &amp; Drop Downs INT'!$BS$7:$BS$79=AM$160)*('Rates &amp; Drop Downs INT'!$BM$7:$BM$79=$C157)*('Rates &amp; Drop Downs INT'!$BR$7:$BR$79)),0),"")</f>
        <v>0</v>
      </c>
      <c r="AN157" s="1393" cm="1">
        <f t="array" ref="AN157">IFERROR(IF(COUNTIFS($C$48:$C$141,$C157)&gt;0,SUMPRODUCT(('Rates &amp; Drop Downs INT'!$BS$7:$BS$79=AN$160)*('Rates &amp; Drop Downs INT'!$BM$7:$BM$79=$C157)*('Rates &amp; Drop Downs INT'!$BR$7:$BR$79)),0),"")</f>
        <v>0</v>
      </c>
      <c r="AO157" s="1393" cm="1">
        <f t="array" ref="AO157">IFERROR(IF(COUNTIFS($C$48:$C$141,$C157)&gt;0,SUMPRODUCT(('Rates &amp; Drop Downs INT'!$BS$7:$BS$79=AO$160)*('Rates &amp; Drop Downs INT'!$BM$7:$BM$79=$C157)*('Rates &amp; Drop Downs INT'!$BR$7:$BR$79)),0),"")</f>
        <v>0</v>
      </c>
      <c r="AP157" s="1393" cm="1">
        <f t="array" ref="AP157">IFERROR(IF(COUNTIFS($C$48:$C$141,$C157)&gt;0,SUMPRODUCT(('Rates &amp; Drop Downs INT'!$BS$7:$BS$79=AP$160)*('Rates &amp; Drop Downs INT'!$BM$7:$BM$79=$C157)*('Rates &amp; Drop Downs INT'!$BR$7:$BR$79)),0),"")</f>
        <v>0</v>
      </c>
      <c r="AQ157" s="1393" cm="1">
        <f t="array" ref="AQ157">IFERROR(IF(COUNTIFS($C$48:$C$141,$C157)&gt;0,SUMPRODUCT(('Rates &amp; Drop Downs INT'!$BS$7:$BS$79=AQ$160)*('Rates &amp; Drop Downs INT'!$BM$7:$BM$79=$C157)*('Rates &amp; Drop Downs INT'!$BR$7:$BR$79)),0),"")</f>
        <v>0</v>
      </c>
      <c r="AR157" s="1393" cm="1">
        <f t="array" ref="AR157">IFERROR(IF(COUNTIFS($C$48:$C$141,$C157)&gt;0,SUMPRODUCT(('Rates &amp; Drop Downs INT'!$BS$7:$BS$79=AR$160)*('Rates &amp; Drop Downs INT'!$BM$7:$BM$79=$C157)*('Rates &amp; Drop Downs INT'!$BR$7:$BR$79)),0),"")</f>
        <v>0</v>
      </c>
      <c r="AS157" s="1393" cm="1">
        <f t="array" ref="AS157">IFERROR(IF(COUNTIFS($C$48:$C$141,$C157)&gt;0,SUMPRODUCT(('Rates &amp; Drop Downs INT'!$BS$7:$BS$79=AS$160)*('Rates &amp; Drop Downs INT'!$BM$7:$BM$79=$C157)*('Rates &amp; Drop Downs INT'!$BR$7:$BR$79)),0),"")</f>
        <v>0</v>
      </c>
      <c r="AT157" s="1393" cm="1">
        <f t="array" ref="AT157">IFERROR(IF(COUNTIFS($C$48:$C$141,$C157)&gt;0,SUMPRODUCT(('Rates &amp; Drop Downs INT'!$BS$7:$BS$79=AT$160)*('Rates &amp; Drop Downs INT'!$BM$7:$BM$79=$C157)*('Rates &amp; Drop Downs INT'!$BR$7:$BR$79)),0),"")</f>
        <v>0</v>
      </c>
      <c r="AU157" s="1393" cm="1">
        <f t="array" ref="AU157">IFERROR(IF(COUNTIFS($C$48:$C$141,$C157)&gt;0,SUMPRODUCT(('Rates &amp; Drop Downs INT'!$BS$7:$BS$79=AU$160)*('Rates &amp; Drop Downs INT'!$BM$7:$BM$79=$C157)*('Rates &amp; Drop Downs INT'!$BR$7:$BR$79)),0),"")</f>
        <v>0</v>
      </c>
      <c r="AV157" s="1393" cm="1">
        <f t="array" ref="AV157">IFERROR(IF(COUNTIFS($C$48:$C$141,$C157)&gt;0,SUMPRODUCT(('Rates &amp; Drop Downs INT'!$BS$7:$BS$79=AV$160)*('Rates &amp; Drop Downs INT'!$BM$7:$BM$79=$C157)*('Rates &amp; Drop Downs INT'!$BR$7:$BR$79)),0),"")</f>
        <v>0</v>
      </c>
      <c r="AW157" s="1393" cm="1">
        <f t="array" ref="AW157">IFERROR(IF(COUNTIFS($C$48:$C$141,$C157)&gt;0,SUMPRODUCT(('Rates &amp; Drop Downs INT'!$BS$7:$BS$79=AW$160)*('Rates &amp; Drop Downs INT'!$BM$7:$BM$79=$C157)*('Rates &amp; Drop Downs INT'!$BR$7:$BR$79)),0),"")</f>
        <v>0</v>
      </c>
      <c r="AX157" s="1393" cm="1">
        <f t="array" ref="AX157">IFERROR(IF(COUNTIFS($C$48:$C$141,$C157)&gt;0,SUMPRODUCT(('Rates &amp; Drop Downs INT'!$BS$7:$BS$79=AX$160)*('Rates &amp; Drop Downs INT'!$BM$7:$BM$79=$C157)*('Rates &amp; Drop Downs INT'!$BR$7:$BR$79)),0),"")</f>
        <v>0</v>
      </c>
      <c r="AY157" s="1393" cm="1">
        <f t="array" ref="AY157">IFERROR(IF(COUNTIFS($C$48:$C$141,$C157)&gt;0,SUMPRODUCT(('Rates &amp; Drop Downs INT'!$BS$7:$BS$79=AY$160)*('Rates &amp; Drop Downs INT'!$BM$7:$BM$79=$C157)*('Rates &amp; Drop Downs INT'!$BR$7:$BR$79)),0),"")</f>
        <v>0</v>
      </c>
      <c r="AZ157" s="1393" cm="1">
        <f t="array" ref="AZ157">IFERROR(IF(COUNTIFS($C$48:$C$141,$C157)&gt;0,SUMPRODUCT(('Rates &amp; Drop Downs INT'!$BS$7:$BS$79=AZ$160)*('Rates &amp; Drop Downs INT'!$BM$7:$BM$79=$C157)*('Rates &amp; Drop Downs INT'!$BR$7:$BR$79)),0),"")</f>
        <v>0</v>
      </c>
      <c r="BA157" s="1393" cm="1">
        <f t="array" ref="BA157">IFERROR(IF(COUNTIFS($C$48:$C$141,$C157)&gt;0,SUMPRODUCT(('Rates &amp; Drop Downs INT'!$BS$7:$BS$79=BA$160)*('Rates &amp; Drop Downs INT'!$BM$7:$BM$79=$C157)*('Rates &amp; Drop Downs INT'!$BR$7:$BR$79)),0),"")</f>
        <v>0</v>
      </c>
      <c r="BB157" s="1393" cm="1">
        <f t="array" ref="BB157">IFERROR(IF(COUNTIFS($C$48:$C$141,$C157)&gt;0,SUMPRODUCT(('Rates &amp; Drop Downs INT'!$BS$7:$BS$79=BB$160)*('Rates &amp; Drop Downs INT'!$BM$7:$BM$79=$C157)*('Rates &amp; Drop Downs INT'!$BR$7:$BR$79)),0),"")</f>
        <v>0</v>
      </c>
      <c r="BC157" s="1393" cm="1">
        <f t="array" ref="BC157">IFERROR(IF(COUNTIFS($C$48:$C$141,$C157)&gt;0,SUMPRODUCT(('Rates &amp; Drop Downs INT'!$BS$7:$BS$79=BC$160)*('Rates &amp; Drop Downs INT'!$BM$7:$BM$79=$C157)*('Rates &amp; Drop Downs INT'!$BR$7:$BR$79)),0),"")</f>
        <v>0</v>
      </c>
      <c r="BD157" s="1393" cm="1">
        <f t="array" ref="BD157">IFERROR(IF(COUNTIFS($C$48:$C$141,$C157)&gt;0,SUMPRODUCT(('Rates &amp; Drop Downs INT'!$BS$7:$BS$79=BD$160)*('Rates &amp; Drop Downs INT'!$BM$7:$BM$79=$C157)*('Rates &amp; Drop Downs INT'!$BR$7:$BR$79)),0),"")</f>
        <v>0</v>
      </c>
      <c r="BE157" s="1393" cm="1">
        <f t="array" ref="BE157">IFERROR(IF(COUNTIFS($C$48:$C$141,$C157)&gt;0,SUMPRODUCT(('Rates &amp; Drop Downs INT'!$BS$7:$BS$79=BE$160)*('Rates &amp; Drop Downs INT'!$BM$7:$BM$79=$C157)*('Rates &amp; Drop Downs INT'!$BR$7:$BR$79)),0),"")</f>
        <v>0</v>
      </c>
      <c r="BF157" s="1393" cm="1">
        <f t="array" ref="BF157">IFERROR(IF(COUNTIFS($C$48:$C$141,$C157)&gt;0,SUMPRODUCT(('Rates &amp; Drop Downs INT'!$BS$7:$BS$79=BF$160)*('Rates &amp; Drop Downs INT'!$BM$7:$BM$79=$C157)*('Rates &amp; Drop Downs INT'!$BR$7:$BR$79)),0),"")</f>
        <v>0</v>
      </c>
      <c r="BG157" s="1393" cm="1">
        <f t="array" ref="BG157">IFERROR(IF(COUNTIFS($C$48:$C$141,$C157)&gt;0,SUMPRODUCT(('Rates &amp; Drop Downs INT'!$BS$7:$BS$79=BG$160)*('Rates &amp; Drop Downs INT'!$BM$7:$BM$79=$C157)*('Rates &amp; Drop Downs INT'!$BR$7:$BR$79)),0),"")</f>
        <v>0</v>
      </c>
      <c r="BH157" s="1393" cm="1">
        <f t="array" ref="BH157">IFERROR(IF(COUNTIFS($C$48:$C$141,$C157)&gt;0,SUMPRODUCT(('Rates &amp; Drop Downs INT'!$BS$7:$BS$79=BH$160)*('Rates &amp; Drop Downs INT'!$BM$7:$BM$79=$C157)*('Rates &amp; Drop Downs INT'!$BR$7:$BR$79)),0),"")</f>
        <v>0</v>
      </c>
      <c r="BI157" s="1393" cm="1">
        <f t="array" ref="BI157">IFERROR(IF(COUNTIFS($C$48:$C$141,$C157)&gt;0,SUMPRODUCT(('Rates &amp; Drop Downs INT'!$BS$7:$BS$79=BI$160)*('Rates &amp; Drop Downs INT'!$BM$7:$BM$79=$C157)*('Rates &amp; Drop Downs INT'!$BR$7:$BR$79)),0),"")</f>
        <v>0</v>
      </c>
      <c r="BJ157" s="1393" cm="1">
        <f t="array" ref="BJ157">IFERROR(IF(COUNTIFS($C$48:$C$141,$C157)&gt;0,SUMPRODUCT(('Rates &amp; Drop Downs INT'!$BS$7:$BS$79=BJ$160)*('Rates &amp; Drop Downs INT'!$BM$7:$BM$79=$C157)*('Rates &amp; Drop Downs INT'!$BR$7:$BR$79)),0),"")</f>
        <v>0</v>
      </c>
      <c r="BK157" s="1393" cm="1">
        <f t="array" ref="BK157">IFERROR(IF(COUNTIFS($C$48:$C$141,$C157)&gt;0,SUMPRODUCT(('Rates &amp; Drop Downs INT'!$BS$7:$BS$79=BK$160)*('Rates &amp; Drop Downs INT'!$BM$7:$BM$79=$C157)*('Rates &amp; Drop Downs INT'!$BR$7:$BR$79)),0),"")</f>
        <v>0</v>
      </c>
      <c r="BL157" s="1393" cm="1">
        <f t="array" ref="BL157">IFERROR(IF(COUNTIFS($C$48:$C$141,$C157)&gt;0,SUMPRODUCT(('Rates &amp; Drop Downs INT'!$BS$7:$BS$79=BL$160)*('Rates &amp; Drop Downs INT'!$BM$7:$BM$79=$C157)*('Rates &amp; Drop Downs INT'!$BR$7:$BR$79)),0),"")</f>
        <v>0</v>
      </c>
      <c r="BM157" s="1394" cm="1">
        <f t="array" ref="BM157">IFERROR(IF(COUNTIFS($C$48:$C$141,$C157)&gt;0,SUMPRODUCT(('Rates &amp; Drop Downs INT'!$BS$7:$BS$79=BM$160)*('Rates &amp; Drop Downs INT'!$BM$7:$BM$79=$C157)*('Rates &amp; Drop Downs INT'!$BR$7:$BR$79)),0),"")</f>
        <v>0</v>
      </c>
      <c r="BN157" s="1395" cm="1">
        <f t="array" ref="BN157">IFERROR(IF(COUNTIFS($C$48:$C$141,$C157)&gt;0,SUMPRODUCT(('Rates &amp; Drop Downs INT'!$BS$7:$BS$79=BN$160)*('Rates &amp; Drop Downs INT'!$BM$7:$BM$79=$C157)*('Rates &amp; Drop Downs INT'!$BR$7:$BR$79)),0),"")</f>
        <v>0</v>
      </c>
      <c r="BO157" s="1395" cm="1">
        <f t="array" ref="BO157">IFERROR(IF(COUNTIFS($C$48:$C$141,$C157)&gt;0,SUMPRODUCT(('Rates &amp; Drop Downs INT'!$BS$7:$BS$79=BO$160)*('Rates &amp; Drop Downs INT'!$BM$7:$BM$79=$C157)*('Rates &amp; Drop Downs INT'!$BR$7:$BR$79)),0),"")</f>
        <v>0</v>
      </c>
      <c r="BP157" s="413"/>
      <c r="BQ157" s="413"/>
      <c r="BR157" s="413"/>
      <c r="BS157" s="413"/>
      <c r="BT157" s="413"/>
      <c r="BU157" s="413"/>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row>
    <row r="158" spans="3:95" ht="15" customHeight="1" x14ac:dyDescent="0.25">
      <c r="C158" s="1735" t="s">
        <v>283</v>
      </c>
      <c r="D158" s="1735"/>
      <c r="E158" s="1393"/>
      <c r="F158" s="1393" cm="1">
        <f t="array" ref="F158">IFERROR(IF(COUNTIFS($C$48:$C$141,$C158)&gt;0,SUMPRODUCT(('Rates &amp; Drop Downs INT'!$BS$7:$BS$79=F$160)*('Rates &amp; Drop Downs INT'!$BM$7:$BM$79=$C158)*('Rates &amp; Drop Downs INT'!$BR$7:$BR$79)),0),"")</f>
        <v>0</v>
      </c>
      <c r="G158" s="1393" cm="1">
        <f t="array" ref="G158">IFERROR(IF(COUNTIFS($C$48:$C$141,$C158)&gt;0,SUMPRODUCT(('Rates &amp; Drop Downs INT'!$BS$7:$BS$79=G$160)*('Rates &amp; Drop Downs INT'!$BM$7:$BM$79=$C158)*('Rates &amp; Drop Downs INT'!$BR$7:$BR$79)),0),"")</f>
        <v>0</v>
      </c>
      <c r="H158" s="1393" cm="1">
        <f t="array" ref="H158">IFERROR(IF(COUNTIFS($C$48:$C$141,$C158)&gt;0,SUMPRODUCT(('Rates &amp; Drop Downs INT'!$BS$7:$BS$79=H$160)*('Rates &amp; Drop Downs INT'!$BM$7:$BM$79=$C158)*('Rates &amp; Drop Downs INT'!$BR$7:$BR$79)),0),"")</f>
        <v>0</v>
      </c>
      <c r="I158" s="1393" cm="1">
        <f t="array" ref="I158">IFERROR(IF(COUNTIFS($C$48:$C$141,$C158)&gt;0,SUMPRODUCT(('Rates &amp; Drop Downs INT'!$BS$7:$BS$79=I$160)*('Rates &amp; Drop Downs INT'!$BM$7:$BM$79=$C158)*('Rates &amp; Drop Downs INT'!$BR$7:$BR$79)),0),"")</f>
        <v>0</v>
      </c>
      <c r="J158" s="1393" cm="1">
        <f t="array" ref="J158">IFERROR(IF(COUNTIFS($C$48:$C$141,$C158)&gt;0,SUMPRODUCT(('Rates &amp; Drop Downs INT'!$BS$7:$BS$79=J$160)*('Rates &amp; Drop Downs INT'!$BM$7:$BM$79=$C158)*('Rates &amp; Drop Downs INT'!$BR$7:$BR$79)),0),"")</f>
        <v>0</v>
      </c>
      <c r="K158" s="1393" cm="1">
        <f t="array" ref="K158">IFERROR(IF(COUNTIFS($C$48:$C$141,$C158)&gt;0,SUMPRODUCT(('Rates &amp; Drop Downs INT'!$BS$7:$BS$79=K$160)*('Rates &amp; Drop Downs INT'!$BM$7:$BM$79=$C158)*('Rates &amp; Drop Downs INT'!$BR$7:$BR$79)),0),"")</f>
        <v>0</v>
      </c>
      <c r="L158" s="1393" cm="1">
        <f t="array" ref="L158">IFERROR(IF(COUNTIFS($C$48:$C$141,$C158)&gt;0,SUMPRODUCT(('Rates &amp; Drop Downs INT'!$BS$7:$BS$79=L$160)*('Rates &amp; Drop Downs INT'!$BM$7:$BM$79=$C158)*('Rates &amp; Drop Downs INT'!$BR$7:$BR$79)),0),"")</f>
        <v>0</v>
      </c>
      <c r="M158" s="1393" cm="1">
        <f t="array" ref="M158">IFERROR(IF(COUNTIFS($C$48:$C$141,$C158)&gt;0,SUMPRODUCT(('Rates &amp; Drop Downs INT'!$BS$7:$BS$79=M$160)*('Rates &amp; Drop Downs INT'!$BM$7:$BM$79=$C158)*('Rates &amp; Drop Downs INT'!$BR$7:$BR$79)),0),"")</f>
        <v>0</v>
      </c>
      <c r="N158" s="1393" cm="1">
        <f t="array" ref="N158">IFERROR(IF(COUNTIFS($C$48:$C$141,$C158)&gt;0,SUMPRODUCT(('Rates &amp; Drop Downs INT'!$BS$7:$BS$79=N$160)*('Rates &amp; Drop Downs INT'!$BM$7:$BM$79=$C158)*('Rates &amp; Drop Downs INT'!$BR$7:$BR$79)),0),"")</f>
        <v>0</v>
      </c>
      <c r="O158" s="1393" cm="1">
        <f t="array" ref="O158">IFERROR(IF(COUNTIFS($C$48:$C$141,$C158)&gt;0,SUMPRODUCT(('Rates &amp; Drop Downs INT'!$BS$7:$BS$79=O$160)*('Rates &amp; Drop Downs INT'!$BM$7:$BM$79=$C158)*('Rates &amp; Drop Downs INT'!$BR$7:$BR$79)),0),"")</f>
        <v>0</v>
      </c>
      <c r="P158" s="1393" cm="1">
        <f t="array" ref="P158">IFERROR(IF(COUNTIFS($C$48:$C$141,$C158)&gt;0,SUMPRODUCT(('Rates &amp; Drop Downs INT'!$BS$7:$BS$79=P$160)*('Rates &amp; Drop Downs INT'!$BM$7:$BM$79=$C158)*('Rates &amp; Drop Downs INT'!$BR$7:$BR$79)),0),"")</f>
        <v>0</v>
      </c>
      <c r="Q158" s="1393" cm="1">
        <f t="array" ref="Q158">IFERROR(IF(COUNTIFS($C$48:$C$141,$C158)&gt;0,SUMPRODUCT(('Rates &amp; Drop Downs INT'!$BS$7:$BS$79=Q$160)*('Rates &amp; Drop Downs INT'!$BM$7:$BM$79=$C158)*('Rates &amp; Drop Downs INT'!$BR$7:$BR$79)),0),"")</f>
        <v>0</v>
      </c>
      <c r="R158" s="1393" cm="1">
        <f t="array" ref="R158">IFERROR(IF(COUNTIFS($C$48:$C$141,$C158)&gt;0,SUMPRODUCT(('Rates &amp; Drop Downs INT'!$BS$7:$BS$79=R$160)*('Rates &amp; Drop Downs INT'!$BM$7:$BM$79=$C158)*('Rates &amp; Drop Downs INT'!$BR$7:$BR$79)),0),"")</f>
        <v>0</v>
      </c>
      <c r="S158" s="1393" cm="1">
        <f t="array" ref="S158">IFERROR(IF(COUNTIFS($C$48:$C$141,$C158)&gt;0,SUMPRODUCT(('Rates &amp; Drop Downs INT'!$BS$7:$BS$79=S$160)*('Rates &amp; Drop Downs INT'!$BM$7:$BM$79=$C158)*('Rates &amp; Drop Downs INT'!$BR$7:$BR$79)),0),"")</f>
        <v>0</v>
      </c>
      <c r="T158" s="1393" cm="1">
        <f t="array" ref="T158">IFERROR(IF(COUNTIFS($C$48:$C$141,$C158)&gt;0,SUMPRODUCT(('Rates &amp; Drop Downs INT'!$BS$7:$BS$79=T$160)*('Rates &amp; Drop Downs INT'!$BM$7:$BM$79=$C158)*('Rates &amp; Drop Downs INT'!$BR$7:$BR$79)),0),"")</f>
        <v>0</v>
      </c>
      <c r="U158" s="1393" cm="1">
        <f t="array" ref="U158">IFERROR(IF(COUNTIFS($C$48:$C$141,$C158)&gt;0,SUMPRODUCT(('Rates &amp; Drop Downs INT'!$BS$7:$BS$79=U$160)*('Rates &amp; Drop Downs INT'!$BM$7:$BM$79=$C158)*('Rates &amp; Drop Downs INT'!$BR$7:$BR$79)),0),"")</f>
        <v>0</v>
      </c>
      <c r="V158" s="1393" cm="1">
        <f t="array" ref="V158">IFERROR(IF(COUNTIFS($C$48:$C$141,$C158)&gt;0,SUMPRODUCT(('Rates &amp; Drop Downs INT'!$BS$7:$BS$79=V$160)*('Rates &amp; Drop Downs INT'!$BM$7:$BM$79=$C158)*('Rates &amp; Drop Downs INT'!$BR$7:$BR$79)),0),"")</f>
        <v>0</v>
      </c>
      <c r="W158" s="1393" cm="1">
        <f t="array" ref="W158">IFERROR(IF(COUNTIFS($C$48:$C$141,$C158)&gt;0,SUMPRODUCT(('Rates &amp; Drop Downs INT'!$BS$7:$BS$79=W$160)*('Rates &amp; Drop Downs INT'!$BM$7:$BM$79=$C158)*('Rates &amp; Drop Downs INT'!$BR$7:$BR$79)),0),"")</f>
        <v>0</v>
      </c>
      <c r="X158" s="1393"/>
      <c r="Y158" s="1393" cm="1">
        <f t="array" ref="Y158">IFERROR(IF(COUNTIFS($C$48:$C$141,$C158)&gt;0,SUMPRODUCT(('Rates &amp; Drop Downs INT'!$BS$7:$BS$79=Y$160)*('Rates &amp; Drop Downs INT'!$BM$7:$BM$79=$C158)*('Rates &amp; Drop Downs INT'!$BR$7:$BR$79)),0),"")</f>
        <v>0</v>
      </c>
      <c r="Z158" s="1393" cm="1">
        <f t="array" ref="Z158">IFERROR(IF(COUNTIFS($C$48:$C$141,$C158)&gt;0,SUMPRODUCT(('Rates &amp; Drop Downs INT'!$BS$7:$BS$79=Z$160)*('Rates &amp; Drop Downs INT'!$BM$7:$BM$79=$C158)*('Rates &amp; Drop Downs INT'!$BR$7:$BR$79)),0),"")</f>
        <v>0</v>
      </c>
      <c r="AA158" s="1393" cm="1">
        <f t="array" ref="AA158">IFERROR(IF(COUNTIFS($C$48:$C$141,$C158)&gt;0,SUMPRODUCT(('Rates &amp; Drop Downs INT'!$BS$7:$BS$79=AA$160)*('Rates &amp; Drop Downs INT'!$BM$7:$BM$79=$C158)*('Rates &amp; Drop Downs INT'!$BR$7:$BR$79)),0),"")</f>
        <v>0</v>
      </c>
      <c r="AB158" s="1393" cm="1">
        <f t="array" ref="AB158">IFERROR(IF(COUNTIFS($C$48:$C$141,$C158)&gt;0,SUMPRODUCT(('Rates &amp; Drop Downs INT'!$BS$7:$BS$79=AB$160)*('Rates &amp; Drop Downs INT'!$BM$7:$BM$79=$C158)*('Rates &amp; Drop Downs INT'!$BR$7:$BR$79)),0),"")</f>
        <v>0</v>
      </c>
      <c r="AC158" s="1393"/>
      <c r="AD158" s="1393"/>
      <c r="AE158" s="1393"/>
      <c r="AF158" s="1393"/>
      <c r="AG158" s="1393" cm="1">
        <f t="array" ref="AG158">IFERROR(IF(COUNTIFS($C$48:$C$141,$C158)&gt;0,SUMPRODUCT(('Rates &amp; Drop Downs INT'!$BS$7:$BS$79=AG$160)*('Rates &amp; Drop Downs INT'!$BM$7:$BM$79=$C158)*('Rates &amp; Drop Downs INT'!$BR$7:$BR$79)),0),"")</f>
        <v>0</v>
      </c>
      <c r="AH158" s="1393" cm="1">
        <f t="array" ref="AH158">IFERROR(IF(COUNTIFS($C$48:$C$141,$C158)&gt;0,SUMPRODUCT(('Rates &amp; Drop Downs INT'!$BS$7:$BS$79=AH$160)*('Rates &amp; Drop Downs INT'!$BM$7:$BM$79=$C158)*('Rates &amp; Drop Downs INT'!$BR$7:$BR$79)),0),"")</f>
        <v>0</v>
      </c>
      <c r="AI158" s="1393" cm="1">
        <f t="array" ref="AI158">IFERROR(IF(COUNTIFS($C$48:$C$141,$C158)&gt;0,SUMPRODUCT(('Rates &amp; Drop Downs INT'!$BS$7:$BS$79=AI$160)*('Rates &amp; Drop Downs INT'!$BM$7:$BM$79=$C158)*('Rates &amp; Drop Downs INT'!$BR$7:$BR$79)),0),"")</f>
        <v>0</v>
      </c>
      <c r="AJ158" s="1393" cm="1">
        <f t="array" ref="AJ158">IFERROR(IF(COUNTIFS($C$48:$C$141,$C158)&gt;0,SUMPRODUCT(('Rates &amp; Drop Downs INT'!$BS$7:$BS$79=AJ$160)*('Rates &amp; Drop Downs INT'!$BM$7:$BM$79=$C158)*('Rates &amp; Drop Downs INT'!$BR$7:$BR$79)),0),"")</f>
        <v>0</v>
      </c>
      <c r="AK158" s="1393" cm="1">
        <f t="array" ref="AK158">IFERROR(IF(COUNTIFS($C$48:$C$141,$C158)&gt;0,SUMPRODUCT(('Rates &amp; Drop Downs INT'!$BS$7:$BS$79=AK$160)*('Rates &amp; Drop Downs INT'!$BM$7:$BM$79=$C158)*('Rates &amp; Drop Downs INT'!$BR$7:$BR$79)),0),"")</f>
        <v>0</v>
      </c>
      <c r="AL158" s="1393" cm="1">
        <f t="array" ref="AL158">IFERROR(IF(COUNTIFS($C$48:$C$141,$C158)&gt;0,SUMPRODUCT(('Rates &amp; Drop Downs INT'!$BS$7:$BS$79=AL$160)*('Rates &amp; Drop Downs INT'!$BM$7:$BM$79=$C158)*('Rates &amp; Drop Downs INT'!$BR$7:$BR$79)),0),"")</f>
        <v>0</v>
      </c>
      <c r="AM158" s="1393" cm="1">
        <f t="array" ref="AM158">IFERROR(IF(COUNTIFS($C$48:$C$141,$C158)&gt;0,SUMPRODUCT(('Rates &amp; Drop Downs INT'!$BS$7:$BS$79=AM$160)*('Rates &amp; Drop Downs INT'!$BM$7:$BM$79=$C158)*('Rates &amp; Drop Downs INT'!$BR$7:$BR$79)),0),"")</f>
        <v>0</v>
      </c>
      <c r="AN158" s="1393" cm="1">
        <f t="array" ref="AN158">IFERROR(IF(COUNTIFS($C$48:$C$141,$C158)&gt;0,SUMPRODUCT(('Rates &amp; Drop Downs INT'!$BS$7:$BS$79=AN$160)*('Rates &amp; Drop Downs INT'!$BM$7:$BM$79=$C158)*('Rates &amp; Drop Downs INT'!$BR$7:$BR$79)),0),"")</f>
        <v>0</v>
      </c>
      <c r="AO158" s="1393" cm="1">
        <f t="array" ref="AO158">IFERROR(IF(COUNTIFS($C$48:$C$141,$C158)&gt;0,SUMPRODUCT(('Rates &amp; Drop Downs INT'!$BS$7:$BS$79=AO$160)*('Rates &amp; Drop Downs INT'!$BM$7:$BM$79=$C158)*('Rates &amp; Drop Downs INT'!$BR$7:$BR$79)),0),"")</f>
        <v>0</v>
      </c>
      <c r="AP158" s="1393" cm="1">
        <f t="array" ref="AP158">IFERROR(IF(COUNTIFS($C$48:$C$141,$C158)&gt;0,SUMPRODUCT(('Rates &amp; Drop Downs INT'!$BS$7:$BS$79=AP$160)*('Rates &amp; Drop Downs INT'!$BM$7:$BM$79=$C158)*('Rates &amp; Drop Downs INT'!$BR$7:$BR$79)),0),"")</f>
        <v>0</v>
      </c>
      <c r="AQ158" s="1393" cm="1">
        <f t="array" ref="AQ158">IFERROR(IF(COUNTIFS($C$48:$C$141,$C158)&gt;0,SUMPRODUCT(('Rates &amp; Drop Downs INT'!$BS$7:$BS$79=AQ$160)*('Rates &amp; Drop Downs INT'!$BM$7:$BM$79=$C158)*('Rates &amp; Drop Downs INT'!$BR$7:$BR$79)),0),"")</f>
        <v>0</v>
      </c>
      <c r="AR158" s="1393" cm="1">
        <f t="array" ref="AR158">IFERROR(IF(COUNTIFS($C$48:$C$141,$C158)&gt;0,SUMPRODUCT(('Rates &amp; Drop Downs INT'!$BS$7:$BS$79=AR$160)*('Rates &amp; Drop Downs INT'!$BM$7:$BM$79=$C158)*('Rates &amp; Drop Downs INT'!$BR$7:$BR$79)),0),"")</f>
        <v>0</v>
      </c>
      <c r="AS158" s="1393" cm="1">
        <f t="array" ref="AS158">IFERROR(IF(COUNTIFS($C$48:$C$141,$C158)&gt;0,SUMPRODUCT(('Rates &amp; Drop Downs INT'!$BS$7:$BS$79=AS$160)*('Rates &amp; Drop Downs INT'!$BM$7:$BM$79=$C158)*('Rates &amp; Drop Downs INT'!$BR$7:$BR$79)),0),"")</f>
        <v>0</v>
      </c>
      <c r="AT158" s="1393" cm="1">
        <f t="array" ref="AT158">IFERROR(IF(COUNTIFS($C$48:$C$141,$C158)&gt;0,SUMPRODUCT(('Rates &amp; Drop Downs INT'!$BS$7:$BS$79=AT$160)*('Rates &amp; Drop Downs INT'!$BM$7:$BM$79=$C158)*('Rates &amp; Drop Downs INT'!$BR$7:$BR$79)),0),"")</f>
        <v>0</v>
      </c>
      <c r="AU158" s="1393" cm="1">
        <f t="array" ref="AU158">IFERROR(IF(COUNTIFS($C$48:$C$141,$C158)&gt;0,SUMPRODUCT(('Rates &amp; Drop Downs INT'!$BS$7:$BS$79=AU$160)*('Rates &amp; Drop Downs INT'!$BM$7:$BM$79=$C158)*('Rates &amp; Drop Downs INT'!$BR$7:$BR$79)),0),"")</f>
        <v>0</v>
      </c>
      <c r="AV158" s="1393" cm="1">
        <f t="array" ref="AV158">IFERROR(IF(COUNTIFS($C$48:$C$141,$C158)&gt;0,SUMPRODUCT(('Rates &amp; Drop Downs INT'!$BS$7:$BS$79=AV$160)*('Rates &amp; Drop Downs INT'!$BM$7:$BM$79=$C158)*('Rates &amp; Drop Downs INT'!$BR$7:$BR$79)),0),"")</f>
        <v>0</v>
      </c>
      <c r="AW158" s="1393" cm="1">
        <f t="array" ref="AW158">IFERROR(IF(COUNTIFS($C$48:$C$141,$C158)&gt;0,SUMPRODUCT(('Rates &amp; Drop Downs INT'!$BS$7:$BS$79=AW$160)*('Rates &amp; Drop Downs INT'!$BM$7:$BM$79=$C158)*('Rates &amp; Drop Downs INT'!$BR$7:$BR$79)),0),"")</f>
        <v>0</v>
      </c>
      <c r="AX158" s="1393" cm="1">
        <f t="array" ref="AX158">IFERROR(IF(COUNTIFS($C$48:$C$141,$C158)&gt;0,SUMPRODUCT(('Rates &amp; Drop Downs INT'!$BS$7:$BS$79=AX$160)*('Rates &amp; Drop Downs INT'!$BM$7:$BM$79=$C158)*('Rates &amp; Drop Downs INT'!$BR$7:$BR$79)),0),"")</f>
        <v>0</v>
      </c>
      <c r="AY158" s="1393" cm="1">
        <f t="array" ref="AY158">IFERROR(IF(COUNTIFS($C$48:$C$141,$C158)&gt;0,SUMPRODUCT(('Rates &amp; Drop Downs INT'!$BS$7:$BS$79=AY$160)*('Rates &amp; Drop Downs INT'!$BM$7:$BM$79=$C158)*('Rates &amp; Drop Downs INT'!$BR$7:$BR$79)),0),"")</f>
        <v>0</v>
      </c>
      <c r="AZ158" s="1393" cm="1">
        <f t="array" ref="AZ158">IFERROR(IF(COUNTIFS($C$48:$C$141,$C158)&gt;0,SUMPRODUCT(('Rates &amp; Drop Downs INT'!$BS$7:$BS$79=AZ$160)*('Rates &amp; Drop Downs INT'!$BM$7:$BM$79=$C158)*('Rates &amp; Drop Downs INT'!$BR$7:$BR$79)),0),"")</f>
        <v>0</v>
      </c>
      <c r="BA158" s="1393" cm="1">
        <f t="array" ref="BA158">IFERROR(IF(COUNTIFS($C$48:$C$141,$C158)&gt;0,SUMPRODUCT(('Rates &amp; Drop Downs INT'!$BS$7:$BS$79=BA$160)*('Rates &amp; Drop Downs INT'!$BM$7:$BM$79=$C158)*('Rates &amp; Drop Downs INT'!$BR$7:$BR$79)),0),"")</f>
        <v>0</v>
      </c>
      <c r="BB158" s="1393" cm="1">
        <f t="array" ref="BB158">IFERROR(IF(COUNTIFS($C$48:$C$141,$C158)&gt;0,SUMPRODUCT(('Rates &amp; Drop Downs INT'!$BS$7:$BS$79=BB$160)*('Rates &amp; Drop Downs INT'!$BM$7:$BM$79=$C158)*('Rates &amp; Drop Downs INT'!$BR$7:$BR$79)),0),"")</f>
        <v>0</v>
      </c>
      <c r="BC158" s="1393" cm="1">
        <f t="array" ref="BC158">IFERROR(IF(COUNTIFS($C$48:$C$141,$C158)&gt;0,SUMPRODUCT(('Rates &amp; Drop Downs INT'!$BS$7:$BS$79=BC$160)*('Rates &amp; Drop Downs INT'!$BM$7:$BM$79=$C158)*('Rates &amp; Drop Downs INT'!$BR$7:$BR$79)),0),"")</f>
        <v>0</v>
      </c>
      <c r="BD158" s="1393" cm="1">
        <f t="array" ref="BD158">IFERROR(IF(COUNTIFS($C$48:$C$141,$C158)&gt;0,SUMPRODUCT(('Rates &amp; Drop Downs INT'!$BS$7:$BS$79=BD$160)*('Rates &amp; Drop Downs INT'!$BM$7:$BM$79=$C158)*('Rates &amp; Drop Downs INT'!$BR$7:$BR$79)),0),"")</f>
        <v>0</v>
      </c>
      <c r="BE158" s="1393" cm="1">
        <f t="array" ref="BE158">IFERROR(IF(COUNTIFS($C$48:$C$141,$C158)&gt;0,SUMPRODUCT(('Rates &amp; Drop Downs INT'!$BS$7:$BS$79=BE$160)*('Rates &amp; Drop Downs INT'!$BM$7:$BM$79=$C158)*('Rates &amp; Drop Downs INT'!$BR$7:$BR$79)),0),"")</f>
        <v>0</v>
      </c>
      <c r="BF158" s="1393" cm="1">
        <f t="array" ref="BF158">IFERROR(IF(COUNTIFS($C$48:$C$141,$C158)&gt;0,SUMPRODUCT(('Rates &amp; Drop Downs INT'!$BS$7:$BS$79=BF$160)*('Rates &amp; Drop Downs INT'!$BM$7:$BM$79=$C158)*('Rates &amp; Drop Downs INT'!$BR$7:$BR$79)),0),"")</f>
        <v>0</v>
      </c>
      <c r="BG158" s="1393" cm="1">
        <f t="array" ref="BG158">IFERROR(IF(COUNTIFS($C$48:$C$141,$C158)&gt;0,SUMPRODUCT(('Rates &amp; Drop Downs INT'!$BS$7:$BS$79=BG$160)*('Rates &amp; Drop Downs INT'!$BM$7:$BM$79=$C158)*('Rates &amp; Drop Downs INT'!$BR$7:$BR$79)),0),"")</f>
        <v>0</v>
      </c>
      <c r="BH158" s="1393" cm="1">
        <f t="array" ref="BH158">IFERROR(IF(COUNTIFS($C$48:$C$141,$C158)&gt;0,SUMPRODUCT(('Rates &amp; Drop Downs INT'!$BS$7:$BS$79=BH$160)*('Rates &amp; Drop Downs INT'!$BM$7:$BM$79=$C158)*('Rates &amp; Drop Downs INT'!$BR$7:$BR$79)),0),"")</f>
        <v>0</v>
      </c>
      <c r="BI158" s="1393" cm="1">
        <f t="array" ref="BI158">IFERROR(IF(COUNTIFS($C$48:$C$141,$C158)&gt;0,SUMPRODUCT(('Rates &amp; Drop Downs INT'!$BS$7:$BS$79=BI$160)*('Rates &amp; Drop Downs INT'!$BM$7:$BM$79=$C158)*('Rates &amp; Drop Downs INT'!$BR$7:$BR$79)),0),"")</f>
        <v>0</v>
      </c>
      <c r="BJ158" s="1393" cm="1">
        <f t="array" ref="BJ158">IFERROR(IF(COUNTIFS($C$48:$C$141,$C158)&gt;0,SUMPRODUCT(('Rates &amp; Drop Downs INT'!$BS$7:$BS$79=BJ$160)*('Rates &amp; Drop Downs INT'!$BM$7:$BM$79=$C158)*('Rates &amp; Drop Downs INT'!$BR$7:$BR$79)),0),"")</f>
        <v>0</v>
      </c>
      <c r="BK158" s="1393" cm="1">
        <f t="array" ref="BK158">IFERROR(IF(COUNTIFS($C$48:$C$141,$C158)&gt;0,SUMPRODUCT(('Rates &amp; Drop Downs INT'!$BS$7:$BS$79=BK$160)*('Rates &amp; Drop Downs INT'!$BM$7:$BM$79=$C158)*('Rates &amp; Drop Downs INT'!$BR$7:$BR$79)),0),"")</f>
        <v>0</v>
      </c>
      <c r="BL158" s="1393" cm="1">
        <f t="array" ref="BL158">IFERROR(IF(COUNTIFS($C$48:$C$141,$C158)&gt;0,SUMPRODUCT(('Rates &amp; Drop Downs INT'!$BS$7:$BS$79=BL$160)*('Rates &amp; Drop Downs INT'!$BM$7:$BM$79=$C158)*('Rates &amp; Drop Downs INT'!$BR$7:$BR$79)),0),"")</f>
        <v>0</v>
      </c>
      <c r="BM158" s="1394" cm="1">
        <f t="array" ref="BM158">IFERROR(IF(COUNTIFS($C$48:$C$141,$C158)&gt;0,SUMPRODUCT(('Rates &amp; Drop Downs INT'!$BS$7:$BS$79=BM$160)*('Rates &amp; Drop Downs INT'!$BM$7:$BM$79=$C158)*('Rates &amp; Drop Downs INT'!$BR$7:$BR$79)),0),"")</f>
        <v>0</v>
      </c>
      <c r="BN158" s="1395" cm="1">
        <f t="array" ref="BN158">IFERROR(IF(COUNTIFS($C$48:$C$141,$C158)&gt;0,SUMPRODUCT(('Rates &amp; Drop Downs INT'!$BS$7:$BS$79=BN$160)*('Rates &amp; Drop Downs INT'!$BM$7:$BM$79=$C158)*('Rates &amp; Drop Downs INT'!$BR$7:$BR$79)),0),"")</f>
        <v>0</v>
      </c>
      <c r="BO158" s="1395" cm="1">
        <f t="array" ref="BO158">IFERROR(IF(COUNTIFS($C$48:$C$141,$C158)&gt;0,SUMPRODUCT(('Rates &amp; Drop Downs INT'!$BS$7:$BS$79=BO$160)*('Rates &amp; Drop Downs INT'!$BM$7:$BM$79=$C158)*('Rates &amp; Drop Downs INT'!$BR$7:$BR$79)),0),"")</f>
        <v>0</v>
      </c>
      <c r="BP158" s="413"/>
      <c r="BQ158" s="413"/>
      <c r="BR158" s="413"/>
      <c r="BS158" s="413"/>
      <c r="BT158" s="413"/>
      <c r="BU158" s="413"/>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row>
    <row r="159" spans="3:95" x14ac:dyDescent="0.25">
      <c r="C159" s="1735" t="s">
        <v>294</v>
      </c>
      <c r="D159" s="1735"/>
      <c r="E159" s="1393"/>
      <c r="F159" s="1393" cm="1">
        <f t="array" ref="F159">IFERROR(IF(COUNTIFS($C$48:$C$141,$C159)&gt;0,SUMPRODUCT(('Rates &amp; Drop Downs INT'!$BS$7:$BS$79=F$160)*('Rates &amp; Drop Downs INT'!$BM$7:$BM$79=$C159)*('Rates &amp; Drop Downs INT'!$BR$7:$BR$79)),0),"")</f>
        <v>0</v>
      </c>
      <c r="G159" s="1393" cm="1">
        <f t="array" ref="G159">IFERROR(IF(COUNTIFS($C$48:$C$141,$C159)&gt;0,SUMPRODUCT(('Rates &amp; Drop Downs INT'!$BS$7:$BS$79=G$160)*('Rates &amp; Drop Downs INT'!$BM$7:$BM$79=$C159)*('Rates &amp; Drop Downs INT'!$BR$7:$BR$79)),0),"")</f>
        <v>0</v>
      </c>
      <c r="H159" s="1393" cm="1">
        <f t="array" ref="H159">IFERROR(IF(COUNTIFS($C$48:$C$141,$C159)&gt;0,SUMPRODUCT(('Rates &amp; Drop Downs INT'!$BS$7:$BS$79=H$160)*('Rates &amp; Drop Downs INT'!$BM$7:$BM$79=$C159)*('Rates &amp; Drop Downs INT'!$BR$7:$BR$79)),0),"")</f>
        <v>0</v>
      </c>
      <c r="I159" s="1393" cm="1">
        <f t="array" ref="I159">IFERROR(IF(COUNTIFS($C$48:$C$141,$C159)&gt;0,SUMPRODUCT(('Rates &amp; Drop Downs INT'!$BS$7:$BS$79=I$160)*('Rates &amp; Drop Downs INT'!$BM$7:$BM$79=$C159)*('Rates &amp; Drop Downs INT'!$BR$7:$BR$79)),0),"")</f>
        <v>0</v>
      </c>
      <c r="J159" s="1393" cm="1">
        <f t="array" ref="J159">IFERROR(IF(COUNTIFS($C$48:$C$141,$C159)&gt;0,SUMPRODUCT(('Rates &amp; Drop Downs INT'!$BS$7:$BS$79=J$160)*('Rates &amp; Drop Downs INT'!$BM$7:$BM$79=$C159)*('Rates &amp; Drop Downs INT'!$BR$7:$BR$79)),0),"")</f>
        <v>0</v>
      </c>
      <c r="K159" s="1393" cm="1">
        <f t="array" ref="K159">IFERROR(IF(COUNTIFS($C$48:$C$141,$C159)&gt;0,SUMPRODUCT(('Rates &amp; Drop Downs INT'!$BS$7:$BS$79=K$160)*('Rates &amp; Drop Downs INT'!$BM$7:$BM$79=$C159)*('Rates &amp; Drop Downs INT'!$BR$7:$BR$79)),0),"")</f>
        <v>0</v>
      </c>
      <c r="L159" s="1393" cm="1">
        <f t="array" ref="L159">IFERROR(IF(COUNTIFS($C$48:$C$141,$C159)&gt;0,SUMPRODUCT(('Rates &amp; Drop Downs INT'!$BS$7:$BS$79=L$160)*('Rates &amp; Drop Downs INT'!$BM$7:$BM$79=$C159)*('Rates &amp; Drop Downs INT'!$BR$7:$BR$79)),0),"")</f>
        <v>0</v>
      </c>
      <c r="M159" s="1393" cm="1">
        <f t="array" ref="M159">IFERROR(IF(COUNTIFS($C$48:$C$141,$C159)&gt;0,SUMPRODUCT(('Rates &amp; Drop Downs INT'!$BS$7:$BS$79=M$160)*('Rates &amp; Drop Downs INT'!$BM$7:$BM$79=$C159)*('Rates &amp; Drop Downs INT'!$BR$7:$BR$79)),0),"")</f>
        <v>0</v>
      </c>
      <c r="N159" s="1393" cm="1">
        <f t="array" ref="N159">IFERROR(IF(COUNTIFS($C$48:$C$141,$C159)&gt;0,SUMPRODUCT(('Rates &amp; Drop Downs INT'!$BS$7:$BS$79=N$160)*('Rates &amp; Drop Downs INT'!$BM$7:$BM$79=$C159)*('Rates &amp; Drop Downs INT'!$BR$7:$BR$79)),0),"")</f>
        <v>0</v>
      </c>
      <c r="O159" s="1393" cm="1">
        <f t="array" ref="O159">IFERROR(IF(COUNTIFS($C$48:$C$141,$C159)&gt;0,SUMPRODUCT(('Rates &amp; Drop Downs INT'!$BS$7:$BS$79=O$160)*('Rates &amp; Drop Downs INT'!$BM$7:$BM$79=$C159)*('Rates &amp; Drop Downs INT'!$BR$7:$BR$79)),0),"")</f>
        <v>0</v>
      </c>
      <c r="P159" s="1393" cm="1">
        <f t="array" ref="P159">IFERROR(IF(COUNTIFS($C$48:$C$141,$C159)&gt;0,SUMPRODUCT(('Rates &amp; Drop Downs INT'!$BS$7:$BS$79=P$160)*('Rates &amp; Drop Downs INT'!$BM$7:$BM$79=$C159)*('Rates &amp; Drop Downs INT'!$BR$7:$BR$79)),0),"")</f>
        <v>0</v>
      </c>
      <c r="Q159" s="1393" cm="1">
        <f t="array" ref="Q159">IFERROR(IF(COUNTIFS($C$48:$C$141,$C159)&gt;0,SUMPRODUCT(('Rates &amp; Drop Downs INT'!$BS$7:$BS$79=Q$160)*('Rates &amp; Drop Downs INT'!$BM$7:$BM$79=$C159)*('Rates &amp; Drop Downs INT'!$BR$7:$BR$79)),0),"")</f>
        <v>0</v>
      </c>
      <c r="R159" s="1393" cm="1">
        <f t="array" ref="R159">IFERROR(IF(COUNTIFS($C$48:$C$141,$C159)&gt;0,SUMPRODUCT(('Rates &amp; Drop Downs INT'!$BS$7:$BS$79=R$160)*('Rates &amp; Drop Downs INT'!$BM$7:$BM$79=$C159)*('Rates &amp; Drop Downs INT'!$BR$7:$BR$79)),0),"")</f>
        <v>0</v>
      </c>
      <c r="S159" s="1393" cm="1">
        <f t="array" ref="S159">IFERROR(IF(COUNTIFS($C$48:$C$141,$C159)&gt;0,SUMPRODUCT(('Rates &amp; Drop Downs INT'!$BS$7:$BS$79=S$160)*('Rates &amp; Drop Downs INT'!$BM$7:$BM$79=$C159)*('Rates &amp; Drop Downs INT'!$BR$7:$BR$79)),0),"")</f>
        <v>0</v>
      </c>
      <c r="T159" s="1393" cm="1">
        <f t="array" ref="T159">IFERROR(IF(COUNTIFS($C$48:$C$141,$C159)&gt;0,SUMPRODUCT(('Rates &amp; Drop Downs INT'!$BS$7:$BS$79=T$160)*('Rates &amp; Drop Downs INT'!$BM$7:$BM$79=$C159)*('Rates &amp; Drop Downs INT'!$BR$7:$BR$79)),0),"")</f>
        <v>0</v>
      </c>
      <c r="U159" s="1393" cm="1">
        <f t="array" ref="U159">IFERROR(IF(COUNTIFS($C$48:$C$141,$C159)&gt;0,SUMPRODUCT(('Rates &amp; Drop Downs INT'!$BS$7:$BS$79=U$160)*('Rates &amp; Drop Downs INT'!$BM$7:$BM$79=$C159)*('Rates &amp; Drop Downs INT'!$BR$7:$BR$79)),0),"")</f>
        <v>0</v>
      </c>
      <c r="V159" s="1393" cm="1">
        <f t="array" ref="V159">IFERROR(IF(COUNTIFS($C$48:$C$141,$C159)&gt;0,SUMPRODUCT(('Rates &amp; Drop Downs INT'!$BS$7:$BS$79=V$160)*('Rates &amp; Drop Downs INT'!$BM$7:$BM$79=$C159)*('Rates &amp; Drop Downs INT'!$BR$7:$BR$79)),0),"")</f>
        <v>0</v>
      </c>
      <c r="W159" s="1393" cm="1">
        <f t="array" ref="W159">IFERROR(IF(COUNTIFS($C$48:$C$141,$C159)&gt;0,SUMPRODUCT(('Rates &amp; Drop Downs INT'!$BS$7:$BS$79=W$160)*('Rates &amp; Drop Downs INT'!$BM$7:$BM$79=$C159)*('Rates &amp; Drop Downs INT'!$BR$7:$BR$79)),0),"")</f>
        <v>0</v>
      </c>
      <c r="X159" s="1393"/>
      <c r="Y159" s="1393" cm="1">
        <f t="array" ref="Y159">IFERROR(IF(COUNTIFS($C$48:$C$141,$C159)&gt;0,SUMPRODUCT(('Rates &amp; Drop Downs INT'!$BS$7:$BS$79=Y$160)*('Rates &amp; Drop Downs INT'!$BM$7:$BM$79=$C159)*('Rates &amp; Drop Downs INT'!$BR$7:$BR$79)),0),"")</f>
        <v>0</v>
      </c>
      <c r="Z159" s="1393" cm="1">
        <f t="array" ref="Z159">IFERROR(IF(COUNTIFS($C$48:$C$141,$C159)&gt;0,SUMPRODUCT(('Rates &amp; Drop Downs INT'!$BS$7:$BS$79=Z$160)*('Rates &amp; Drop Downs INT'!$BM$7:$BM$79=$C159)*('Rates &amp; Drop Downs INT'!$BR$7:$BR$79)),0),"")</f>
        <v>0</v>
      </c>
      <c r="AA159" s="1393" cm="1">
        <f t="array" ref="AA159">IFERROR(IF(COUNTIFS($C$48:$C$141,$C159)&gt;0,SUMPRODUCT(('Rates &amp; Drop Downs INT'!$BS$7:$BS$79=AA$160)*('Rates &amp; Drop Downs INT'!$BM$7:$BM$79=$C159)*('Rates &amp; Drop Downs INT'!$BR$7:$BR$79)),0),"")</f>
        <v>0</v>
      </c>
      <c r="AB159" s="1393" cm="1">
        <f t="array" ref="AB159">IFERROR(IF(COUNTIFS($C$48:$C$141,$C159)&gt;0,SUMPRODUCT(('Rates &amp; Drop Downs INT'!$BS$7:$BS$79=AB$160)*('Rates &amp; Drop Downs INT'!$BM$7:$BM$79=$C159)*('Rates &amp; Drop Downs INT'!$BR$7:$BR$79)),0),"")</f>
        <v>0</v>
      </c>
      <c r="AC159" s="1393"/>
      <c r="AD159" s="1393"/>
      <c r="AE159" s="1393"/>
      <c r="AF159" s="1393"/>
      <c r="AG159" s="1393" cm="1">
        <f t="array" ref="AG159">IFERROR(IF(COUNTIFS($C$48:$C$141,$C159)&gt;0,SUMPRODUCT(('Rates &amp; Drop Downs INT'!$BS$7:$BS$79=AG$160)*('Rates &amp; Drop Downs INT'!$BM$7:$BM$79=$C159)*('Rates &amp; Drop Downs INT'!$BR$7:$BR$79)),0),"")</f>
        <v>0</v>
      </c>
      <c r="AH159" s="1393" cm="1">
        <f t="array" ref="AH159">IFERROR(IF(COUNTIFS($C$48:$C$141,$C159)&gt;0,SUMPRODUCT(('Rates &amp; Drop Downs INT'!$BS$7:$BS$79=AH$160)*('Rates &amp; Drop Downs INT'!$BM$7:$BM$79=$C159)*('Rates &amp; Drop Downs INT'!$BR$7:$BR$79)),0),"")</f>
        <v>0</v>
      </c>
      <c r="AI159" s="1393" cm="1">
        <f t="array" ref="AI159">IFERROR(IF(COUNTIFS($C$48:$C$141,$C159)&gt;0,SUMPRODUCT(('Rates &amp; Drop Downs INT'!$BS$7:$BS$79=AI$160)*('Rates &amp; Drop Downs INT'!$BM$7:$BM$79=$C159)*('Rates &amp; Drop Downs INT'!$BR$7:$BR$79)),0),"")</f>
        <v>0</v>
      </c>
      <c r="AJ159" s="1393" cm="1">
        <f t="array" ref="AJ159">IFERROR(IF(COUNTIFS($C$48:$C$141,$C159)&gt;0,SUMPRODUCT(('Rates &amp; Drop Downs INT'!$BS$7:$BS$79=AJ$160)*('Rates &amp; Drop Downs INT'!$BM$7:$BM$79=$C159)*('Rates &amp; Drop Downs INT'!$BR$7:$BR$79)),0),"")</f>
        <v>0</v>
      </c>
      <c r="AK159" s="1393" cm="1">
        <f t="array" ref="AK159">IFERROR(IF(COUNTIFS($C$48:$C$141,$C159)&gt;0,SUMPRODUCT(('Rates &amp; Drop Downs INT'!$BS$7:$BS$79=AK$160)*('Rates &amp; Drop Downs INT'!$BM$7:$BM$79=$C159)*('Rates &amp; Drop Downs INT'!$BR$7:$BR$79)),0),"")</f>
        <v>0</v>
      </c>
      <c r="AL159" s="1393" cm="1">
        <f t="array" ref="AL159">IFERROR(IF(COUNTIFS($C$48:$C$141,$C159)&gt;0,SUMPRODUCT(('Rates &amp; Drop Downs INT'!$BS$7:$BS$79=AL$160)*('Rates &amp; Drop Downs INT'!$BM$7:$BM$79=$C159)*('Rates &amp; Drop Downs INT'!$BR$7:$BR$79)),0),"")</f>
        <v>0</v>
      </c>
      <c r="AM159" s="1393" cm="1">
        <f t="array" ref="AM159">IFERROR(IF(COUNTIFS($C$48:$C$141,$C159)&gt;0,SUMPRODUCT(('Rates &amp; Drop Downs INT'!$BS$7:$BS$79=AM$160)*('Rates &amp; Drop Downs INT'!$BM$7:$BM$79=$C159)*('Rates &amp; Drop Downs INT'!$BR$7:$BR$79)),0),"")</f>
        <v>0</v>
      </c>
      <c r="AN159" s="1393" cm="1">
        <f t="array" ref="AN159">IFERROR(IF(COUNTIFS($C$48:$C$141,$C159)&gt;0,SUMPRODUCT(('Rates &amp; Drop Downs INT'!$BS$7:$BS$79=AN$160)*('Rates &amp; Drop Downs INT'!$BM$7:$BM$79=$C159)*('Rates &amp; Drop Downs INT'!$BR$7:$BR$79)),0),"")</f>
        <v>0</v>
      </c>
      <c r="AO159" s="1393" cm="1">
        <f t="array" ref="AO159">IFERROR(IF(COUNTIFS($C$48:$C$141,$C159)&gt;0,SUMPRODUCT(('Rates &amp; Drop Downs INT'!$BS$7:$BS$79=AO$160)*('Rates &amp; Drop Downs INT'!$BM$7:$BM$79=$C159)*('Rates &amp; Drop Downs INT'!$BR$7:$BR$79)),0),"")</f>
        <v>0</v>
      </c>
      <c r="AP159" s="1393" cm="1">
        <f t="array" ref="AP159">IFERROR(IF(COUNTIFS($C$48:$C$141,$C159)&gt;0,SUMPRODUCT(('Rates &amp; Drop Downs INT'!$BS$7:$BS$79=AP$160)*('Rates &amp; Drop Downs INT'!$BM$7:$BM$79=$C159)*('Rates &amp; Drop Downs INT'!$BR$7:$BR$79)),0),"")</f>
        <v>0</v>
      </c>
      <c r="AQ159" s="1393" cm="1">
        <f t="array" ref="AQ159">IFERROR(IF(COUNTIFS($C$48:$C$141,$C159)&gt;0,SUMPRODUCT(('Rates &amp; Drop Downs INT'!$BS$7:$BS$79=AQ$160)*('Rates &amp; Drop Downs INT'!$BM$7:$BM$79=$C159)*('Rates &amp; Drop Downs INT'!$BR$7:$BR$79)),0),"")</f>
        <v>0</v>
      </c>
      <c r="AR159" s="1393" cm="1">
        <f t="array" ref="AR159">IFERROR(IF(COUNTIFS($C$48:$C$141,$C159)&gt;0,SUMPRODUCT(('Rates &amp; Drop Downs INT'!$BS$7:$BS$79=AR$160)*('Rates &amp; Drop Downs INT'!$BM$7:$BM$79=$C159)*('Rates &amp; Drop Downs INT'!$BR$7:$BR$79)),0),"")</f>
        <v>0</v>
      </c>
      <c r="AS159" s="1393" cm="1">
        <f t="array" ref="AS159">IFERROR(IF(COUNTIFS($C$48:$C$141,$C159)&gt;0,SUMPRODUCT(('Rates &amp; Drop Downs INT'!$BS$7:$BS$79=AS$160)*('Rates &amp; Drop Downs INT'!$BM$7:$BM$79=$C159)*('Rates &amp; Drop Downs INT'!$BR$7:$BR$79)),0),"")</f>
        <v>0</v>
      </c>
      <c r="AT159" s="1393" cm="1">
        <f t="array" ref="AT159">IFERROR(IF(COUNTIFS($C$48:$C$141,$C159)&gt;0,SUMPRODUCT(('Rates &amp; Drop Downs INT'!$BS$7:$BS$79=AT$160)*('Rates &amp; Drop Downs INT'!$BM$7:$BM$79=$C159)*('Rates &amp; Drop Downs INT'!$BR$7:$BR$79)),0),"")</f>
        <v>0</v>
      </c>
      <c r="AU159" s="1393" cm="1">
        <f t="array" ref="AU159">IFERROR(IF(COUNTIFS($C$48:$C$141,$C159)&gt;0,SUMPRODUCT(('Rates &amp; Drop Downs INT'!$BS$7:$BS$79=AU$160)*('Rates &amp; Drop Downs INT'!$BM$7:$BM$79=$C159)*('Rates &amp; Drop Downs INT'!$BR$7:$BR$79)),0),"")</f>
        <v>0</v>
      </c>
      <c r="AV159" s="1393" cm="1">
        <f t="array" ref="AV159">IFERROR(IF(COUNTIFS($C$48:$C$141,$C159)&gt;0,SUMPRODUCT(('Rates &amp; Drop Downs INT'!$BS$7:$BS$79=AV$160)*('Rates &amp; Drop Downs INT'!$BM$7:$BM$79=$C159)*('Rates &amp; Drop Downs INT'!$BR$7:$BR$79)),0),"")</f>
        <v>0</v>
      </c>
      <c r="AW159" s="1393" cm="1">
        <f t="array" ref="AW159">IFERROR(IF(COUNTIFS($C$48:$C$141,$C159)&gt;0,SUMPRODUCT(('Rates &amp; Drop Downs INT'!$BS$7:$BS$79=AW$160)*('Rates &amp; Drop Downs INT'!$BM$7:$BM$79=$C159)*('Rates &amp; Drop Downs INT'!$BR$7:$BR$79)),0),"")</f>
        <v>0</v>
      </c>
      <c r="AX159" s="1393" cm="1">
        <f t="array" ref="AX159">IFERROR(IF(COUNTIFS($C$48:$C$141,$C159)&gt;0,SUMPRODUCT(('Rates &amp; Drop Downs INT'!$BS$7:$BS$79=AX$160)*('Rates &amp; Drop Downs INT'!$BM$7:$BM$79=$C159)*('Rates &amp; Drop Downs INT'!$BR$7:$BR$79)),0),"")</f>
        <v>0</v>
      </c>
      <c r="AY159" s="1393" cm="1">
        <f t="array" ref="AY159">IFERROR(IF(COUNTIFS($C$48:$C$141,$C159)&gt;0,SUMPRODUCT(('Rates &amp; Drop Downs INT'!$BS$7:$BS$79=AY$160)*('Rates &amp; Drop Downs INT'!$BM$7:$BM$79=$C159)*('Rates &amp; Drop Downs INT'!$BR$7:$BR$79)),0),"")</f>
        <v>0</v>
      </c>
      <c r="AZ159" s="1393" cm="1">
        <f t="array" ref="AZ159">IFERROR(IF(COUNTIFS($C$48:$C$141,$C159)&gt;0,SUMPRODUCT(('Rates &amp; Drop Downs INT'!$BS$7:$BS$79=AZ$160)*('Rates &amp; Drop Downs INT'!$BM$7:$BM$79=$C159)*('Rates &amp; Drop Downs INT'!$BR$7:$BR$79)),0),"")</f>
        <v>0</v>
      </c>
      <c r="BA159" s="1393" cm="1">
        <f t="array" ref="BA159">IFERROR(IF(COUNTIFS($C$48:$C$141,$C159)&gt;0,SUMPRODUCT(('Rates &amp; Drop Downs INT'!$BS$7:$BS$79=BA$160)*('Rates &amp; Drop Downs INT'!$BM$7:$BM$79=$C159)*('Rates &amp; Drop Downs INT'!$BR$7:$BR$79)),0),"")</f>
        <v>0</v>
      </c>
      <c r="BB159" s="1393" cm="1">
        <f t="array" ref="BB159">IFERROR(IF(COUNTIFS($C$48:$C$141,$C159)&gt;0,SUMPRODUCT(('Rates &amp; Drop Downs INT'!$BS$7:$BS$79=BB$160)*('Rates &amp; Drop Downs INT'!$BM$7:$BM$79=$C159)*('Rates &amp; Drop Downs INT'!$BR$7:$BR$79)),0),"")</f>
        <v>0</v>
      </c>
      <c r="BC159" s="1393" cm="1">
        <f t="array" ref="BC159">IFERROR(IF(COUNTIFS($C$48:$C$141,$C159)&gt;0,SUMPRODUCT(('Rates &amp; Drop Downs INT'!$BS$7:$BS$79=BC$160)*('Rates &amp; Drop Downs INT'!$BM$7:$BM$79=$C159)*('Rates &amp; Drop Downs INT'!$BR$7:$BR$79)),0),"")</f>
        <v>0</v>
      </c>
      <c r="BD159" s="1393" cm="1">
        <f t="array" ref="BD159">IFERROR(IF(COUNTIFS($C$48:$C$141,$C159)&gt;0,SUMPRODUCT(('Rates &amp; Drop Downs INT'!$BS$7:$BS$79=BD$160)*('Rates &amp; Drop Downs INT'!$BM$7:$BM$79=$C159)*('Rates &amp; Drop Downs INT'!$BR$7:$BR$79)),0),"")</f>
        <v>0</v>
      </c>
      <c r="BE159" s="1393" cm="1">
        <f t="array" ref="BE159">IFERROR(IF(COUNTIFS($C$48:$C$141,$C159)&gt;0,SUMPRODUCT(('Rates &amp; Drop Downs INT'!$BS$7:$BS$79=BE$160)*('Rates &amp; Drop Downs INT'!$BM$7:$BM$79=$C159)*('Rates &amp; Drop Downs INT'!$BR$7:$BR$79)),0),"")</f>
        <v>0</v>
      </c>
      <c r="BF159" s="1393" cm="1">
        <f t="array" ref="BF159">IFERROR(IF(COUNTIFS($C$48:$C$141,$C159)&gt;0,SUMPRODUCT(('Rates &amp; Drop Downs INT'!$BS$7:$BS$79=BF$160)*('Rates &amp; Drop Downs INT'!$BM$7:$BM$79=$C159)*('Rates &amp; Drop Downs INT'!$BR$7:$BR$79)),0),"")</f>
        <v>0</v>
      </c>
      <c r="BG159" s="1393" cm="1">
        <f t="array" ref="BG159">IFERROR(IF(COUNTIFS($C$48:$C$141,$C159)&gt;0,SUMPRODUCT(('Rates &amp; Drop Downs INT'!$BS$7:$BS$79=BG$160)*('Rates &amp; Drop Downs INT'!$BM$7:$BM$79=$C159)*('Rates &amp; Drop Downs INT'!$BR$7:$BR$79)),0),"")</f>
        <v>0</v>
      </c>
      <c r="BH159" s="1393" cm="1">
        <f t="array" ref="BH159">IFERROR(IF(COUNTIFS($C$48:$C$141,$C159)&gt;0,SUMPRODUCT(('Rates &amp; Drop Downs INT'!$BS$7:$BS$79=BH$160)*('Rates &amp; Drop Downs INT'!$BM$7:$BM$79=$C159)*('Rates &amp; Drop Downs INT'!$BR$7:$BR$79)),0),"")</f>
        <v>0</v>
      </c>
      <c r="BI159" s="1393" cm="1">
        <f t="array" ref="BI159">IFERROR(IF(COUNTIFS($C$48:$C$141,$C159)&gt;0,SUMPRODUCT(('Rates &amp; Drop Downs INT'!$BS$7:$BS$79=BI$160)*('Rates &amp; Drop Downs INT'!$BM$7:$BM$79=$C159)*('Rates &amp; Drop Downs INT'!$BR$7:$BR$79)),0),"")</f>
        <v>0</v>
      </c>
      <c r="BJ159" s="1393" cm="1">
        <f t="array" ref="BJ159">IFERROR(IF(COUNTIFS($C$48:$C$141,$C159)&gt;0,SUMPRODUCT(('Rates &amp; Drop Downs INT'!$BS$7:$BS$79=BJ$160)*('Rates &amp; Drop Downs INT'!$BM$7:$BM$79=$C159)*('Rates &amp; Drop Downs INT'!$BR$7:$BR$79)),0),"")</f>
        <v>0</v>
      </c>
      <c r="BK159" s="1393" cm="1">
        <f t="array" ref="BK159">IFERROR(IF(COUNTIFS($C$48:$C$141,$C159)&gt;0,SUMPRODUCT(('Rates &amp; Drop Downs INT'!$BS$7:$BS$79=BK$160)*('Rates &amp; Drop Downs INT'!$BM$7:$BM$79=$C159)*('Rates &amp; Drop Downs INT'!$BR$7:$BR$79)),0),"")</f>
        <v>0</v>
      </c>
      <c r="BL159" s="1393" cm="1">
        <f t="array" ref="BL159">IFERROR(IF(COUNTIFS($C$48:$C$141,$C159)&gt;0,SUMPRODUCT(('Rates &amp; Drop Downs INT'!$BS$7:$BS$79=BL$160)*('Rates &amp; Drop Downs INT'!$BM$7:$BM$79=$C159)*('Rates &amp; Drop Downs INT'!$BR$7:$BR$79)),0),"")</f>
        <v>0</v>
      </c>
      <c r="BM159" s="1394" cm="1">
        <f t="array" ref="BM159">IFERROR(IF(COUNTIFS($C$48:$C$141,$C159)&gt;0,SUMPRODUCT(('Rates &amp; Drop Downs INT'!$BS$7:$BS$79=BM$160)*('Rates &amp; Drop Downs INT'!$BM$7:$BM$79=$C159)*('Rates &amp; Drop Downs INT'!$BR$7:$BR$79)),0),"")</f>
        <v>0</v>
      </c>
      <c r="BN159" s="1395" cm="1">
        <f t="array" ref="BN159">IFERROR(IF(COUNTIFS($C$48:$C$141,$C159)&gt;0,SUMPRODUCT(('Rates &amp; Drop Downs INT'!$BS$7:$BS$79=BN$160)*('Rates &amp; Drop Downs INT'!$BM$7:$BM$79=$C159)*('Rates &amp; Drop Downs INT'!$BR$7:$BR$79)),0),"")</f>
        <v>0</v>
      </c>
      <c r="BO159" s="1395" cm="1">
        <f t="array" ref="BO159">IFERROR(IF(COUNTIFS($C$48:$C$141,$C159)&gt;0,SUMPRODUCT(('Rates &amp; Drop Downs INT'!$BS$7:$BS$79=BO$160)*('Rates &amp; Drop Downs INT'!$BM$7:$BM$79=$C159)*('Rates &amp; Drop Downs INT'!$BR$7:$BR$79)),0),"")</f>
        <v>0</v>
      </c>
      <c r="BP159" s="413"/>
      <c r="BQ159" s="413"/>
      <c r="BR159" s="413"/>
      <c r="BS159" s="413"/>
      <c r="BT159" s="413"/>
      <c r="BU159" s="413"/>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row>
    <row r="160" spans="3:95" hidden="1" x14ac:dyDescent="0.25">
      <c r="D160" s="569" t="s">
        <v>2160</v>
      </c>
      <c r="E160" s="883"/>
      <c r="F160" s="883">
        <f>IF(WEEKDAY(F152,1)=2,F152,F152-WEEKDAY(F152,1)+2)</f>
        <v>45915</v>
      </c>
      <c r="G160" s="883"/>
      <c r="H160" s="883"/>
      <c r="I160" s="883">
        <f>IF(WEEKDAY(I152,1)=2,I152,I152-WEEKDAY(I152,1)+2)</f>
        <v>45922</v>
      </c>
      <c r="J160" s="883"/>
      <c r="K160" s="883">
        <f t="shared" ref="K160:AB160" si="72">IF(WEEKDAY(K152,1)=2,K152,K152-WEEKDAY(K152,1)+2)</f>
        <v>45929</v>
      </c>
      <c r="L160" s="883">
        <f t="shared" si="72"/>
        <v>45936</v>
      </c>
      <c r="M160" s="883">
        <f t="shared" si="72"/>
        <v>45943</v>
      </c>
      <c r="N160" s="883">
        <f t="shared" si="72"/>
        <v>45950</v>
      </c>
      <c r="O160" s="883">
        <f t="shared" si="72"/>
        <v>45957</v>
      </c>
      <c r="P160" s="883">
        <f t="shared" si="72"/>
        <v>45964</v>
      </c>
      <c r="Q160" s="883">
        <f t="shared" si="72"/>
        <v>45971</v>
      </c>
      <c r="R160" s="897">
        <f t="shared" si="72"/>
        <v>45978</v>
      </c>
      <c r="S160" s="901">
        <f t="shared" si="72"/>
        <v>45985</v>
      </c>
      <c r="T160" s="901">
        <f t="shared" si="72"/>
        <v>45992</v>
      </c>
      <c r="U160" s="901">
        <f t="shared" si="72"/>
        <v>45999</v>
      </c>
      <c r="V160" s="901"/>
      <c r="W160" s="901"/>
      <c r="X160" s="901"/>
      <c r="Y160" s="901">
        <f t="shared" si="72"/>
        <v>46006</v>
      </c>
      <c r="Z160" s="901">
        <f t="shared" si="72"/>
        <v>46013</v>
      </c>
      <c r="AA160" s="901">
        <f t="shared" si="72"/>
        <v>46020</v>
      </c>
      <c r="AB160" s="901">
        <f t="shared" si="72"/>
        <v>46027</v>
      </c>
      <c r="AC160" s="901"/>
      <c r="AH160" s="901">
        <f t="shared" ref="AH160:BN160" si="73">IF(WEEKDAY(AH152,1)=2,AH152,AH152-WEEKDAY(AH152,1)+2)</f>
        <v>46041</v>
      </c>
      <c r="AI160" s="901">
        <f t="shared" si="73"/>
        <v>46048</v>
      </c>
      <c r="AJ160" s="901">
        <f t="shared" si="73"/>
        <v>46055</v>
      </c>
      <c r="AK160" s="901">
        <f t="shared" si="73"/>
        <v>46062</v>
      </c>
      <c r="AL160" s="901">
        <f t="shared" si="73"/>
        <v>46069</v>
      </c>
      <c r="AM160" s="901">
        <f t="shared" si="73"/>
        <v>46076</v>
      </c>
      <c r="AN160" s="901">
        <f t="shared" si="73"/>
        <v>46083</v>
      </c>
      <c r="AO160" s="901">
        <f t="shared" si="73"/>
        <v>46090</v>
      </c>
      <c r="AP160" s="901">
        <f t="shared" si="73"/>
        <v>46097</v>
      </c>
      <c r="AQ160" s="901">
        <f t="shared" si="73"/>
        <v>46104</v>
      </c>
      <c r="AR160" s="901">
        <f t="shared" si="73"/>
        <v>46111</v>
      </c>
      <c r="AS160" s="901">
        <f t="shared" si="73"/>
        <v>46118</v>
      </c>
      <c r="AT160" s="901">
        <f t="shared" si="73"/>
        <v>46125</v>
      </c>
      <c r="AU160" s="901">
        <f t="shared" si="73"/>
        <v>46132</v>
      </c>
      <c r="AV160" s="901">
        <f t="shared" si="73"/>
        <v>46139</v>
      </c>
      <c r="AW160" s="901">
        <f t="shared" si="73"/>
        <v>46146</v>
      </c>
      <c r="AX160" s="901">
        <f t="shared" si="73"/>
        <v>46153</v>
      </c>
      <c r="AY160" s="901">
        <f t="shared" si="73"/>
        <v>46160</v>
      </c>
      <c r="AZ160" s="901">
        <f t="shared" si="73"/>
        <v>46167</v>
      </c>
      <c r="BA160" s="901">
        <f t="shared" si="73"/>
        <v>46174</v>
      </c>
      <c r="BB160" s="901">
        <f t="shared" si="73"/>
        <v>46181</v>
      </c>
      <c r="BC160" s="901">
        <f t="shared" si="73"/>
        <v>46188</v>
      </c>
      <c r="BD160" s="901">
        <f t="shared" si="73"/>
        <v>46195</v>
      </c>
      <c r="BE160" s="901">
        <f t="shared" si="73"/>
        <v>46202</v>
      </c>
      <c r="BF160" s="901">
        <f t="shared" si="73"/>
        <v>46209</v>
      </c>
      <c r="BG160" s="901">
        <f t="shared" si="73"/>
        <v>46216</v>
      </c>
      <c r="BH160" s="901">
        <f t="shared" si="73"/>
        <v>46223</v>
      </c>
      <c r="BI160" s="901">
        <f t="shared" si="73"/>
        <v>46230</v>
      </c>
      <c r="BJ160" s="901">
        <f t="shared" si="73"/>
        <v>46237</v>
      </c>
      <c r="BK160" s="901">
        <f t="shared" si="73"/>
        <v>46244</v>
      </c>
      <c r="BL160" s="901">
        <f t="shared" si="73"/>
        <v>46251</v>
      </c>
      <c r="BM160" s="1337">
        <f t="shared" si="73"/>
        <v>46258</v>
      </c>
      <c r="BN160" s="1338">
        <f t="shared" si="73"/>
        <v>46265</v>
      </c>
      <c r="BO160" s="1338">
        <f t="shared" ref="BO160" si="74">IF(WEEKDAY(BO152,1)=2,BO152,BO152-WEEKDAY(BO152,1)+2)</f>
        <v>46272</v>
      </c>
      <c r="BP160" s="413"/>
      <c r="BQ160" s="413"/>
      <c r="BR160" s="413"/>
      <c r="BS160" s="413"/>
      <c r="BT160" s="413"/>
      <c r="BU160" s="413"/>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row>
    <row r="161" spans="3:95" hidden="1" x14ac:dyDescent="0.25">
      <c r="D161" s="569"/>
      <c r="E161" s="1225"/>
      <c r="F161" s="1225"/>
      <c r="G161" s="1225"/>
      <c r="H161" s="1225"/>
      <c r="I161" s="1225"/>
      <c r="J161" s="1225"/>
      <c r="K161" s="1225"/>
      <c r="L161" s="1225"/>
      <c r="M161" s="1225"/>
      <c r="N161" s="1225"/>
      <c r="O161" s="1225"/>
      <c r="P161" s="1225"/>
      <c r="Q161" s="1225"/>
      <c r="R161" s="1226"/>
      <c r="S161" s="1215"/>
      <c r="T161" s="1215"/>
      <c r="U161" s="1215"/>
      <c r="V161" s="1215"/>
      <c r="W161" s="1215"/>
      <c r="X161" s="1215"/>
      <c r="Y161" s="1215"/>
      <c r="Z161" s="1215"/>
      <c r="AA161" s="1215"/>
      <c r="AB161" s="1215"/>
      <c r="AC161" s="1215"/>
      <c r="AH161" s="1215"/>
      <c r="AI161" s="1215"/>
      <c r="AJ161" s="1215"/>
      <c r="AK161" s="1215"/>
      <c r="AL161" s="1215"/>
      <c r="AM161" s="1215"/>
      <c r="AN161" s="1215"/>
      <c r="AO161" s="1215"/>
      <c r="AP161" s="1215"/>
      <c r="AQ161" s="1215"/>
      <c r="AR161" s="1215"/>
      <c r="AS161" s="1215"/>
      <c r="AT161" s="1215"/>
      <c r="AU161" s="1215"/>
      <c r="AV161" s="1215"/>
      <c r="AW161" s="1215"/>
      <c r="AX161" s="1215"/>
      <c r="AY161" s="1215"/>
      <c r="AZ161" s="1215"/>
      <c r="BA161" s="1215"/>
      <c r="BB161" s="1215"/>
      <c r="BC161" s="1215"/>
      <c r="BD161" s="1215"/>
      <c r="BE161" s="1215"/>
      <c r="BF161" s="1215"/>
      <c r="BG161" s="1215"/>
      <c r="BH161" s="1215"/>
      <c r="BI161" s="1215"/>
      <c r="BJ161" s="1215"/>
      <c r="BK161" s="1215"/>
      <c r="BL161" s="1215"/>
      <c r="BM161" s="1215"/>
      <c r="BN161" s="1339"/>
      <c r="BO161" s="1339"/>
      <c r="BP161" s="413"/>
      <c r="BQ161" s="413"/>
      <c r="BR161" s="413"/>
      <c r="BS161" s="413"/>
      <c r="BT161" s="413"/>
      <c r="BU161" s="413"/>
      <c r="BV161" s="413"/>
      <c r="BW161" s="413"/>
      <c r="BX161" s="413"/>
      <c r="BY161" s="413"/>
      <c r="BZ161" s="413"/>
      <c r="CA161" s="413"/>
      <c r="CB161" s="413"/>
      <c r="CC161" s="413"/>
      <c r="CD161" s="413"/>
      <c r="CE161" s="413"/>
      <c r="CF161" s="413"/>
      <c r="CG161" s="413"/>
      <c r="CH161" s="413"/>
      <c r="CI161" s="413"/>
      <c r="CJ161" s="413"/>
      <c r="CK161" s="413"/>
      <c r="CL161" s="413"/>
      <c r="CM161" s="413"/>
      <c r="CN161" s="413"/>
      <c r="CO161" s="413"/>
      <c r="CP161" s="413"/>
      <c r="CQ161" s="413"/>
    </row>
    <row r="162" spans="3:95" hidden="1" x14ac:dyDescent="0.25">
      <c r="BN162" s="1340"/>
      <c r="BO162" s="1340"/>
    </row>
    <row r="163" spans="3:95" ht="22.05" customHeight="1" x14ac:dyDescent="0.25">
      <c r="C163" s="1205" t="s">
        <v>2405</v>
      </c>
      <c r="D163" s="1205" t="s">
        <v>2407</v>
      </c>
      <c r="E163" s="1321"/>
      <c r="F163" s="1321" t="e">
        <f>SUM(F164:F263)</f>
        <v>#REF!</v>
      </c>
      <c r="G163" s="1321"/>
      <c r="H163" s="1321"/>
      <c r="I163" s="1321" t="e">
        <f>SUM(I164:I263)</f>
        <v>#REF!</v>
      </c>
      <c r="J163" s="1321"/>
      <c r="K163" s="1321" t="e">
        <f>SUM(K164:K263)</f>
        <v>#REF!</v>
      </c>
      <c r="L163" s="1321" t="e">
        <f t="shared" ref="L163:AB163" si="75">SUM(L164:L263)</f>
        <v>#REF!</v>
      </c>
      <c r="M163" s="1321" t="e">
        <f t="shared" si="75"/>
        <v>#REF!</v>
      </c>
      <c r="N163" s="1321" t="e">
        <f t="shared" si="75"/>
        <v>#REF!</v>
      </c>
      <c r="O163" s="1321" t="e">
        <f t="shared" si="75"/>
        <v>#REF!</v>
      </c>
      <c r="P163" s="1321" t="e">
        <f t="shared" si="75"/>
        <v>#REF!</v>
      </c>
      <c r="Q163" s="1321" t="e">
        <f t="shared" si="75"/>
        <v>#REF!</v>
      </c>
      <c r="R163" s="1321" t="e">
        <f t="shared" si="75"/>
        <v>#REF!</v>
      </c>
      <c r="S163" s="1321" t="e">
        <f t="shared" si="75"/>
        <v>#REF!</v>
      </c>
      <c r="T163" s="1321" t="e">
        <f t="shared" si="75"/>
        <v>#REF!</v>
      </c>
      <c r="U163" s="1321" t="e">
        <f t="shared" si="75"/>
        <v>#REF!</v>
      </c>
      <c r="V163" s="1321"/>
      <c r="W163" s="1321"/>
      <c r="X163" s="1321"/>
      <c r="Y163" s="1321" t="e">
        <f t="shared" si="75"/>
        <v>#REF!</v>
      </c>
      <c r="Z163" s="1321" t="e">
        <f t="shared" si="75"/>
        <v>#REF!</v>
      </c>
      <c r="AA163" s="1321" t="e">
        <f t="shared" si="75"/>
        <v>#REF!</v>
      </c>
      <c r="AB163" s="899" t="e">
        <f t="shared" si="75"/>
        <v>#REF!</v>
      </c>
      <c r="AC163" s="899"/>
      <c r="AD163" s="1335"/>
      <c r="AE163" s="1335"/>
      <c r="AF163" s="1335"/>
      <c r="AG163" s="1335" t="e">
        <f>SUM(AG164:AG263)</f>
        <v>#REF!</v>
      </c>
      <c r="AH163" s="899" t="e">
        <f t="shared" ref="AH163:AI163" si="76">SUM(AH164:AH263)</f>
        <v>#REF!</v>
      </c>
      <c r="AI163" s="899" t="e">
        <f t="shared" si="76"/>
        <v>#REF!</v>
      </c>
      <c r="AJ163" s="899" t="e">
        <f t="shared" ref="AJ163:BC163" si="77">SUM(AJ164:AJ263)</f>
        <v>#REF!</v>
      </c>
      <c r="AK163" s="899" t="e">
        <f t="shared" si="77"/>
        <v>#REF!</v>
      </c>
      <c r="AL163" s="899" t="e">
        <f t="shared" si="77"/>
        <v>#REF!</v>
      </c>
      <c r="AM163" s="899" t="e">
        <f t="shared" si="77"/>
        <v>#REF!</v>
      </c>
      <c r="AN163" s="899" t="e">
        <f t="shared" si="77"/>
        <v>#REF!</v>
      </c>
      <c r="AO163" s="899" t="e">
        <f t="shared" si="77"/>
        <v>#REF!</v>
      </c>
      <c r="AP163" s="899" t="e">
        <f t="shared" si="77"/>
        <v>#REF!</v>
      </c>
      <c r="AQ163" s="899" t="e">
        <f t="shared" si="77"/>
        <v>#REF!</v>
      </c>
      <c r="AR163" s="899" t="e">
        <f t="shared" si="77"/>
        <v>#REF!</v>
      </c>
      <c r="AS163" s="899" t="e">
        <f t="shared" si="77"/>
        <v>#REF!</v>
      </c>
      <c r="AT163" s="899" t="e">
        <f t="shared" si="77"/>
        <v>#REF!</v>
      </c>
      <c r="AU163" s="899" t="e">
        <f t="shared" si="77"/>
        <v>#REF!</v>
      </c>
      <c r="AV163" s="899" t="e">
        <f t="shared" si="77"/>
        <v>#REF!</v>
      </c>
      <c r="AW163" s="899" t="e">
        <f t="shared" si="77"/>
        <v>#REF!</v>
      </c>
      <c r="AX163" s="899" t="e">
        <f t="shared" si="77"/>
        <v>#REF!</v>
      </c>
      <c r="AY163" s="899" t="e">
        <f t="shared" si="77"/>
        <v>#REF!</v>
      </c>
      <c r="AZ163" s="899" t="e">
        <f t="shared" si="77"/>
        <v>#REF!</v>
      </c>
      <c r="BA163" s="899" t="e">
        <f t="shared" si="77"/>
        <v>#REF!</v>
      </c>
      <c r="BB163" s="899" t="e">
        <f t="shared" si="77"/>
        <v>#REF!</v>
      </c>
      <c r="BC163" s="899" t="e">
        <f t="shared" si="77"/>
        <v>#REF!</v>
      </c>
      <c r="BD163" s="899" t="e">
        <f t="shared" ref="BD163:BJ163" si="78">SUM(BD164:BD263)</f>
        <v>#REF!</v>
      </c>
      <c r="BE163" s="899" t="e">
        <f t="shared" si="78"/>
        <v>#REF!</v>
      </c>
      <c r="BF163" s="899" t="e">
        <f t="shared" si="78"/>
        <v>#REF!</v>
      </c>
      <c r="BG163" s="899" t="e">
        <f t="shared" si="78"/>
        <v>#REF!</v>
      </c>
      <c r="BH163" s="899" t="e">
        <f t="shared" si="78"/>
        <v>#REF!</v>
      </c>
      <c r="BI163" s="899" t="e">
        <f t="shared" si="78"/>
        <v>#REF!</v>
      </c>
      <c r="BJ163" s="899" t="e">
        <f t="shared" si="78"/>
        <v>#REF!</v>
      </c>
      <c r="BK163" s="899" t="e">
        <f t="shared" ref="BK163:BM163" si="79">SUM(BK164:BK263)</f>
        <v>#REF!</v>
      </c>
      <c r="BL163" s="899" t="e">
        <f t="shared" si="79"/>
        <v>#REF!</v>
      </c>
      <c r="BM163" s="899" t="e">
        <f t="shared" si="79"/>
        <v>#REF!</v>
      </c>
      <c r="BN163" s="1335" t="e">
        <f>SUM(BN164:BN263)</f>
        <v>#REF!</v>
      </c>
      <c r="BO163" s="1335" t="e">
        <f>SUM(BO164:BO263)</f>
        <v>#REF!</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x14ac:dyDescent="0.25">
      <c r="C164" s="1289" t="str">
        <f>IF(ISBLANK(Z48),C48,Z48)</f>
        <v>Dallas</v>
      </c>
      <c r="D164" s="1317" t="str">
        <f>IF(K48="","",K48)</f>
        <v>Technical Lead</v>
      </c>
      <c r="E164" s="1322"/>
      <c r="F164" s="1332">
        <f>IF($E$30="Enter Duration (wks)","",IF($Y48="Enter Hrs/Wk","",IF($E$30&gt;='FORMULA REFS'!A$1,$Y48,"")))</f>
        <v>40</v>
      </c>
      <c r="G164" s="1324"/>
      <c r="H164" s="1333"/>
      <c r="I164" s="1325">
        <f>IF($E$30="Enter Duration (wks)","",IF($Y48="Enter Hrs/Wk","",IF($E$30&gt;='FORMULA REFS'!B$1,$Y48,"")))</f>
        <v>40</v>
      </c>
      <c r="J164" s="1325"/>
      <c r="K164" s="1325">
        <f>IF($E$30="Enter Duration (wks)","",IF($Y48="Enter Hrs/Wk","",IF($E$30&gt;='FORMULA REFS'!C$1,$Y48,"")))</f>
        <v>40</v>
      </c>
      <c r="L164" s="1325">
        <f>IF($E$30="Enter Duration (wks)","",IF($Y48="Enter Hrs/Wk","",IF($E$30&gt;='FORMULA REFS'!D$1,$Y48,"")))</f>
        <v>40</v>
      </c>
      <c r="M164" s="1325">
        <f>IF($E$30="Enter Duration (wks)","",IF($Y48="Enter Hrs/Wk","",IF($E$30&gt;='FORMULA REFS'!E$1,$Y48,"")))</f>
        <v>40</v>
      </c>
      <c r="N164" s="1325">
        <f>IF($E$30="Enter Duration (wks)","",IF($Y48="Enter Hrs/Wk","",IF($E$30&gt;='FORMULA REFS'!F$1,$Y48,"")))</f>
        <v>40</v>
      </c>
      <c r="O164" s="1325">
        <f>IF($E$30="Enter Duration (wks)","",IF($Y48="Enter Hrs/Wk","",IF($E$30&gt;='FORMULA REFS'!G$1,$Y48,"")))</f>
        <v>40</v>
      </c>
      <c r="P164" s="1325">
        <f>IF($E$30="Enter Duration (wks)","",IF($Y48="Enter Hrs/Wk","",IF($E$30&gt;='FORMULA REFS'!H$1,$Y48,"")))</f>
        <v>40</v>
      </c>
      <c r="Q164" s="1325">
        <f>IF($E$30="Enter Duration (wks)","",IF($Y48="Enter Hrs/Wk","",IF($E$30&gt;='FORMULA REFS'!I$1,$Y48,"")))</f>
        <v>40</v>
      </c>
      <c r="R164" s="1325">
        <f>IF($E$30="Enter Duration (wks)","",IF($Y48="Enter Hrs/Wk","",IF($E$30&gt;='FORMULA REFS'!J$1,$Y48,"")))</f>
        <v>40</v>
      </c>
      <c r="S164" s="1325">
        <f>IF($E$30="Enter Duration (wks)","",IF($Y48="Enter Hrs/Wk","",IF($E$30&gt;='FORMULA REFS'!K$1,$Y48,"")))</f>
        <v>40</v>
      </c>
      <c r="T164" s="1333">
        <f>IF($E$30="Enter Duration (wks)","",IF($Y48="Enter Hrs/Wk","",IF($E$30&gt;='FORMULA REFS'!L$1,$Y48,"")))</f>
        <v>40</v>
      </c>
      <c r="U164" s="1333">
        <f>IF($E$30="Enter Duration (wks)","",IF($Y48="Enter Hrs/Wk","",IF($E$30&gt;='FORMULA REFS'!M$1,$Y48,"")))</f>
        <v>40</v>
      </c>
      <c r="V164" s="1333"/>
      <c r="W164" s="900"/>
      <c r="X164" s="1288"/>
      <c r="Y164" s="1288">
        <f>IF($E$30="Enter Duration (wks)","",IF($Y48="Enter Hrs/Wk","",IF($E$30&gt;='FORMULA REFS'!N$1,$Y48,"")))</f>
        <v>40</v>
      </c>
      <c r="Z164" s="1288">
        <f>IF($E$30="Enter Duration (wks)","",IF($Y48="Enter Hrs/Wk","",IF($E$30&gt;='FORMULA REFS'!O$1,$Y48,"")))</f>
        <v>40</v>
      </c>
      <c r="AA164" s="1288">
        <f>IF($E$30="Enter Duration (wks)","",IF($Y48="Enter Hrs/Wk","",IF($E$30&gt;='FORMULA REFS'!P$1,$Y48,"")))</f>
        <v>40</v>
      </c>
      <c r="AB164" s="1288">
        <f>IF($E$30="Enter Duration (wks)","",IF($Y48="Enter Hrs/Wk","",IF($E$30&gt;='FORMULA REFS'!Q$1,$Y48,"")))</f>
        <v>40</v>
      </c>
      <c r="AC164" s="1286"/>
      <c r="AD164" s="1286"/>
      <c r="AE164" s="1286"/>
      <c r="AF164" s="1286"/>
      <c r="AG164" s="1286">
        <f>IF($E$30="Enter Duration (wks)","",IF($Y48="Enter Hrs/Wk","",IF($E$30&gt;='FORMULA REFS'!R$1,$Y48,"")))</f>
        <v>40</v>
      </c>
      <c r="AH164" s="1286">
        <f>IF($E$30="Enter Duration (wks)","",IF($Y48="Enter Hrs/Wk","",IF($E$30&gt;='FORMULA REFS'!S$1,$Y48,"")))</f>
        <v>40</v>
      </c>
      <c r="AI164" s="1286">
        <f>IF($E$30="Enter Duration (wks)","",IF($Y48="Enter Hrs/Wk","",IF($E$30&gt;='FORMULA REFS'!T$1,$Y48,"")))</f>
        <v>40</v>
      </c>
      <c r="AJ164" s="1286">
        <f>IF($E$30="Enter Duration (wks)","",IF($Y48="Enter Hrs/Wk","",IF($E$30&gt;='FORMULA REFS'!U$1,$Y48,"")))</f>
        <v>40</v>
      </c>
      <c r="AK164" s="1286">
        <f>IF($E$30="Enter Duration (wks)","",IF($Y48="Enter Hrs/Wk","",IF($E$30&gt;='FORMULA REFS'!V$1,$Y48,"")))</f>
        <v>40</v>
      </c>
      <c r="AL164" s="1286">
        <f>IF($E$30="Enter Duration (wks)","",IF($Y48="Enter Hrs/Wk","",IF($E$30&gt;='FORMULA REFS'!W$1,$Y48,"")))</f>
        <v>40</v>
      </c>
      <c r="AM164" s="1286">
        <f>IF($E$30="Enter Duration (wks)","",IF($Y48="Enter Hrs/Wk","",IF($E$30&gt;='FORMULA REFS'!X$1,$Y48,"")))</f>
        <v>40</v>
      </c>
      <c r="AN164" s="1286">
        <f>IF($E$30="Enter Duration (wks)","",IF($Y48="Enter Hrs/Wk","",IF($E$30&gt;='FORMULA REFS'!Y$1,$Y48,"")))</f>
        <v>40</v>
      </c>
      <c r="AO164" s="1286">
        <f>IF($E$30="Enter Duration (wks)","",IF($Y48="Enter Hrs/Wk","",IF($E$30&gt;='FORMULA REFS'!Z$1,$Y48,"")))</f>
        <v>40</v>
      </c>
      <c r="AP164" s="1286">
        <f>IF($E$30="Enter Duration (wks)","",IF($Y48="Enter Hrs/Wk","",IF($E$30&gt;='FORMULA REFS'!AA$1,$Y48,"")))</f>
        <v>40</v>
      </c>
      <c r="AQ164" s="1286">
        <f>IF($E$30="Enter Duration (wks)","",IF($Y48="Enter Hrs/Wk","",IF($E$30&gt;='FORMULA REFS'!AB$1,$Y48,"")))</f>
        <v>40</v>
      </c>
      <c r="AR164" s="1286">
        <f>IF($E$30="Enter Duration (wks)","",IF($Y48="Enter Hrs/Wk","",IF($E$30&gt;='FORMULA REFS'!AC$1,$Y48,"")))</f>
        <v>40</v>
      </c>
      <c r="AS164" s="1286">
        <f>IF($E$30="Enter Duration (wks)","",IF($Y48="Enter Hrs/Wk","",IF($E$30&gt;='FORMULA REFS'!AD$1,$Y48,"")))</f>
        <v>40</v>
      </c>
      <c r="AT164" s="1286" t="str">
        <f>IF($E$30="Enter Duration (wks)","",IF($Y48="Enter Hrs/Wk","",IF($E$30&gt;='FORMULA REFS'!AE$1,$Y48,"")))</f>
        <v/>
      </c>
      <c r="AU164" s="1286" t="str">
        <f>IF($E$30="Enter Duration (wks)","",IF($Y48="Enter Hrs/Wk","",IF($E$30&gt;='FORMULA REFS'!AF$1,$Y48,"")))</f>
        <v/>
      </c>
      <c r="AV164" s="1286" t="str">
        <f>IF($E$30="Enter Duration (wks)","",IF($Y48="Enter Hrs/Wk","",IF($E$30&gt;='FORMULA REFS'!AG$1,$Y48,"")))</f>
        <v/>
      </c>
      <c r="AW164" s="1286" t="str">
        <f>IF($E$30="Enter Duration (wks)","",IF($Y48="Enter Hrs/Wk","",IF($E$30&gt;='FORMULA REFS'!AH$1,$Y48,"")))</f>
        <v/>
      </c>
      <c r="AX164" s="1286" t="str">
        <f>IF($E$30="Enter Duration (wks)","",IF($Y48="Enter Hrs/Wk","",IF($E$30&gt;='FORMULA REFS'!AI$1,$Y48,"")))</f>
        <v/>
      </c>
      <c r="AY164" s="1286" t="str">
        <f>IF($E$30="Enter Duration (wks)","",IF($Y48="Enter Hrs/Wk","",IF($E$30&gt;='FORMULA REFS'!AJ$1,$Y48,"")))</f>
        <v/>
      </c>
      <c r="AZ164" s="1286" t="str">
        <f>IF($E$30="Enter Duration (wks)","",IF($Y48="Enter Hrs/Wk","",IF($E$30&gt;='FORMULA REFS'!AK$1,$Y48,"")))</f>
        <v/>
      </c>
      <c r="BA164" s="1286" t="str">
        <f>IF($E$30="Enter Duration (wks)","",IF($Y48="Enter Hrs/Wk","",IF($E$30&gt;='FORMULA REFS'!AL$1,$Y48,"")))</f>
        <v/>
      </c>
      <c r="BB164" s="1286" t="str">
        <f>IF($E$30="Enter Duration (wks)","",IF($Y48="Enter Hrs/Wk","",IF($E$30&gt;='FORMULA REFS'!AM$1,$Y48,"")))</f>
        <v/>
      </c>
      <c r="BC164" s="1286" t="str">
        <f>IF($E$30="Enter Duration (wks)","",IF($Y48="Enter Hrs/Wk","",IF($E$30&gt;='FORMULA REFS'!AN$1,$Y48,"")))</f>
        <v/>
      </c>
      <c r="BD164" s="1286" t="str">
        <f>IF($E$30="Enter Duration (wks)","",IF($Y48="Enter Hrs/Wk","",IF($E$30&gt;='FORMULA REFS'!AO$1,$Y48,"")))</f>
        <v/>
      </c>
      <c r="BE164" s="1286" t="str">
        <f>IF($E$30="Enter Duration (wks)","",IF($Y48="Enter Hrs/Wk","",IF($E$30&gt;='FORMULA REFS'!AP$1,$Y48,"")))</f>
        <v/>
      </c>
      <c r="BF164" s="1286" t="str">
        <f>IF($E$30="Enter Duration (wks)","",IF($Y48="Enter Hrs/Wk","",IF($E$30&gt;='FORMULA REFS'!AQ$1,$Y48,"")))</f>
        <v/>
      </c>
      <c r="BG164" s="1286" t="str">
        <f>IF($E$30="Enter Duration (wks)","",IF($Y48="Enter Hrs/Wk","",IF($E$30&gt;='FORMULA REFS'!AR$1,$Y48,"")))</f>
        <v/>
      </c>
      <c r="BH164" s="1286" t="str">
        <f>IF($E$30="Enter Duration (wks)","",IF($Y48="Enter Hrs/Wk","",IF($E$30&gt;='FORMULA REFS'!AS$1,$Y48,"")))</f>
        <v/>
      </c>
      <c r="BI164" s="1286" t="str">
        <f>IF($E$30="Enter Duration (wks)","",IF($Y48="Enter Hrs/Wk","",IF($E$30&gt;='FORMULA REFS'!AT$1,$Y48,"")))</f>
        <v/>
      </c>
      <c r="BJ164" s="1286" t="str">
        <f>IF($E$30="Enter Duration (wks)","",IF($Y48="Enter Hrs/Wk","",IF($E$30&gt;='FORMULA REFS'!AU$1,$Y48,"")))</f>
        <v/>
      </c>
      <c r="BK164" s="1286" t="str">
        <f>IF($E$30="Enter Duration (wks)","",IF($Y48="Enter Hrs/Wk","",IF($E$30&gt;='FORMULA REFS'!AV$1,$Y48,"")))</f>
        <v/>
      </c>
      <c r="BL164" s="1286" t="str">
        <f>IF($E$30="Enter Duration (wks)","",IF($Y48="Enter Hrs/Wk","",IF($E$30&gt;='FORMULA REFS'!AW$1,$Y48,"")))</f>
        <v/>
      </c>
      <c r="BM164" s="1286" t="str">
        <f>IF($E$30="Enter Duration (wks)","",IF($Y48="Enter Hrs/Wk","",IF($E$30&gt;='FORMULA REFS'!AX$1,$Y48,"")))</f>
        <v/>
      </c>
      <c r="BN164" s="1286" t="str">
        <f>IF($E$30="Enter Duration (wks)","",IF($Y48="Enter Hrs/Wk","",IF($E$30&gt;='FORMULA REFS'!AY$1,$Y48,"")))</f>
        <v/>
      </c>
      <c r="BO164" s="1286" t="str">
        <f>IF($E$30="Enter Duration (wks)","",IF($Y48="Enter Hrs/Wk","",IF($E$30&gt;='FORMULA REFS'!AZ$1,$Y48,"")))</f>
        <v/>
      </c>
      <c r="BP164" s="533"/>
      <c r="BQ164" s="533"/>
      <c r="BR164" s="533"/>
      <c r="BS164" s="533"/>
      <c r="BT164" s="533"/>
      <c r="BU164" s="533"/>
      <c r="BV164" s="533"/>
      <c r="BW164" s="533"/>
      <c r="BX164" s="533"/>
      <c r="BY164" s="533"/>
      <c r="BZ164" s="533"/>
      <c r="CA164" s="533"/>
      <c r="CB164" s="534"/>
      <c r="CC164" s="534"/>
      <c r="CD164" s="534"/>
      <c r="CE164" s="529"/>
      <c r="CF164" s="529"/>
      <c r="CG164" s="529"/>
      <c r="CH164" s="535"/>
      <c r="CI164" s="536"/>
      <c r="CJ164" s="537"/>
      <c r="CK164" s="537"/>
      <c r="CL164" s="413"/>
      <c r="CM164" s="413"/>
      <c r="CN164" s="413"/>
      <c r="CO164" s="413"/>
      <c r="CP164" s="413"/>
      <c r="CQ164" s="413"/>
    </row>
    <row r="165" spans="3:95" x14ac:dyDescent="0.25">
      <c r="C165" s="1290" t="str">
        <f>IF(ISBLANK(C49),"",C49)</f>
        <v>TADIndia</v>
      </c>
      <c r="D165" s="1318" t="str">
        <f>IF(K49="","",K49)</f>
        <v>Content Strategist</v>
      </c>
      <c r="E165" s="1326"/>
      <c r="F165" s="1327"/>
      <c r="G165" s="1327"/>
      <c r="H165" s="1570"/>
      <c r="I165" s="1329"/>
      <c r="J165" s="1316"/>
      <c r="K165" s="1286"/>
      <c r="L165" s="1331"/>
      <c r="M165" s="1331">
        <f>IF($E$30="Enter Duration (wks)","",IF($Y49="Enter Hrs/Wk","",IF($E$30&gt;='FORMULA REFS'!E$1,$Y49,"")))</f>
        <v>40</v>
      </c>
      <c r="N165" s="1331">
        <f>IF($E$30="Enter Duration (wks)","",IF($Y49="Enter Hrs/Wk","",IF($E$30&gt;='FORMULA REFS'!F$1,$Y49,"")))</f>
        <v>40</v>
      </c>
      <c r="O165" s="1331">
        <f>IF($E$30="Enter Duration (wks)","",IF($Y49="Enter Hrs/Wk","",IF($E$30&gt;='FORMULA REFS'!G$1,$Y49,"")))</f>
        <v>40</v>
      </c>
      <c r="P165" s="1331">
        <f>IF($E$30="Enter Duration (wks)","",IF($Y49="Enter Hrs/Wk","",IF($E$30&gt;='FORMULA REFS'!H$1,$Y49,"")))</f>
        <v>40</v>
      </c>
      <c r="Q165" s="1331">
        <f>IF($E$30="Enter Duration (wks)","",IF($Y49="Enter Hrs/Wk","",IF($E$30&gt;='FORMULA REFS'!I$1,$Y49,"")))</f>
        <v>40</v>
      </c>
      <c r="R165" s="1331">
        <f>IF($E$30="Enter Duration (wks)","",IF($Y49="Enter Hrs/Wk","",IF($E$30&gt;='FORMULA REFS'!J$1,$Y49,"")))</f>
        <v>40</v>
      </c>
      <c r="S165" s="1331">
        <f>IF($E$30="Enter Duration (wks)","",IF($Y49="Enter Hrs/Wk","",IF($E$30&gt;='FORMULA REFS'!K$1,$Y49,"")))</f>
        <v>40</v>
      </c>
      <c r="T165" s="1316">
        <f>IF($E$30="Enter Duration (wks)","",IF($Y49="Enter Hrs/Wk","",IF($E$30&gt;='FORMULA REFS'!L$1,$Y49,"")))</f>
        <v>40</v>
      </c>
      <c r="U165" s="882">
        <f>IF($E$30="Enter Duration (wks)","",IF($Y49="Enter Hrs/Wk","",IF($E$30&gt;='FORMULA REFS'!M$1,$Y49,"")))</f>
        <v>40</v>
      </c>
      <c r="V165" s="1331"/>
      <c r="W165" s="1331"/>
      <c r="X165" s="1285"/>
      <c r="Y165" s="1285"/>
      <c r="Z165" s="1343"/>
      <c r="AA165" s="882"/>
      <c r="AB165" s="882"/>
      <c r="AC165" s="882"/>
      <c r="AD165" s="882"/>
      <c r="AE165" s="882"/>
      <c r="AF165" s="882"/>
      <c r="AG165" s="1286">
        <f>IF($E$30="Enter Duration (wks)","",IF($Y49="Enter Hrs/Wk","",IF($E$30&gt;='FORMULA REFS'!R$1,$Y49,"")))</f>
        <v>40</v>
      </c>
      <c r="AH165" s="1286">
        <f>IF($E$30="Enter Duration (wks)","",IF($Y49="Enter Hrs/Wk","",IF($E$30&gt;='FORMULA REFS'!S$1,$Y49,"")))</f>
        <v>40</v>
      </c>
      <c r="AI165" s="1286">
        <f>IF($E$30="Enter Duration (wks)","",IF($Y49="Enter Hrs/Wk","",IF($E$30&gt;='FORMULA REFS'!T$1,$Y49,"")))</f>
        <v>40</v>
      </c>
      <c r="AJ165" s="1286">
        <f>IF($E$30="Enter Duration (wks)","",IF($Y49="Enter Hrs/Wk","",IF($E$30&gt;='FORMULA REFS'!U$1,$Y49,"")))</f>
        <v>40</v>
      </c>
      <c r="AK165" s="1286">
        <f>IF($E$30="Enter Duration (wks)","",IF($Y49="Enter Hrs/Wk","",IF($E$30&gt;='FORMULA REFS'!V$1,$Y49,"")))</f>
        <v>40</v>
      </c>
      <c r="AL165" s="1286">
        <f>IF($E$30="Enter Duration (wks)","",IF($Y49="Enter Hrs/Wk","",IF($E$30&gt;='FORMULA REFS'!W$1,$Y49,"")))</f>
        <v>40</v>
      </c>
      <c r="AM165" s="1286">
        <f>IF($E$30="Enter Duration (wks)","",IF($Y49="Enter Hrs/Wk","",IF($E$30&gt;='FORMULA REFS'!X$1,$Y49,"")))</f>
        <v>40</v>
      </c>
      <c r="AN165" s="1286">
        <f>IF($E$30="Enter Duration (wks)","",IF($Y49="Enter Hrs/Wk","",IF($E$30&gt;='FORMULA REFS'!Y$1,$Y49,"")))</f>
        <v>40</v>
      </c>
      <c r="AO165" s="1286">
        <f>IF($E$30="Enter Duration (wks)","",IF($Y49="Enter Hrs/Wk","",IF($E$30&gt;='FORMULA REFS'!Z$1,$Y49,"")))</f>
        <v>40</v>
      </c>
      <c r="AP165" s="1286">
        <f>IF($E$30="Enter Duration (wks)","",IF($Y49="Enter Hrs/Wk","",IF($E$30&gt;='FORMULA REFS'!AA$1,$Y49,"")))</f>
        <v>40</v>
      </c>
      <c r="AQ165" s="1286">
        <f>IF($E$30="Enter Duration (wks)","",IF($Y49="Enter Hrs/Wk","",IF($E$30&gt;='FORMULA REFS'!AB$1,$Y49,"")))</f>
        <v>40</v>
      </c>
      <c r="AR165" s="1286">
        <f>IF($E$30="Enter Duration (wks)","",IF($Y49="Enter Hrs/Wk","",IF($E$30&gt;='FORMULA REFS'!AC$1,$Y49,"")))</f>
        <v>40</v>
      </c>
      <c r="AS165" s="1286">
        <f>IF($E$30="Enter Duration (wks)","",IF($Y49="Enter Hrs/Wk","",IF($E$30&gt;='FORMULA REFS'!AD$1,$Y49,"")))</f>
        <v>40</v>
      </c>
      <c r="AT165" s="1286" t="str">
        <f>IF($E$30="Enter Duration (wks)","",IF($Y49="Enter Hrs/Wk","",IF($E$30&gt;='FORMULA REFS'!AE$1,$Y49,"")))</f>
        <v/>
      </c>
      <c r="AU165" s="1286" t="str">
        <f>IF($E$30="Enter Duration (wks)","",IF($Y49="Enter Hrs/Wk","",IF($E$30&gt;='FORMULA REFS'!AF$1,$Y49,"")))</f>
        <v/>
      </c>
      <c r="AV165" s="1286" t="str">
        <f>IF($E$30="Enter Duration (wks)","",IF($Y49="Enter Hrs/Wk","",IF($E$30&gt;='FORMULA REFS'!AG$1,$Y49,"")))</f>
        <v/>
      </c>
      <c r="AW165" s="1286" t="str">
        <f>IF($E$30="Enter Duration (wks)","",IF($Y49="Enter Hrs/Wk","",IF($E$30&gt;='FORMULA REFS'!AH$1,$Y49,"")))</f>
        <v/>
      </c>
      <c r="AX165" s="1286" t="str">
        <f>IF($E$30="Enter Duration (wks)","",IF($Y49="Enter Hrs/Wk","",IF($E$30&gt;='FORMULA REFS'!AI$1,$Y49,"")))</f>
        <v/>
      </c>
      <c r="AY165" s="1286" t="str">
        <f>IF($E$30="Enter Duration (wks)","",IF($Y49="Enter Hrs/Wk","",IF($E$30&gt;='FORMULA REFS'!AJ$1,$Y49,"")))</f>
        <v/>
      </c>
      <c r="AZ165" s="1286" t="str">
        <f>IF($E$30="Enter Duration (wks)","",IF($Y49="Enter Hrs/Wk","",IF($E$30&gt;='FORMULA REFS'!AK$1,$Y49,"")))</f>
        <v/>
      </c>
      <c r="BA165" s="1286" t="str">
        <f>IF($E$30="Enter Duration (wks)","",IF($Y49="Enter Hrs/Wk","",IF($E$30&gt;='FORMULA REFS'!AL$1,$Y49,"")))</f>
        <v/>
      </c>
      <c r="BB165" s="1286" t="str">
        <f>IF($E$30="Enter Duration (wks)","",IF($Y49="Enter Hrs/Wk","",IF($E$30&gt;='FORMULA REFS'!AM$1,$Y49,"")))</f>
        <v/>
      </c>
      <c r="BC165" s="1286" t="str">
        <f>IF($E$30="Enter Duration (wks)","",IF($Y49="Enter Hrs/Wk","",IF($E$30&gt;='FORMULA REFS'!AN$1,$Y49,"")))</f>
        <v/>
      </c>
      <c r="BD165" s="1286" t="str">
        <f>IF($E$30="Enter Duration (wks)","",IF($Y49="Enter Hrs/Wk","",IF($E$30&gt;='FORMULA REFS'!AO$1,$Y49,"")))</f>
        <v/>
      </c>
      <c r="BE165" s="1286" t="str">
        <f>IF($E$30="Enter Duration (wks)","",IF($Y49="Enter Hrs/Wk","",IF($E$30&gt;='FORMULA REFS'!AP$1,$Y49,"")))</f>
        <v/>
      </c>
      <c r="BF165" s="1286" t="str">
        <f>IF($E$30="Enter Duration (wks)","",IF($Y49="Enter Hrs/Wk","",IF($E$30&gt;='FORMULA REFS'!AQ$1,$Y49,"")))</f>
        <v/>
      </c>
      <c r="BG165" s="1286" t="str">
        <f>IF($E$30="Enter Duration (wks)","",IF($Y49="Enter Hrs/Wk","",IF($E$30&gt;='FORMULA REFS'!AR$1,$Y49,"")))</f>
        <v/>
      </c>
      <c r="BH165" s="1286" t="str">
        <f>IF($E$30="Enter Duration (wks)","",IF($Y49="Enter Hrs/Wk","",IF($E$30&gt;='FORMULA REFS'!AS$1,$Y49,"")))</f>
        <v/>
      </c>
      <c r="BI165" s="1286" t="str">
        <f>IF($E$30="Enter Duration (wks)","",IF($Y49="Enter Hrs/Wk","",IF($E$30&gt;='FORMULA REFS'!AT$1,$Y49,"")))</f>
        <v/>
      </c>
      <c r="BJ165" s="1286" t="str">
        <f>IF($E$30="Enter Duration (wks)","",IF($Y49="Enter Hrs/Wk","",IF($E$30&gt;='FORMULA REFS'!AU$1,$Y49,"")))</f>
        <v/>
      </c>
      <c r="BK165" s="1286" t="str">
        <f>IF($E$30="Enter Duration (wks)","",IF($Y49="Enter Hrs/Wk","",IF($E$30&gt;='FORMULA REFS'!AV$1,$Y49,"")))</f>
        <v/>
      </c>
      <c r="BL165" s="1286" t="str">
        <f>IF($E$30="Enter Duration (wks)","",IF($Y49="Enter Hrs/Wk","",IF($E$30&gt;='FORMULA REFS'!AW$1,$Y49,"")))</f>
        <v/>
      </c>
      <c r="BM165" s="1286" t="str">
        <f>IF($E$30="Enter Duration (wks)","",IF($Y49="Enter Hrs/Wk","",IF($E$30&gt;='FORMULA REFS'!AX$1,$Y49,"")))</f>
        <v/>
      </c>
      <c r="BN165" s="1286" t="str">
        <f>IF($E$30="Enter Duration (wks)","",IF($Y49="Enter Hrs/Wk","",IF($E$30&gt;='FORMULA REFS'!AY$1,$Y49,"")))</f>
        <v/>
      </c>
      <c r="BO165" s="1286" t="str">
        <f>IF($E$30="Enter Duration (wks)","",IF($Y49="Enter Hrs/Wk","",IF($E$30&gt;='FORMULA REFS'!AZ$1,$Y49,"")))</f>
        <v/>
      </c>
      <c r="BP165" s="538"/>
      <c r="BQ165" s="538"/>
      <c r="BR165" s="538"/>
      <c r="BS165" s="538"/>
      <c r="BT165" s="538"/>
      <c r="BU165" s="538"/>
      <c r="BV165" s="538"/>
      <c r="BW165" s="538"/>
      <c r="BX165" s="538"/>
      <c r="BY165" s="538"/>
      <c r="BZ165" s="538"/>
      <c r="CA165" s="538"/>
      <c r="CB165" s="538"/>
      <c r="CC165" s="538"/>
      <c r="CD165" s="527"/>
      <c r="CE165" s="527"/>
      <c r="CF165" s="527"/>
      <c r="CG165" s="527"/>
      <c r="CH165" s="527"/>
      <c r="CI165" s="527"/>
      <c r="CJ165" s="527"/>
      <c r="CK165" s="527"/>
      <c r="CL165" s="413"/>
      <c r="CM165" s="413"/>
      <c r="CN165" s="413"/>
      <c r="CO165" s="413"/>
      <c r="CP165" s="413"/>
      <c r="CQ165" s="413"/>
    </row>
    <row r="166" spans="3:95" x14ac:dyDescent="0.25">
      <c r="C166" s="1290" t="e">
        <f>IF(ISBLANK(#REF!),"",#REF!)</f>
        <v>#REF!</v>
      </c>
      <c r="D166" s="1318" t="e">
        <f>IF(#REF!="","",#REF!)</f>
        <v>#REF!</v>
      </c>
      <c r="E166" s="1326"/>
      <c r="F166" s="1327" t="e">
        <f>IF($E$30="Enter Duration (wks)","",IF(#REF!="Enter Hrs/Wk","",IF($E$30&gt;='FORMULA REFS'!A$1,#REF!,"")))</f>
        <v>#REF!</v>
      </c>
      <c r="G166" s="1328"/>
      <c r="H166" s="1570"/>
      <c r="I166" s="1329" t="e">
        <f>IF($E$30="Enter Duration (wks)","",IF(#REF!="Enter Hrs/Wk","",IF($E$30&gt;='FORMULA REFS'!B$1,#REF!,"")))</f>
        <v>#REF!</v>
      </c>
      <c r="J166" s="1323"/>
      <c r="K166" s="1286" t="e">
        <f>IF($E$30="Enter Duration (wks)","",IF(#REF!="Enter Hrs/Wk","",IF($E$30&gt;='FORMULA REFS'!C$1,#REF!,"")))</f>
        <v>#REF!</v>
      </c>
      <c r="L166" s="882" t="e">
        <f>IF($E$30="Enter Duration (wks)","",IF(#REF!="Enter Hrs/Wk","",IF($E$30&gt;='FORMULA REFS'!D$1,#REF!,"")))</f>
        <v>#REF!</v>
      </c>
      <c r="M166" s="882" t="e">
        <f>IF($E$30="Enter Duration (wks)","",IF(#REF!="Enter Hrs/Wk","",IF($E$30&gt;='FORMULA REFS'!E$1,#REF!,"")))</f>
        <v>#REF!</v>
      </c>
      <c r="N166" s="882" t="e">
        <f>IF($E$30="Enter Duration (wks)","",IF(#REF!="Enter Hrs/Wk","",IF($E$30&gt;='FORMULA REFS'!F$1,#REF!,"")))</f>
        <v>#REF!</v>
      </c>
      <c r="O166" s="882" t="e">
        <f>IF($E$30="Enter Duration (wks)","",IF(#REF!="Enter Hrs/Wk","",IF($E$30&gt;='FORMULA REFS'!G$1,#REF!,"")))</f>
        <v>#REF!</v>
      </c>
      <c r="P166" s="882" t="e">
        <f>IF($E$30="Enter Duration (wks)","",IF(#REF!="Enter Hrs/Wk","",IF($E$30&gt;='FORMULA REFS'!H$1,#REF!,"")))</f>
        <v>#REF!</v>
      </c>
      <c r="Q166" s="882" t="e">
        <f>IF($E$30="Enter Duration (wks)","",IF(#REF!="Enter Hrs/Wk","",IF($E$30&gt;='FORMULA REFS'!I$1,#REF!,"")))</f>
        <v>#REF!</v>
      </c>
      <c r="R166" s="882" t="e">
        <f>IF($E$30="Enter Duration (wks)","",IF(#REF!="Enter Hrs/Wk","",IF($E$30&gt;='FORMULA REFS'!J$1,#REF!,"")))</f>
        <v>#REF!</v>
      </c>
      <c r="S166" s="882" t="e">
        <f>IF($E$30="Enter Duration (wks)","",IF(#REF!="Enter Hrs/Wk","",IF($E$30&gt;='FORMULA REFS'!K$1,#REF!,"")))</f>
        <v>#REF!</v>
      </c>
      <c r="T166" s="1323" t="e">
        <f>IF($E$30="Enter Duration (wks)","",IF(#REF!="Enter Hrs/Wk","",IF($E$30&gt;='FORMULA REFS'!L$1,#REF!,"")))</f>
        <v>#REF!</v>
      </c>
      <c r="U166" s="882" t="e">
        <f>IF($E$30="Enter Duration (wks)","",IF(#REF!="Enter Hrs/Wk","",IF($E$30&gt;='FORMULA REFS'!M$1,#REF!,"")))</f>
        <v>#REF!</v>
      </c>
      <c r="V166" s="882"/>
      <c r="W166" s="882"/>
      <c r="X166" s="1285"/>
      <c r="Y166" s="1285" t="e">
        <f>IF($E$30="Enter Duration (wks)","",IF(#REF!="Enter Hrs/Wk","",IF($E$30&gt;='FORMULA REFS'!N$1,#REF!,"")))</f>
        <v>#REF!</v>
      </c>
      <c r="Z166" s="1343" t="e">
        <f>IF($E$30="Enter Duration (wks)","",IF(#REF!="Enter Hrs/Wk","",IF($E$30&gt;='FORMULA REFS'!O$1,#REF!,"")))</f>
        <v>#REF!</v>
      </c>
      <c r="AA166" s="882" t="e">
        <f>IF($E$30="Enter Duration (wks)","",IF(#REF!="Enter Hrs/Wk","",IF($E$30&gt;='FORMULA REFS'!P$1,#REF!,"")))</f>
        <v>#REF!</v>
      </c>
      <c r="AB166" s="882" t="e">
        <f>IF($E$30="Enter Duration (wks)","",IF(#REF!="Enter Hrs/Wk","",IF($E$30&gt;='FORMULA REFS'!Q$1,#REF!,"")))</f>
        <v>#REF!</v>
      </c>
      <c r="AC166" s="882"/>
      <c r="AD166" s="882"/>
      <c r="AE166" s="882"/>
      <c r="AF166" s="882"/>
      <c r="AG166" s="1286" t="e">
        <f>IF($E$30="Enter Duration (wks)","",IF(#REF!="Enter Hrs/Wk","",IF($E$30&gt;='FORMULA REFS'!R$1,#REF!,"")))</f>
        <v>#REF!</v>
      </c>
      <c r="AH166" s="1286" t="e">
        <f>IF($E$30="Enter Duration (wks)","",IF(#REF!="Enter Hrs/Wk","",IF($E$30&gt;='FORMULA REFS'!S$1,#REF!,"")))</f>
        <v>#REF!</v>
      </c>
      <c r="AI166" s="1286" t="e">
        <f>IF($E$30="Enter Duration (wks)","",IF(#REF!="Enter Hrs/Wk","",IF($E$30&gt;='FORMULA REFS'!T$1,#REF!,"")))</f>
        <v>#REF!</v>
      </c>
      <c r="AJ166" s="1286" t="e">
        <f>IF($E$30="Enter Duration (wks)","",IF(#REF!="Enter Hrs/Wk","",IF($E$30&gt;='FORMULA REFS'!U$1,#REF!,"")))</f>
        <v>#REF!</v>
      </c>
      <c r="AK166" s="1286" t="e">
        <f>IF($E$30="Enter Duration (wks)","",IF(#REF!="Enter Hrs/Wk","",IF($E$30&gt;='FORMULA REFS'!V$1,#REF!,"")))</f>
        <v>#REF!</v>
      </c>
      <c r="AL166" s="1286" t="e">
        <f>IF($E$30="Enter Duration (wks)","",IF(#REF!="Enter Hrs/Wk","",IF($E$30&gt;='FORMULA REFS'!W$1,#REF!,"")))</f>
        <v>#REF!</v>
      </c>
      <c r="AM166" s="1286" t="e">
        <f>IF($E$30="Enter Duration (wks)","",IF(#REF!="Enter Hrs/Wk","",IF($E$30&gt;='FORMULA REFS'!X$1,#REF!,"")))</f>
        <v>#REF!</v>
      </c>
      <c r="AN166" s="1286" t="e">
        <f>IF($E$30="Enter Duration (wks)","",IF(#REF!="Enter Hrs/Wk","",IF($E$30&gt;='FORMULA REFS'!Y$1,#REF!,"")))</f>
        <v>#REF!</v>
      </c>
      <c r="AO166" s="1286" t="e">
        <f>IF($E$30="Enter Duration (wks)","",IF(#REF!="Enter Hrs/Wk","",IF($E$30&gt;='FORMULA REFS'!Z$1,#REF!,"")))</f>
        <v>#REF!</v>
      </c>
      <c r="AP166" s="1286" t="e">
        <f>IF($E$30="Enter Duration (wks)","",IF(#REF!="Enter Hrs/Wk","",IF($E$30&gt;='FORMULA REFS'!AA$1,#REF!,"")))</f>
        <v>#REF!</v>
      </c>
      <c r="AQ166" s="1286" t="e">
        <f>IF($E$30="Enter Duration (wks)","",IF(#REF!="Enter Hrs/Wk","",IF($E$30&gt;='FORMULA REFS'!AB$1,#REF!,"")))</f>
        <v>#REF!</v>
      </c>
      <c r="AR166" s="1286" t="e">
        <f>IF($E$30="Enter Duration (wks)","",IF(#REF!="Enter Hrs/Wk","",IF($E$30&gt;='FORMULA REFS'!AC$1,#REF!,"")))</f>
        <v>#REF!</v>
      </c>
      <c r="AS166" s="1286" t="e">
        <f>IF($E$30="Enter Duration (wks)","",IF(#REF!="Enter Hrs/Wk","",IF($E$30&gt;='FORMULA REFS'!AD$1,#REF!,"")))</f>
        <v>#REF!</v>
      </c>
      <c r="AT166" s="1286" t="e">
        <f>IF($E$30="Enter Duration (wks)","",IF(#REF!="Enter Hrs/Wk","",IF($E$30&gt;='FORMULA REFS'!AE$1,#REF!,"")))</f>
        <v>#REF!</v>
      </c>
      <c r="AU166" s="1286" t="e">
        <f>IF($E$30="Enter Duration (wks)","",IF(#REF!="Enter Hrs/Wk","",IF($E$30&gt;='FORMULA REFS'!AF$1,#REF!,"")))</f>
        <v>#REF!</v>
      </c>
      <c r="AV166" s="1286" t="e">
        <f>IF($E$30="Enter Duration (wks)","",IF(#REF!="Enter Hrs/Wk","",IF($E$30&gt;='FORMULA REFS'!AG$1,#REF!,"")))</f>
        <v>#REF!</v>
      </c>
      <c r="AW166" s="1286" t="e">
        <f>IF($E$30="Enter Duration (wks)","",IF(#REF!="Enter Hrs/Wk","",IF($E$30&gt;='FORMULA REFS'!AH$1,#REF!,"")))</f>
        <v>#REF!</v>
      </c>
      <c r="AX166" s="1286" t="e">
        <f>IF($E$30="Enter Duration (wks)","",IF(#REF!="Enter Hrs/Wk","",IF($E$30&gt;='FORMULA REFS'!AI$1,#REF!,"")))</f>
        <v>#REF!</v>
      </c>
      <c r="AY166" s="1286" t="e">
        <f>IF($E$30="Enter Duration (wks)","",IF(#REF!="Enter Hrs/Wk","",IF($E$30&gt;='FORMULA REFS'!AJ$1,#REF!,"")))</f>
        <v>#REF!</v>
      </c>
      <c r="AZ166" s="1286" t="e">
        <f>IF($E$30="Enter Duration (wks)","",IF(#REF!="Enter Hrs/Wk","",IF($E$30&gt;='FORMULA REFS'!AK$1,#REF!,"")))</f>
        <v>#REF!</v>
      </c>
      <c r="BA166" s="1286" t="e">
        <f>IF($E$30="Enter Duration (wks)","",IF(#REF!="Enter Hrs/Wk","",IF($E$30&gt;='FORMULA REFS'!AL$1,#REF!,"")))</f>
        <v>#REF!</v>
      </c>
      <c r="BB166" s="1286" t="e">
        <f>IF($E$30="Enter Duration (wks)","",IF(#REF!="Enter Hrs/Wk","",IF($E$30&gt;='FORMULA REFS'!AM$1,#REF!,"")))</f>
        <v>#REF!</v>
      </c>
      <c r="BC166" s="1286" t="e">
        <f>IF($E$30="Enter Duration (wks)","",IF(#REF!="Enter Hrs/Wk","",IF($E$30&gt;='FORMULA REFS'!AN$1,#REF!,"")))</f>
        <v>#REF!</v>
      </c>
      <c r="BD166" s="1286" t="e">
        <f>IF($E$30="Enter Duration (wks)","",IF(#REF!="Enter Hrs/Wk","",IF($E$30&gt;='FORMULA REFS'!AO$1,#REF!,"")))</f>
        <v>#REF!</v>
      </c>
      <c r="BE166" s="1286" t="e">
        <f>IF($E$30="Enter Duration (wks)","",IF(#REF!="Enter Hrs/Wk","",IF($E$30&gt;='FORMULA REFS'!AP$1,#REF!,"")))</f>
        <v>#REF!</v>
      </c>
      <c r="BF166" s="1286" t="e">
        <f>IF($E$30="Enter Duration (wks)","",IF(#REF!="Enter Hrs/Wk","",IF($E$30&gt;='FORMULA REFS'!AQ$1,#REF!,"")))</f>
        <v>#REF!</v>
      </c>
      <c r="BG166" s="1286" t="e">
        <f>IF($E$30="Enter Duration (wks)","",IF(#REF!="Enter Hrs/Wk","",IF($E$30&gt;='FORMULA REFS'!AR$1,#REF!,"")))</f>
        <v>#REF!</v>
      </c>
      <c r="BH166" s="1286" t="e">
        <f>IF($E$30="Enter Duration (wks)","",IF(#REF!="Enter Hrs/Wk","",IF($E$30&gt;='FORMULA REFS'!AS$1,#REF!,"")))</f>
        <v>#REF!</v>
      </c>
      <c r="BI166" s="1286" t="e">
        <f>IF($E$30="Enter Duration (wks)","",IF(#REF!="Enter Hrs/Wk","",IF($E$30&gt;='FORMULA REFS'!AT$1,#REF!,"")))</f>
        <v>#REF!</v>
      </c>
      <c r="BJ166" s="1286" t="e">
        <f>IF($E$30="Enter Duration (wks)","",IF(#REF!="Enter Hrs/Wk","",IF($E$30&gt;='FORMULA REFS'!AU$1,#REF!,"")))</f>
        <v>#REF!</v>
      </c>
      <c r="BK166" s="1286" t="e">
        <f>IF($E$30="Enter Duration (wks)","",IF(#REF!="Enter Hrs/Wk","",IF($E$30&gt;='FORMULA REFS'!AV$1,#REF!,"")))</f>
        <v>#REF!</v>
      </c>
      <c r="BL166" s="1286" t="e">
        <f>IF($E$30="Enter Duration (wks)","",IF(#REF!="Enter Hrs/Wk","",IF($E$30&gt;='FORMULA REFS'!AW$1,#REF!,"")))</f>
        <v>#REF!</v>
      </c>
      <c r="BM166" s="1286" t="e">
        <f>IF($E$30="Enter Duration (wks)","",IF(#REF!="Enter Hrs/Wk","",IF($E$30&gt;='FORMULA REFS'!AX$1,#REF!,"")))</f>
        <v>#REF!</v>
      </c>
      <c r="BN166" s="1286" t="e">
        <f>IF($E$30="Enter Duration (wks)","",IF(#REF!="Enter Hrs/Wk","",IF($E$30&gt;='FORMULA REFS'!AY$1,#REF!,"")))</f>
        <v>#REF!</v>
      </c>
      <c r="BO166" s="1286" t="e">
        <f>IF($E$30="Enter Duration (wks)","",IF(#REF!="Enter Hrs/Wk","",IF($E$30&gt;='FORMULA REFS'!AZ$1,#REF!,"")))</f>
        <v>#REF!</v>
      </c>
      <c r="BP166" s="523"/>
      <c r="BQ166" s="523"/>
      <c r="BR166" s="523"/>
      <c r="BS166" s="523"/>
      <c r="BT166" s="523"/>
      <c r="BU166" s="523"/>
      <c r="BV166" s="523"/>
      <c r="BW166" s="523"/>
      <c r="BX166" s="523"/>
      <c r="BY166" s="523"/>
      <c r="BZ166" s="523"/>
      <c r="CA166" s="523"/>
      <c r="CB166" s="539"/>
      <c r="CC166" s="539"/>
      <c r="CD166" s="539"/>
      <c r="CE166" s="540"/>
      <c r="CF166" s="540"/>
      <c r="CG166" s="523"/>
      <c r="CH166" s="523"/>
      <c r="CI166" s="541"/>
      <c r="CJ166" s="523"/>
      <c r="CK166" s="523"/>
      <c r="CL166" s="413"/>
      <c r="CM166" s="413"/>
      <c r="CN166" s="413"/>
      <c r="CO166" s="413"/>
      <c r="CP166" s="413"/>
      <c r="CQ166" s="413"/>
    </row>
    <row r="167" spans="3:95" x14ac:dyDescent="0.25">
      <c r="C167" s="1290" t="e">
        <f>IF(ISBLANK(#REF!),"",#REF!)</f>
        <v>#REF!</v>
      </c>
      <c r="D167" s="1318" t="e">
        <f>IF(#REF!="","",#REF!)</f>
        <v>#REF!</v>
      </c>
      <c r="E167" s="1326"/>
      <c r="F167" s="1327" t="e">
        <f>IF($E$30="Enter Duration (wks)","",IF(#REF!="Enter Hrs/Wk","",IF($E$30&gt;='FORMULA REFS'!A$1,#REF!,"")))</f>
        <v>#REF!</v>
      </c>
      <c r="G167" s="1328"/>
      <c r="H167" s="1570"/>
      <c r="I167" s="1329" t="e">
        <f>IF($E$30="Enter Duration (wks)","",IF(#REF!="Enter Hrs/Wk","",IF($E$30&gt;='FORMULA REFS'!B$1,#REF!,"")))</f>
        <v>#REF!</v>
      </c>
      <c r="J167" s="1323"/>
      <c r="K167" s="1286" t="e">
        <f>IF($E$30="Enter Duration (wks)","",IF(#REF!="Enter Hrs/Wk","",IF($E$30&gt;='FORMULA REFS'!C$1,#REF!,"")))</f>
        <v>#REF!</v>
      </c>
      <c r="L167" s="882" t="e">
        <f>IF($E$30="Enter Duration (wks)","",IF(#REF!="Enter Hrs/Wk","",IF($E$30&gt;='FORMULA REFS'!D$1,#REF!,"")))</f>
        <v>#REF!</v>
      </c>
      <c r="M167" s="882" t="e">
        <f>IF($E$30="Enter Duration (wks)","",IF(#REF!="Enter Hrs/Wk","",IF($E$30&gt;='FORMULA REFS'!E$1,#REF!,"")))</f>
        <v>#REF!</v>
      </c>
      <c r="N167" s="882" t="e">
        <f>IF($E$30="Enter Duration (wks)","",IF(#REF!="Enter Hrs/Wk","",IF($E$30&gt;='FORMULA REFS'!F$1,#REF!,"")))</f>
        <v>#REF!</v>
      </c>
      <c r="O167" s="882" t="e">
        <f>IF($E$30="Enter Duration (wks)","",IF(#REF!="Enter Hrs/Wk","",IF($E$30&gt;='FORMULA REFS'!G$1,#REF!,"")))</f>
        <v>#REF!</v>
      </c>
      <c r="P167" s="882" t="e">
        <f>IF($E$30="Enter Duration (wks)","",IF(#REF!="Enter Hrs/Wk","",IF($E$30&gt;='FORMULA REFS'!H$1,#REF!,"")))</f>
        <v>#REF!</v>
      </c>
      <c r="Q167" s="882" t="e">
        <f>IF($E$30="Enter Duration (wks)","",IF(#REF!="Enter Hrs/Wk","",IF($E$30&gt;='FORMULA REFS'!I$1,#REF!,"")))</f>
        <v>#REF!</v>
      </c>
      <c r="R167" s="882" t="e">
        <f>IF($E$30="Enter Duration (wks)","",IF(#REF!="Enter Hrs/Wk","",IF($E$30&gt;='FORMULA REFS'!J$1,#REF!,"")))</f>
        <v>#REF!</v>
      </c>
      <c r="S167" s="882" t="e">
        <f>IF($E$30="Enter Duration (wks)","",IF(#REF!="Enter Hrs/Wk","",IF($E$30&gt;='FORMULA REFS'!K$1,#REF!,"")))</f>
        <v>#REF!</v>
      </c>
      <c r="T167" s="1323" t="e">
        <f>IF($E$30="Enter Duration (wks)","",IF(#REF!="Enter Hrs/Wk","",IF($E$30&gt;='FORMULA REFS'!L$1,#REF!,"")))</f>
        <v>#REF!</v>
      </c>
      <c r="U167" s="882" t="e">
        <f>IF($E$30="Enter Duration (wks)","",IF(#REF!="Enter Hrs/Wk","",IF($E$30&gt;='FORMULA REFS'!M$1,#REF!,"")))</f>
        <v>#REF!</v>
      </c>
      <c r="V167" s="882"/>
      <c r="W167" s="882"/>
      <c r="X167" s="1285"/>
      <c r="Y167" s="1285" t="e">
        <f>IF($E$30="Enter Duration (wks)","",IF(#REF!="Enter Hrs/Wk","",IF($E$30&gt;='FORMULA REFS'!N$1,#REF!,"")))</f>
        <v>#REF!</v>
      </c>
      <c r="Z167" s="1343" t="e">
        <f>IF($E$30="Enter Duration (wks)","",IF(#REF!="Enter Hrs/Wk","",IF($E$30&gt;='FORMULA REFS'!O$1,#REF!,"")))</f>
        <v>#REF!</v>
      </c>
      <c r="AA167" s="882" t="e">
        <f>IF($E$30="Enter Duration (wks)","",IF(#REF!="Enter Hrs/Wk","",IF($E$30&gt;='FORMULA REFS'!P$1,#REF!,"")))</f>
        <v>#REF!</v>
      </c>
      <c r="AB167" s="882" t="e">
        <f>IF($E$30="Enter Duration (wks)","",IF(#REF!="Enter Hrs/Wk","",IF($E$30&gt;='FORMULA REFS'!Q$1,#REF!,"")))</f>
        <v>#REF!</v>
      </c>
      <c r="AC167" s="882"/>
      <c r="AD167" s="882"/>
      <c r="AE167" s="882"/>
      <c r="AF167" s="882"/>
      <c r="AG167" s="1286" t="e">
        <f>IF($E$30="Enter Duration (wks)","",IF(#REF!="Enter Hrs/Wk","",IF($E$30&gt;='FORMULA REFS'!R$1,#REF!,"")))</f>
        <v>#REF!</v>
      </c>
      <c r="AH167" s="1286" t="e">
        <f>IF($E$30="Enter Duration (wks)","",IF(#REF!="Enter Hrs/Wk","",IF($E$30&gt;='FORMULA REFS'!S$1,#REF!,"")))</f>
        <v>#REF!</v>
      </c>
      <c r="AI167" s="1286" t="e">
        <f>IF($E$30="Enter Duration (wks)","",IF(#REF!="Enter Hrs/Wk","",IF($E$30&gt;='FORMULA REFS'!T$1,#REF!,"")))</f>
        <v>#REF!</v>
      </c>
      <c r="AJ167" s="1286" t="e">
        <f>IF($E$30="Enter Duration (wks)","",IF(#REF!="Enter Hrs/Wk","",IF($E$30&gt;='FORMULA REFS'!U$1,#REF!,"")))</f>
        <v>#REF!</v>
      </c>
      <c r="AK167" s="1286" t="e">
        <f>IF($E$30="Enter Duration (wks)","",IF(#REF!="Enter Hrs/Wk","",IF($E$30&gt;='FORMULA REFS'!V$1,#REF!,"")))</f>
        <v>#REF!</v>
      </c>
      <c r="AL167" s="1286" t="e">
        <f>IF($E$30="Enter Duration (wks)","",IF(#REF!="Enter Hrs/Wk","",IF($E$30&gt;='FORMULA REFS'!W$1,#REF!,"")))</f>
        <v>#REF!</v>
      </c>
      <c r="AM167" s="1286" t="e">
        <f>IF($E$30="Enter Duration (wks)","",IF(#REF!="Enter Hrs/Wk","",IF($E$30&gt;='FORMULA REFS'!X$1,#REF!,"")))</f>
        <v>#REF!</v>
      </c>
      <c r="AN167" s="1286" t="e">
        <f>IF($E$30="Enter Duration (wks)","",IF(#REF!="Enter Hrs/Wk","",IF($E$30&gt;='FORMULA REFS'!Y$1,#REF!,"")))</f>
        <v>#REF!</v>
      </c>
      <c r="AO167" s="1286" t="e">
        <f>IF($E$30="Enter Duration (wks)","",IF(#REF!="Enter Hrs/Wk","",IF($E$30&gt;='FORMULA REFS'!Z$1,#REF!,"")))</f>
        <v>#REF!</v>
      </c>
      <c r="AP167" s="1286" t="e">
        <f>IF($E$30="Enter Duration (wks)","",IF(#REF!="Enter Hrs/Wk","",IF($E$30&gt;='FORMULA REFS'!AA$1,#REF!,"")))</f>
        <v>#REF!</v>
      </c>
      <c r="AQ167" s="1286" t="e">
        <f>IF($E$30="Enter Duration (wks)","",IF(#REF!="Enter Hrs/Wk","",IF($E$30&gt;='FORMULA REFS'!AB$1,#REF!,"")))</f>
        <v>#REF!</v>
      </c>
      <c r="AR167" s="1286" t="e">
        <f>IF($E$30="Enter Duration (wks)","",IF(#REF!="Enter Hrs/Wk","",IF($E$30&gt;='FORMULA REFS'!AC$1,#REF!,"")))</f>
        <v>#REF!</v>
      </c>
      <c r="AS167" s="1286" t="e">
        <f>IF($E$30="Enter Duration (wks)","",IF(#REF!="Enter Hrs/Wk","",IF($E$30&gt;='FORMULA REFS'!AD$1,#REF!,"")))</f>
        <v>#REF!</v>
      </c>
      <c r="AT167" s="1286" t="e">
        <f>IF($E$30="Enter Duration (wks)","",IF(#REF!="Enter Hrs/Wk","",IF($E$30&gt;='FORMULA REFS'!AE$1,#REF!,"")))</f>
        <v>#REF!</v>
      </c>
      <c r="AU167" s="1286" t="e">
        <f>IF($E$30="Enter Duration (wks)","",IF(#REF!="Enter Hrs/Wk","",IF($E$30&gt;='FORMULA REFS'!AF$1,#REF!,"")))</f>
        <v>#REF!</v>
      </c>
      <c r="AV167" s="1286" t="e">
        <f>IF($E$30="Enter Duration (wks)","",IF(#REF!="Enter Hrs/Wk","",IF($E$30&gt;='FORMULA REFS'!AG$1,#REF!,"")))</f>
        <v>#REF!</v>
      </c>
      <c r="AW167" s="1286" t="e">
        <f>IF($E$30="Enter Duration (wks)","",IF(#REF!="Enter Hrs/Wk","",IF($E$30&gt;='FORMULA REFS'!AH$1,#REF!,"")))</f>
        <v>#REF!</v>
      </c>
      <c r="AX167" s="1286" t="e">
        <f>IF($E$30="Enter Duration (wks)","",IF(#REF!="Enter Hrs/Wk","",IF($E$30&gt;='FORMULA REFS'!AI$1,#REF!,"")))</f>
        <v>#REF!</v>
      </c>
      <c r="AY167" s="1286" t="e">
        <f>IF($E$30="Enter Duration (wks)","",IF(#REF!="Enter Hrs/Wk","",IF($E$30&gt;='FORMULA REFS'!AJ$1,#REF!,"")))</f>
        <v>#REF!</v>
      </c>
      <c r="AZ167" s="1286" t="e">
        <f>IF($E$30="Enter Duration (wks)","",IF(#REF!="Enter Hrs/Wk","",IF($E$30&gt;='FORMULA REFS'!AK$1,#REF!,"")))</f>
        <v>#REF!</v>
      </c>
      <c r="BA167" s="1286" t="e">
        <f>IF($E$30="Enter Duration (wks)","",IF(#REF!="Enter Hrs/Wk","",IF($E$30&gt;='FORMULA REFS'!AL$1,#REF!,"")))</f>
        <v>#REF!</v>
      </c>
      <c r="BB167" s="1286" t="e">
        <f>IF($E$30="Enter Duration (wks)","",IF(#REF!="Enter Hrs/Wk","",IF($E$30&gt;='FORMULA REFS'!AM$1,#REF!,"")))</f>
        <v>#REF!</v>
      </c>
      <c r="BC167" s="1286" t="e">
        <f>IF($E$30="Enter Duration (wks)","",IF(#REF!="Enter Hrs/Wk","",IF($E$30&gt;='FORMULA REFS'!AN$1,#REF!,"")))</f>
        <v>#REF!</v>
      </c>
      <c r="BD167" s="1286" t="e">
        <f>IF($E$30="Enter Duration (wks)","",IF(#REF!="Enter Hrs/Wk","",IF($E$30&gt;='FORMULA REFS'!AO$1,#REF!,"")))</f>
        <v>#REF!</v>
      </c>
      <c r="BE167" s="1286" t="e">
        <f>IF($E$30="Enter Duration (wks)","",IF(#REF!="Enter Hrs/Wk","",IF($E$30&gt;='FORMULA REFS'!AP$1,#REF!,"")))</f>
        <v>#REF!</v>
      </c>
      <c r="BF167" s="1286" t="e">
        <f>IF($E$30="Enter Duration (wks)","",IF(#REF!="Enter Hrs/Wk","",IF($E$30&gt;='FORMULA REFS'!AQ$1,#REF!,"")))</f>
        <v>#REF!</v>
      </c>
      <c r="BG167" s="1286" t="e">
        <f>IF($E$30="Enter Duration (wks)","",IF(#REF!="Enter Hrs/Wk","",IF($E$30&gt;='FORMULA REFS'!AR$1,#REF!,"")))</f>
        <v>#REF!</v>
      </c>
      <c r="BH167" s="1286" t="e">
        <f>IF($E$30="Enter Duration (wks)","",IF(#REF!="Enter Hrs/Wk","",IF($E$30&gt;='FORMULA REFS'!AS$1,#REF!,"")))</f>
        <v>#REF!</v>
      </c>
      <c r="BI167" s="1286" t="e">
        <f>IF($E$30="Enter Duration (wks)","",IF(#REF!="Enter Hrs/Wk","",IF($E$30&gt;='FORMULA REFS'!AT$1,#REF!,"")))</f>
        <v>#REF!</v>
      </c>
      <c r="BJ167" s="1286" t="e">
        <f>IF($E$30="Enter Duration (wks)","",IF(#REF!="Enter Hrs/Wk","",IF($E$30&gt;='FORMULA REFS'!AU$1,#REF!,"")))</f>
        <v>#REF!</v>
      </c>
      <c r="BK167" s="1286" t="e">
        <f>IF($E$30="Enter Duration (wks)","",IF(#REF!="Enter Hrs/Wk","",IF($E$30&gt;='FORMULA REFS'!AV$1,#REF!,"")))</f>
        <v>#REF!</v>
      </c>
      <c r="BL167" s="1286" t="e">
        <f>IF($E$30="Enter Duration (wks)","",IF(#REF!="Enter Hrs/Wk","",IF($E$30&gt;='FORMULA REFS'!AW$1,#REF!,"")))</f>
        <v>#REF!</v>
      </c>
      <c r="BM167" s="1286" t="e">
        <f>IF($E$30="Enter Duration (wks)","",IF(#REF!="Enter Hrs/Wk","",IF($E$30&gt;='FORMULA REFS'!AX$1,#REF!,"")))</f>
        <v>#REF!</v>
      </c>
      <c r="BN167" s="1286" t="e">
        <f>IF($E$30="Enter Duration (wks)","",IF(#REF!="Enter Hrs/Wk","",IF($E$30&gt;='FORMULA REFS'!AY$1,#REF!,"")))</f>
        <v>#REF!</v>
      </c>
      <c r="BO167" s="1286" t="e">
        <f>IF($E$30="Enter Duration (wks)","",IF(#REF!="Enter Hrs/Wk","",IF($E$30&gt;='FORMULA REFS'!AZ$1,#REF!,"")))</f>
        <v>#REF!</v>
      </c>
      <c r="BP167" s="542"/>
      <c r="BQ167" s="542"/>
      <c r="BR167" s="542"/>
      <c r="BS167" s="542"/>
      <c r="BT167" s="542"/>
      <c r="BU167" s="542"/>
      <c r="BV167" s="542"/>
      <c r="BW167" s="542"/>
      <c r="BX167" s="542"/>
      <c r="BY167" s="542"/>
      <c r="BZ167" s="542"/>
      <c r="CA167" s="542"/>
      <c r="CB167" s="543"/>
      <c r="CC167" s="543"/>
      <c r="CD167" s="543"/>
      <c r="CE167" s="544"/>
      <c r="CF167" s="544"/>
      <c r="CG167" s="523"/>
      <c r="CH167" s="523"/>
      <c r="CI167" s="541"/>
      <c r="CJ167" s="539"/>
      <c r="CK167" s="539"/>
      <c r="CL167" s="413"/>
      <c r="CM167" s="413"/>
      <c r="CN167" s="413"/>
      <c r="CO167" s="413"/>
      <c r="CP167" s="413"/>
      <c r="CQ167" s="413"/>
    </row>
    <row r="168" spans="3:95" x14ac:dyDescent="0.25">
      <c r="C168" s="1291" t="e">
        <f>IF(ISBLANK(#REF!),"",#REF!)</f>
        <v>#REF!</v>
      </c>
      <c r="D168" s="1318" t="e">
        <f>IF(#REF!="","",#REF!)</f>
        <v>#REF!</v>
      </c>
      <c r="E168" s="1326"/>
      <c r="F168" s="1327" t="e">
        <f>IF($E$30="Enter Duration (wks)","",IF(#REF!="Enter Hrs/Wk","",IF($E$30&gt;='FORMULA REFS'!A$1,#REF!,"")))</f>
        <v>#REF!</v>
      </c>
      <c r="G168" s="1328"/>
      <c r="H168" s="1570"/>
      <c r="I168" s="1329" t="e">
        <f>IF($E$30="Enter Duration (wks)","",IF(#REF!="Enter Hrs/Wk","",IF($E$30&gt;='FORMULA REFS'!B$1,#REF!,"")))</f>
        <v>#REF!</v>
      </c>
      <c r="J168" s="1323"/>
      <c r="K168" s="1286" t="e">
        <f>IF($E$30="Enter Duration (wks)","",IF(#REF!="Enter Hrs/Wk","",IF($E$30&gt;='FORMULA REFS'!C$1,#REF!,"")))</f>
        <v>#REF!</v>
      </c>
      <c r="L168" s="882" t="e">
        <f>IF($E$30="Enter Duration (wks)","",IF(#REF!="Enter Hrs/Wk","",IF($E$30&gt;='FORMULA REFS'!D$1,#REF!,"")))</f>
        <v>#REF!</v>
      </c>
      <c r="M168" s="882" t="e">
        <f>IF($E$30="Enter Duration (wks)","",IF(#REF!="Enter Hrs/Wk","",IF($E$30&gt;='FORMULA REFS'!E$1,#REF!,"")))</f>
        <v>#REF!</v>
      </c>
      <c r="N168" s="882" t="e">
        <f>IF($E$30="Enter Duration (wks)","",IF(#REF!="Enter Hrs/Wk","",IF($E$30&gt;='FORMULA REFS'!F$1,#REF!,"")))</f>
        <v>#REF!</v>
      </c>
      <c r="O168" s="882" t="e">
        <f>IF($E$30="Enter Duration (wks)","",IF(#REF!="Enter Hrs/Wk","",IF($E$30&gt;='FORMULA REFS'!G$1,#REF!,"")))</f>
        <v>#REF!</v>
      </c>
      <c r="P168" s="882" t="e">
        <f>IF($E$30="Enter Duration (wks)","",IF(#REF!="Enter Hrs/Wk","",IF($E$30&gt;='FORMULA REFS'!H$1,#REF!,"")))</f>
        <v>#REF!</v>
      </c>
      <c r="Q168" s="882" t="e">
        <f>IF($E$30="Enter Duration (wks)","",IF(#REF!="Enter Hrs/Wk","",IF($E$30&gt;='FORMULA REFS'!I$1,#REF!,"")))</f>
        <v>#REF!</v>
      </c>
      <c r="R168" s="882" t="e">
        <f>IF($E$30="Enter Duration (wks)","",IF(#REF!="Enter Hrs/Wk","",IF($E$30&gt;='FORMULA REFS'!J$1,#REF!,"")))</f>
        <v>#REF!</v>
      </c>
      <c r="S168" s="882" t="e">
        <f>IF($E$30="Enter Duration (wks)","",IF(#REF!="Enter Hrs/Wk","",IF($E$30&gt;='FORMULA REFS'!K$1,#REF!,"")))</f>
        <v>#REF!</v>
      </c>
      <c r="T168" s="1323" t="e">
        <f>IF($E$30="Enter Duration (wks)","",IF(#REF!="Enter Hrs/Wk","",IF($E$30&gt;='FORMULA REFS'!L$1,#REF!,"")))</f>
        <v>#REF!</v>
      </c>
      <c r="U168" s="882" t="e">
        <f>IF($E$30="Enter Duration (wks)","",IF(#REF!="Enter Hrs/Wk","",IF($E$30&gt;='FORMULA REFS'!M$1,#REF!,"")))</f>
        <v>#REF!</v>
      </c>
      <c r="V168" s="882"/>
      <c r="W168" s="882"/>
      <c r="X168" s="1285"/>
      <c r="Y168" s="1285" t="e">
        <f>IF($E$30="Enter Duration (wks)","",IF(#REF!="Enter Hrs/Wk","",IF($E$30&gt;='FORMULA REFS'!N$1,#REF!,"")))</f>
        <v>#REF!</v>
      </c>
      <c r="Z168" s="1343" t="e">
        <f>IF($E$30="Enter Duration (wks)","",IF(#REF!="Enter Hrs/Wk","",IF($E$30&gt;='FORMULA REFS'!O$1,#REF!,"")))</f>
        <v>#REF!</v>
      </c>
      <c r="AA168" s="882" t="e">
        <f>IF($E$30="Enter Duration (wks)","",IF(#REF!="Enter Hrs/Wk","",IF($E$30&gt;='FORMULA REFS'!P$1,#REF!,"")))</f>
        <v>#REF!</v>
      </c>
      <c r="AB168" s="882" t="e">
        <f>IF($E$30="Enter Duration (wks)","",IF(#REF!="Enter Hrs/Wk","",IF($E$30&gt;='FORMULA REFS'!Q$1,#REF!,"")))</f>
        <v>#REF!</v>
      </c>
      <c r="AC168" s="882"/>
      <c r="AD168" s="882"/>
      <c r="AE168" s="882"/>
      <c r="AF168" s="882"/>
      <c r="AG168" s="1286" t="e">
        <f>IF($E$30="Enter Duration (wks)","",IF(#REF!="Enter Hrs/Wk","",IF($E$30&gt;='FORMULA REFS'!R$1,#REF!,"")))</f>
        <v>#REF!</v>
      </c>
      <c r="AH168" s="1286" t="e">
        <f>IF($E$30="Enter Duration (wks)","",IF(#REF!="Enter Hrs/Wk","",IF($E$30&gt;='FORMULA REFS'!S$1,#REF!,"")))</f>
        <v>#REF!</v>
      </c>
      <c r="AI168" s="1286" t="e">
        <f>IF($E$30="Enter Duration (wks)","",IF(#REF!="Enter Hrs/Wk","",IF($E$30&gt;='FORMULA REFS'!T$1,#REF!,"")))</f>
        <v>#REF!</v>
      </c>
      <c r="AJ168" s="1286" t="e">
        <f>IF($E$30="Enter Duration (wks)","",IF(#REF!="Enter Hrs/Wk","",IF($E$30&gt;='FORMULA REFS'!U$1,#REF!,"")))</f>
        <v>#REF!</v>
      </c>
      <c r="AK168" s="1286" t="e">
        <f>IF($E$30="Enter Duration (wks)","",IF(#REF!="Enter Hrs/Wk","",IF($E$30&gt;='FORMULA REFS'!V$1,#REF!,"")))</f>
        <v>#REF!</v>
      </c>
      <c r="AL168" s="1286" t="e">
        <f>IF($E$30="Enter Duration (wks)","",IF(#REF!="Enter Hrs/Wk","",IF($E$30&gt;='FORMULA REFS'!W$1,#REF!,"")))</f>
        <v>#REF!</v>
      </c>
      <c r="AM168" s="1286" t="e">
        <f>IF($E$30="Enter Duration (wks)","",IF(#REF!="Enter Hrs/Wk","",IF($E$30&gt;='FORMULA REFS'!X$1,#REF!,"")))</f>
        <v>#REF!</v>
      </c>
      <c r="AN168" s="1286" t="e">
        <f>IF($E$30="Enter Duration (wks)","",IF(#REF!="Enter Hrs/Wk","",IF($E$30&gt;='FORMULA REFS'!Y$1,#REF!,"")))</f>
        <v>#REF!</v>
      </c>
      <c r="AO168" s="1286" t="e">
        <f>IF($E$30="Enter Duration (wks)","",IF(#REF!="Enter Hrs/Wk","",IF($E$30&gt;='FORMULA REFS'!Z$1,#REF!,"")))</f>
        <v>#REF!</v>
      </c>
      <c r="AP168" s="1286" t="e">
        <f>IF($E$30="Enter Duration (wks)","",IF(#REF!="Enter Hrs/Wk","",IF($E$30&gt;='FORMULA REFS'!AA$1,#REF!,"")))</f>
        <v>#REF!</v>
      </c>
      <c r="AQ168" s="1286" t="e">
        <f>IF($E$30="Enter Duration (wks)","",IF(#REF!="Enter Hrs/Wk","",IF($E$30&gt;='FORMULA REFS'!AB$1,#REF!,"")))</f>
        <v>#REF!</v>
      </c>
      <c r="AR168" s="1286" t="e">
        <f>IF($E$30="Enter Duration (wks)","",IF(#REF!="Enter Hrs/Wk","",IF($E$30&gt;='FORMULA REFS'!AC$1,#REF!,"")))</f>
        <v>#REF!</v>
      </c>
      <c r="AS168" s="1286" t="e">
        <f>IF($E$30="Enter Duration (wks)","",IF(#REF!="Enter Hrs/Wk","",IF($E$30&gt;='FORMULA REFS'!AD$1,#REF!,"")))</f>
        <v>#REF!</v>
      </c>
      <c r="AT168" s="1286" t="e">
        <f>IF($E$30="Enter Duration (wks)","",IF(#REF!="Enter Hrs/Wk","",IF($E$30&gt;='FORMULA REFS'!AE$1,#REF!,"")))</f>
        <v>#REF!</v>
      </c>
      <c r="AU168" s="1286" t="e">
        <f>IF($E$30="Enter Duration (wks)","",IF(#REF!="Enter Hrs/Wk","",IF($E$30&gt;='FORMULA REFS'!AF$1,#REF!,"")))</f>
        <v>#REF!</v>
      </c>
      <c r="AV168" s="1286" t="e">
        <f>IF($E$30="Enter Duration (wks)","",IF(#REF!="Enter Hrs/Wk","",IF($E$30&gt;='FORMULA REFS'!AG$1,#REF!,"")))</f>
        <v>#REF!</v>
      </c>
      <c r="AW168" s="1286" t="e">
        <f>IF($E$30="Enter Duration (wks)","",IF(#REF!="Enter Hrs/Wk","",IF($E$30&gt;='FORMULA REFS'!AH$1,#REF!,"")))</f>
        <v>#REF!</v>
      </c>
      <c r="AX168" s="1286" t="e">
        <f>IF($E$30="Enter Duration (wks)","",IF(#REF!="Enter Hrs/Wk","",IF($E$30&gt;='FORMULA REFS'!AI$1,#REF!,"")))</f>
        <v>#REF!</v>
      </c>
      <c r="AY168" s="1286" t="e">
        <f>IF($E$30="Enter Duration (wks)","",IF(#REF!="Enter Hrs/Wk","",IF($E$30&gt;='FORMULA REFS'!AJ$1,#REF!,"")))</f>
        <v>#REF!</v>
      </c>
      <c r="AZ168" s="1286" t="e">
        <f>IF($E$30="Enter Duration (wks)","",IF(#REF!="Enter Hrs/Wk","",IF($E$30&gt;='FORMULA REFS'!AK$1,#REF!,"")))</f>
        <v>#REF!</v>
      </c>
      <c r="BA168" s="1286" t="e">
        <f>IF($E$30="Enter Duration (wks)","",IF(#REF!="Enter Hrs/Wk","",IF($E$30&gt;='FORMULA REFS'!AL$1,#REF!,"")))</f>
        <v>#REF!</v>
      </c>
      <c r="BB168" s="1286" t="e">
        <f>IF($E$30="Enter Duration (wks)","",IF(#REF!="Enter Hrs/Wk","",IF($E$30&gt;='FORMULA REFS'!AM$1,#REF!,"")))</f>
        <v>#REF!</v>
      </c>
      <c r="BC168" s="1286" t="e">
        <f>IF($E$30="Enter Duration (wks)","",IF(#REF!="Enter Hrs/Wk","",IF($E$30&gt;='FORMULA REFS'!AN$1,#REF!,"")))</f>
        <v>#REF!</v>
      </c>
      <c r="BD168" s="1286" t="e">
        <f>IF($E$30="Enter Duration (wks)","",IF(#REF!="Enter Hrs/Wk","",IF($E$30&gt;='FORMULA REFS'!AO$1,#REF!,"")))</f>
        <v>#REF!</v>
      </c>
      <c r="BE168" s="1286" t="e">
        <f>IF($E$30="Enter Duration (wks)","",IF(#REF!="Enter Hrs/Wk","",IF($E$30&gt;='FORMULA REFS'!AP$1,#REF!,"")))</f>
        <v>#REF!</v>
      </c>
      <c r="BF168" s="1286" t="e">
        <f>IF($E$30="Enter Duration (wks)","",IF(#REF!="Enter Hrs/Wk","",IF($E$30&gt;='FORMULA REFS'!AQ$1,#REF!,"")))</f>
        <v>#REF!</v>
      </c>
      <c r="BG168" s="1286" t="e">
        <f>IF($E$30="Enter Duration (wks)","",IF(#REF!="Enter Hrs/Wk","",IF($E$30&gt;='FORMULA REFS'!AR$1,#REF!,"")))</f>
        <v>#REF!</v>
      </c>
      <c r="BH168" s="1286" t="e">
        <f>IF($E$30="Enter Duration (wks)","",IF(#REF!="Enter Hrs/Wk","",IF($E$30&gt;='FORMULA REFS'!AS$1,#REF!,"")))</f>
        <v>#REF!</v>
      </c>
      <c r="BI168" s="1286" t="e">
        <f>IF($E$30="Enter Duration (wks)","",IF(#REF!="Enter Hrs/Wk","",IF($E$30&gt;='FORMULA REFS'!AT$1,#REF!,"")))</f>
        <v>#REF!</v>
      </c>
      <c r="BJ168" s="1286" t="e">
        <f>IF($E$30="Enter Duration (wks)","",IF(#REF!="Enter Hrs/Wk","",IF($E$30&gt;='FORMULA REFS'!AU$1,#REF!,"")))</f>
        <v>#REF!</v>
      </c>
      <c r="BK168" s="1286" t="e">
        <f>IF($E$30="Enter Duration (wks)","",IF(#REF!="Enter Hrs/Wk","",IF($E$30&gt;='FORMULA REFS'!AV$1,#REF!,"")))</f>
        <v>#REF!</v>
      </c>
      <c r="BL168" s="1286" t="e">
        <f>IF($E$30="Enter Duration (wks)","",IF(#REF!="Enter Hrs/Wk","",IF($E$30&gt;='FORMULA REFS'!AW$1,#REF!,"")))</f>
        <v>#REF!</v>
      </c>
      <c r="BM168" s="1286" t="e">
        <f>IF($E$30="Enter Duration (wks)","",IF(#REF!="Enter Hrs/Wk","",IF($E$30&gt;='FORMULA REFS'!AX$1,#REF!,"")))</f>
        <v>#REF!</v>
      </c>
      <c r="BN168" s="1286" t="e">
        <f>IF($E$30="Enter Duration (wks)","",IF(#REF!="Enter Hrs/Wk","",IF($E$30&gt;='FORMULA REFS'!AY$1,#REF!,"")))</f>
        <v>#REF!</v>
      </c>
      <c r="BO168" s="1286" t="e">
        <f>IF($E$30="Enter Duration (wks)","",IF(#REF!="Enter Hrs/Wk","",IF($E$30&gt;='FORMULA REFS'!AZ$1,#REF!,"")))</f>
        <v>#REF!</v>
      </c>
      <c r="BP168" s="545"/>
      <c r="BQ168" s="545"/>
      <c r="BR168" s="545"/>
      <c r="BS168" s="545"/>
      <c r="BT168" s="545"/>
      <c r="BU168" s="545"/>
      <c r="BV168" s="545"/>
      <c r="BW168" s="545"/>
      <c r="BX168" s="545"/>
      <c r="BY168" s="545"/>
      <c r="BZ168" s="545"/>
      <c r="CA168" s="545"/>
      <c r="CB168" s="543"/>
      <c r="CC168" s="543"/>
      <c r="CD168" s="543"/>
      <c r="CE168" s="544"/>
      <c r="CF168" s="544"/>
      <c r="CG168" s="523"/>
      <c r="CH168" s="523"/>
      <c r="CI168" s="546"/>
      <c r="CJ168" s="547"/>
      <c r="CK168" s="547"/>
      <c r="CL168" s="413"/>
      <c r="CM168" s="413"/>
      <c r="CN168" s="413"/>
      <c r="CO168" s="413"/>
      <c r="CP168" s="413"/>
      <c r="CQ168" s="413"/>
    </row>
    <row r="169" spans="3:95" x14ac:dyDescent="0.25">
      <c r="C169" s="1291" t="e">
        <f>IF(ISBLANK(#REF!),"",#REF!)</f>
        <v>#REF!</v>
      </c>
      <c r="D169" s="1318" t="e">
        <f>IF(#REF!="","",#REF!)</f>
        <v>#REF!</v>
      </c>
      <c r="E169" s="1326"/>
      <c r="F169" s="1327" t="e">
        <f>IF($E$30="Enter Duration (wks)","",IF(#REF!="Enter Hrs/Wk","",IF($E$30&gt;='FORMULA REFS'!A$1,#REF!,"")))</f>
        <v>#REF!</v>
      </c>
      <c r="G169" s="1328"/>
      <c r="H169" s="1570"/>
      <c r="I169" s="1329" t="e">
        <f>IF($E$30="Enter Duration (wks)","",IF(#REF!="Enter Hrs/Wk","",IF($E$30&gt;='FORMULA REFS'!B$1,#REF!,"")))</f>
        <v>#REF!</v>
      </c>
      <c r="J169" s="1323"/>
      <c r="K169" s="1286" t="e">
        <f>IF($E$30="Enter Duration (wks)","",IF(#REF!="Enter Hrs/Wk","",IF($E$30&gt;='FORMULA REFS'!C$1,#REF!,"")))</f>
        <v>#REF!</v>
      </c>
      <c r="L169" s="882" t="e">
        <f>IF($E$30="Enter Duration (wks)","",IF(#REF!="Enter Hrs/Wk","",IF($E$30&gt;='FORMULA REFS'!D$1,#REF!,"")))</f>
        <v>#REF!</v>
      </c>
      <c r="M169" s="882" t="e">
        <f>IF($E$30="Enter Duration (wks)","",IF(#REF!="Enter Hrs/Wk","",IF($E$30&gt;='FORMULA REFS'!E$1,#REF!,"")))</f>
        <v>#REF!</v>
      </c>
      <c r="N169" s="882" t="e">
        <f>IF($E$30="Enter Duration (wks)","",IF(#REF!="Enter Hrs/Wk","",IF($E$30&gt;='FORMULA REFS'!F$1,#REF!,"")))</f>
        <v>#REF!</v>
      </c>
      <c r="O169" s="882" t="e">
        <f>IF($E$30="Enter Duration (wks)","",IF(#REF!="Enter Hrs/Wk","",IF($E$30&gt;='FORMULA REFS'!G$1,#REF!,"")))</f>
        <v>#REF!</v>
      </c>
      <c r="P169" s="882" t="e">
        <f>IF($E$30="Enter Duration (wks)","",IF(#REF!="Enter Hrs/Wk","",IF($E$30&gt;='FORMULA REFS'!H$1,#REF!,"")))</f>
        <v>#REF!</v>
      </c>
      <c r="Q169" s="882" t="e">
        <f>IF($E$30="Enter Duration (wks)","",IF(#REF!="Enter Hrs/Wk","",IF($E$30&gt;='FORMULA REFS'!I$1,#REF!,"")))</f>
        <v>#REF!</v>
      </c>
      <c r="R169" s="882" t="e">
        <f>IF($E$30="Enter Duration (wks)","",IF(#REF!="Enter Hrs/Wk","",IF($E$30&gt;='FORMULA REFS'!J$1,#REF!,"")))</f>
        <v>#REF!</v>
      </c>
      <c r="S169" s="882" t="e">
        <f>IF($E$30="Enter Duration (wks)","",IF(#REF!="Enter Hrs/Wk","",IF($E$30&gt;='FORMULA REFS'!K$1,#REF!,"")))</f>
        <v>#REF!</v>
      </c>
      <c r="T169" s="1323" t="e">
        <f>IF($E$30="Enter Duration (wks)","",IF(#REF!="Enter Hrs/Wk","",IF($E$30&gt;='FORMULA REFS'!L$1,#REF!,"")))</f>
        <v>#REF!</v>
      </c>
      <c r="U169" s="882" t="e">
        <f>IF($E$30="Enter Duration (wks)","",IF(#REF!="Enter Hrs/Wk","",IF($E$30&gt;='FORMULA REFS'!M$1,#REF!,"")))</f>
        <v>#REF!</v>
      </c>
      <c r="V169" s="882"/>
      <c r="W169" s="882"/>
      <c r="X169" s="1285"/>
      <c r="Y169" s="1285" t="e">
        <f>IF($E$30="Enter Duration (wks)","",IF(#REF!="Enter Hrs/Wk","",IF($E$30&gt;='FORMULA REFS'!N$1,#REF!,"")))</f>
        <v>#REF!</v>
      </c>
      <c r="Z169" s="1343" t="e">
        <f>IF($E$30="Enter Duration (wks)","",IF(#REF!="Enter Hrs/Wk","",IF($E$30&gt;='FORMULA REFS'!O$1,#REF!,"")))</f>
        <v>#REF!</v>
      </c>
      <c r="AA169" s="882" t="e">
        <f>IF($E$30="Enter Duration (wks)","",IF(#REF!="Enter Hrs/Wk","",IF($E$30&gt;='FORMULA REFS'!P$1,#REF!,"")))</f>
        <v>#REF!</v>
      </c>
      <c r="AB169" s="882" t="e">
        <f>IF($E$30="Enter Duration (wks)","",IF(#REF!="Enter Hrs/Wk","",IF($E$30&gt;='FORMULA REFS'!Q$1,#REF!,"")))</f>
        <v>#REF!</v>
      </c>
      <c r="AC169" s="882"/>
      <c r="AD169" s="882"/>
      <c r="AE169" s="882"/>
      <c r="AF169" s="882"/>
      <c r="AG169" s="1286" t="e">
        <f>IF($E$30="Enter Duration (wks)","",IF(#REF!="Enter Hrs/Wk","",IF($E$30&gt;='FORMULA REFS'!R$1,#REF!,"")))</f>
        <v>#REF!</v>
      </c>
      <c r="AH169" s="1286" t="e">
        <f>IF($E$30="Enter Duration (wks)","",IF(#REF!="Enter Hrs/Wk","",IF($E$30&gt;='FORMULA REFS'!S$1,#REF!,"")))</f>
        <v>#REF!</v>
      </c>
      <c r="AI169" s="1286" t="e">
        <f>IF($E$30="Enter Duration (wks)","",IF(#REF!="Enter Hrs/Wk","",IF($E$30&gt;='FORMULA REFS'!T$1,#REF!,"")))</f>
        <v>#REF!</v>
      </c>
      <c r="AJ169" s="1286" t="e">
        <f>IF($E$30="Enter Duration (wks)","",IF(#REF!="Enter Hrs/Wk","",IF($E$30&gt;='FORMULA REFS'!U$1,#REF!,"")))</f>
        <v>#REF!</v>
      </c>
      <c r="AK169" s="1286" t="e">
        <f>IF($E$30="Enter Duration (wks)","",IF(#REF!="Enter Hrs/Wk","",IF($E$30&gt;='FORMULA REFS'!V$1,#REF!,"")))</f>
        <v>#REF!</v>
      </c>
      <c r="AL169" s="1286" t="e">
        <f>IF($E$30="Enter Duration (wks)","",IF(#REF!="Enter Hrs/Wk","",IF($E$30&gt;='FORMULA REFS'!W$1,#REF!,"")))</f>
        <v>#REF!</v>
      </c>
      <c r="AM169" s="1286" t="e">
        <f>IF($E$30="Enter Duration (wks)","",IF(#REF!="Enter Hrs/Wk","",IF($E$30&gt;='FORMULA REFS'!X$1,#REF!,"")))</f>
        <v>#REF!</v>
      </c>
      <c r="AN169" s="1286" t="e">
        <f>IF($E$30="Enter Duration (wks)","",IF(#REF!="Enter Hrs/Wk","",IF($E$30&gt;='FORMULA REFS'!Y$1,#REF!,"")))</f>
        <v>#REF!</v>
      </c>
      <c r="AO169" s="1286" t="e">
        <f>IF($E$30="Enter Duration (wks)","",IF(#REF!="Enter Hrs/Wk","",IF($E$30&gt;='FORMULA REFS'!Z$1,#REF!,"")))</f>
        <v>#REF!</v>
      </c>
      <c r="AP169" s="1286" t="e">
        <f>IF($E$30="Enter Duration (wks)","",IF(#REF!="Enter Hrs/Wk","",IF($E$30&gt;='FORMULA REFS'!AA$1,#REF!,"")))</f>
        <v>#REF!</v>
      </c>
      <c r="AQ169" s="1286" t="e">
        <f>IF($E$30="Enter Duration (wks)","",IF(#REF!="Enter Hrs/Wk","",IF($E$30&gt;='FORMULA REFS'!AB$1,#REF!,"")))</f>
        <v>#REF!</v>
      </c>
      <c r="AR169" s="1286" t="e">
        <f>IF($E$30="Enter Duration (wks)","",IF(#REF!="Enter Hrs/Wk","",IF($E$30&gt;='FORMULA REFS'!AC$1,#REF!,"")))</f>
        <v>#REF!</v>
      </c>
      <c r="AS169" s="1286" t="e">
        <f>IF($E$30="Enter Duration (wks)","",IF(#REF!="Enter Hrs/Wk","",IF($E$30&gt;='FORMULA REFS'!AD$1,#REF!,"")))</f>
        <v>#REF!</v>
      </c>
      <c r="AT169" s="1286" t="e">
        <f>IF($E$30="Enter Duration (wks)","",IF(#REF!="Enter Hrs/Wk","",IF($E$30&gt;='FORMULA REFS'!AE$1,#REF!,"")))</f>
        <v>#REF!</v>
      </c>
      <c r="AU169" s="1286" t="e">
        <f>IF($E$30="Enter Duration (wks)","",IF(#REF!="Enter Hrs/Wk","",IF($E$30&gt;='FORMULA REFS'!AF$1,#REF!,"")))</f>
        <v>#REF!</v>
      </c>
      <c r="AV169" s="1286" t="e">
        <f>IF($E$30="Enter Duration (wks)","",IF(#REF!="Enter Hrs/Wk","",IF($E$30&gt;='FORMULA REFS'!AG$1,#REF!,"")))</f>
        <v>#REF!</v>
      </c>
      <c r="AW169" s="1286" t="e">
        <f>IF($E$30="Enter Duration (wks)","",IF(#REF!="Enter Hrs/Wk","",IF($E$30&gt;='FORMULA REFS'!AH$1,#REF!,"")))</f>
        <v>#REF!</v>
      </c>
      <c r="AX169" s="1286" t="e">
        <f>IF($E$30="Enter Duration (wks)","",IF(#REF!="Enter Hrs/Wk","",IF($E$30&gt;='FORMULA REFS'!AI$1,#REF!,"")))</f>
        <v>#REF!</v>
      </c>
      <c r="AY169" s="1286" t="e">
        <f>IF($E$30="Enter Duration (wks)","",IF(#REF!="Enter Hrs/Wk","",IF($E$30&gt;='FORMULA REFS'!AJ$1,#REF!,"")))</f>
        <v>#REF!</v>
      </c>
      <c r="AZ169" s="1286" t="e">
        <f>IF($E$30="Enter Duration (wks)","",IF(#REF!="Enter Hrs/Wk","",IF($E$30&gt;='FORMULA REFS'!AK$1,#REF!,"")))</f>
        <v>#REF!</v>
      </c>
      <c r="BA169" s="1286" t="e">
        <f>IF($E$30="Enter Duration (wks)","",IF(#REF!="Enter Hrs/Wk","",IF($E$30&gt;='FORMULA REFS'!AL$1,#REF!,"")))</f>
        <v>#REF!</v>
      </c>
      <c r="BB169" s="1286" t="e">
        <f>IF($E$30="Enter Duration (wks)","",IF(#REF!="Enter Hrs/Wk","",IF($E$30&gt;='FORMULA REFS'!AM$1,#REF!,"")))</f>
        <v>#REF!</v>
      </c>
      <c r="BC169" s="1286" t="e">
        <f>IF($E$30="Enter Duration (wks)","",IF(#REF!="Enter Hrs/Wk","",IF($E$30&gt;='FORMULA REFS'!AN$1,#REF!,"")))</f>
        <v>#REF!</v>
      </c>
      <c r="BD169" s="1286" t="e">
        <f>IF($E$30="Enter Duration (wks)","",IF(#REF!="Enter Hrs/Wk","",IF($E$30&gt;='FORMULA REFS'!AO$1,#REF!,"")))</f>
        <v>#REF!</v>
      </c>
      <c r="BE169" s="1286" t="e">
        <f>IF($E$30="Enter Duration (wks)","",IF(#REF!="Enter Hrs/Wk","",IF($E$30&gt;='FORMULA REFS'!AP$1,#REF!,"")))</f>
        <v>#REF!</v>
      </c>
      <c r="BF169" s="1286" t="e">
        <f>IF($E$30="Enter Duration (wks)","",IF(#REF!="Enter Hrs/Wk","",IF($E$30&gt;='FORMULA REFS'!AQ$1,#REF!,"")))</f>
        <v>#REF!</v>
      </c>
      <c r="BG169" s="1286" t="e">
        <f>IF($E$30="Enter Duration (wks)","",IF(#REF!="Enter Hrs/Wk","",IF($E$30&gt;='FORMULA REFS'!AR$1,#REF!,"")))</f>
        <v>#REF!</v>
      </c>
      <c r="BH169" s="1286" t="e">
        <f>IF($E$30="Enter Duration (wks)","",IF(#REF!="Enter Hrs/Wk","",IF($E$30&gt;='FORMULA REFS'!AS$1,#REF!,"")))</f>
        <v>#REF!</v>
      </c>
      <c r="BI169" s="1286" t="e">
        <f>IF($E$30="Enter Duration (wks)","",IF(#REF!="Enter Hrs/Wk","",IF($E$30&gt;='FORMULA REFS'!AT$1,#REF!,"")))</f>
        <v>#REF!</v>
      </c>
      <c r="BJ169" s="1286" t="e">
        <f>IF($E$30="Enter Duration (wks)","",IF(#REF!="Enter Hrs/Wk","",IF($E$30&gt;='FORMULA REFS'!AU$1,#REF!,"")))</f>
        <v>#REF!</v>
      </c>
      <c r="BK169" s="1286" t="e">
        <f>IF($E$30="Enter Duration (wks)","",IF(#REF!="Enter Hrs/Wk","",IF($E$30&gt;='FORMULA REFS'!AV$1,#REF!,"")))</f>
        <v>#REF!</v>
      </c>
      <c r="BL169" s="1286" t="e">
        <f>IF($E$30="Enter Duration (wks)","",IF(#REF!="Enter Hrs/Wk","",IF($E$30&gt;='FORMULA REFS'!AW$1,#REF!,"")))</f>
        <v>#REF!</v>
      </c>
      <c r="BM169" s="1286" t="e">
        <f>IF($E$30="Enter Duration (wks)","",IF(#REF!="Enter Hrs/Wk","",IF($E$30&gt;='FORMULA REFS'!AX$1,#REF!,"")))</f>
        <v>#REF!</v>
      </c>
      <c r="BN169" s="1286" t="e">
        <f>IF($E$30="Enter Duration (wks)","",IF(#REF!="Enter Hrs/Wk","",IF($E$30&gt;='FORMULA REFS'!AY$1,#REF!,"")))</f>
        <v>#REF!</v>
      </c>
      <c r="BO169" s="1286" t="e">
        <f>IF($E$30="Enter Duration (wks)","",IF(#REF!="Enter Hrs/Wk","",IF($E$30&gt;='FORMULA REFS'!AZ$1,#REF!,"")))</f>
        <v>#REF!</v>
      </c>
      <c r="BP169" s="545"/>
      <c r="BQ169" s="545"/>
      <c r="BR169" s="545"/>
      <c r="BS169" s="545"/>
      <c r="BT169" s="545"/>
      <c r="BU169" s="545"/>
      <c r="BV169" s="545"/>
      <c r="BW169" s="545"/>
      <c r="BX169" s="545"/>
      <c r="BY169" s="545"/>
      <c r="BZ169" s="545"/>
      <c r="CA169" s="545"/>
      <c r="CB169" s="543"/>
      <c r="CC169" s="543"/>
      <c r="CD169" s="543"/>
      <c r="CE169" s="544"/>
      <c r="CF169" s="544"/>
      <c r="CG169" s="523"/>
      <c r="CH169" s="523"/>
      <c r="CI169" s="548"/>
      <c r="CJ169" s="549"/>
      <c r="CK169" s="549"/>
      <c r="CL169" s="413"/>
      <c r="CM169" s="413"/>
      <c r="CN169" s="413"/>
      <c r="CO169" s="413"/>
      <c r="CP169" s="413"/>
      <c r="CQ169" s="413"/>
    </row>
    <row r="170" spans="3:95" ht="15" customHeight="1" x14ac:dyDescent="0.25">
      <c r="C170" s="1291" t="e">
        <f>IF(ISBLANK(#REF!),"",#REF!)</f>
        <v>#REF!</v>
      </c>
      <c r="D170" s="1318" t="e">
        <f>IF(#REF!="","",#REF!)</f>
        <v>#REF!</v>
      </c>
      <c r="E170" s="1326"/>
      <c r="F170" s="1327" t="e">
        <f>IF($E$30="Enter Duration (wks)","",IF(#REF!="Enter Hrs/Wk","",IF($E$30&gt;='FORMULA REFS'!A$1,#REF!,"")))</f>
        <v>#REF!</v>
      </c>
      <c r="G170" s="1328"/>
      <c r="H170" s="1570"/>
      <c r="I170" s="1329" t="e">
        <f>IF($E$30="Enter Duration (wks)","",IF(#REF!="Enter Hrs/Wk","",IF($E$30&gt;='FORMULA REFS'!B$1,#REF!,"")))</f>
        <v>#REF!</v>
      </c>
      <c r="J170" s="1323"/>
      <c r="K170" s="1286" t="e">
        <f>IF($E$30="Enter Duration (wks)","",IF(#REF!="Enter Hrs/Wk","",IF($E$30&gt;='FORMULA REFS'!C$1,#REF!,"")))</f>
        <v>#REF!</v>
      </c>
      <c r="L170" s="882" t="e">
        <f>IF($E$30="Enter Duration (wks)","",IF(#REF!="Enter Hrs/Wk","",IF($E$30&gt;='FORMULA REFS'!D$1,#REF!,"")))</f>
        <v>#REF!</v>
      </c>
      <c r="M170" s="882" t="e">
        <f>IF($E$30="Enter Duration (wks)","",IF(#REF!="Enter Hrs/Wk","",IF($E$30&gt;='FORMULA REFS'!E$1,#REF!,"")))</f>
        <v>#REF!</v>
      </c>
      <c r="N170" s="882" t="e">
        <f>IF($E$30="Enter Duration (wks)","",IF(#REF!="Enter Hrs/Wk","",IF($E$30&gt;='FORMULA REFS'!F$1,#REF!,"")))</f>
        <v>#REF!</v>
      </c>
      <c r="O170" s="882" t="e">
        <f>IF($E$30="Enter Duration (wks)","",IF(#REF!="Enter Hrs/Wk","",IF($E$30&gt;='FORMULA REFS'!G$1,#REF!,"")))</f>
        <v>#REF!</v>
      </c>
      <c r="P170" s="882" t="e">
        <f>IF($E$30="Enter Duration (wks)","",IF(#REF!="Enter Hrs/Wk","",IF($E$30&gt;='FORMULA REFS'!H$1,#REF!,"")))</f>
        <v>#REF!</v>
      </c>
      <c r="Q170" s="882" t="e">
        <f>IF($E$30="Enter Duration (wks)","",IF(#REF!="Enter Hrs/Wk","",IF($E$30&gt;='FORMULA REFS'!I$1,#REF!,"")))</f>
        <v>#REF!</v>
      </c>
      <c r="R170" s="882" t="e">
        <f>IF($E$30="Enter Duration (wks)","",IF(#REF!="Enter Hrs/Wk","",IF($E$30&gt;='FORMULA REFS'!J$1,#REF!,"")))</f>
        <v>#REF!</v>
      </c>
      <c r="S170" s="882" t="e">
        <f>IF($E$30="Enter Duration (wks)","",IF(#REF!="Enter Hrs/Wk","",IF($E$30&gt;='FORMULA REFS'!K$1,#REF!,"")))</f>
        <v>#REF!</v>
      </c>
      <c r="T170" s="1323" t="e">
        <f>IF($E$30="Enter Duration (wks)","",IF(#REF!="Enter Hrs/Wk","",IF($E$30&gt;='FORMULA REFS'!L$1,#REF!,"")))</f>
        <v>#REF!</v>
      </c>
      <c r="U170" s="882" t="e">
        <f>IF($E$30="Enter Duration (wks)","",IF(#REF!="Enter Hrs/Wk","",IF($E$30&gt;='FORMULA REFS'!M$1,#REF!,"")))</f>
        <v>#REF!</v>
      </c>
      <c r="V170" s="882"/>
      <c r="W170" s="882"/>
      <c r="X170" s="1285"/>
      <c r="Y170" s="1285" t="e">
        <f>IF($E$30="Enter Duration (wks)","",IF(#REF!="Enter Hrs/Wk","",IF($E$30&gt;='FORMULA REFS'!N$1,#REF!,"")))</f>
        <v>#REF!</v>
      </c>
      <c r="Z170" s="1343" t="e">
        <f>IF($E$30="Enter Duration (wks)","",IF(#REF!="Enter Hrs/Wk","",IF($E$30&gt;='FORMULA REFS'!O$1,#REF!,"")))</f>
        <v>#REF!</v>
      </c>
      <c r="AA170" s="882" t="e">
        <f>IF($E$30="Enter Duration (wks)","",IF(#REF!="Enter Hrs/Wk","",IF($E$30&gt;='FORMULA REFS'!P$1,#REF!,"")))</f>
        <v>#REF!</v>
      </c>
      <c r="AB170" s="882" t="e">
        <f>IF($E$30="Enter Duration (wks)","",IF(#REF!="Enter Hrs/Wk","",IF($E$30&gt;='FORMULA REFS'!Q$1,#REF!,"")))</f>
        <v>#REF!</v>
      </c>
      <c r="AC170" s="882"/>
      <c r="AD170" s="882"/>
      <c r="AE170" s="882"/>
      <c r="AF170" s="882"/>
      <c r="AG170" s="1286" t="e">
        <f>IF($E$30="Enter Duration (wks)","",IF(#REF!="Enter Hrs/Wk","",IF($E$30&gt;='FORMULA REFS'!R$1,#REF!,"")))</f>
        <v>#REF!</v>
      </c>
      <c r="AH170" s="1286" t="e">
        <f>IF($E$30="Enter Duration (wks)","",IF(#REF!="Enter Hrs/Wk","",IF($E$30&gt;='FORMULA REFS'!S$1,#REF!,"")))</f>
        <v>#REF!</v>
      </c>
      <c r="AI170" s="1286" t="e">
        <f>IF($E$30="Enter Duration (wks)","",IF(#REF!="Enter Hrs/Wk","",IF($E$30&gt;='FORMULA REFS'!T$1,#REF!,"")))</f>
        <v>#REF!</v>
      </c>
      <c r="AJ170" s="1286" t="e">
        <f>IF($E$30="Enter Duration (wks)","",IF(#REF!="Enter Hrs/Wk","",IF($E$30&gt;='FORMULA REFS'!U$1,#REF!,"")))</f>
        <v>#REF!</v>
      </c>
      <c r="AK170" s="1286" t="e">
        <f>IF($E$30="Enter Duration (wks)","",IF(#REF!="Enter Hrs/Wk","",IF($E$30&gt;='FORMULA REFS'!V$1,#REF!,"")))</f>
        <v>#REF!</v>
      </c>
      <c r="AL170" s="1286" t="e">
        <f>IF($E$30="Enter Duration (wks)","",IF(#REF!="Enter Hrs/Wk","",IF($E$30&gt;='FORMULA REFS'!W$1,#REF!,"")))</f>
        <v>#REF!</v>
      </c>
      <c r="AM170" s="1286" t="e">
        <f>IF($E$30="Enter Duration (wks)","",IF(#REF!="Enter Hrs/Wk","",IF($E$30&gt;='FORMULA REFS'!X$1,#REF!,"")))</f>
        <v>#REF!</v>
      </c>
      <c r="AN170" s="1286" t="e">
        <f>IF($E$30="Enter Duration (wks)","",IF(#REF!="Enter Hrs/Wk","",IF($E$30&gt;='FORMULA REFS'!Y$1,#REF!,"")))</f>
        <v>#REF!</v>
      </c>
      <c r="AO170" s="1286" t="e">
        <f>IF($E$30="Enter Duration (wks)","",IF(#REF!="Enter Hrs/Wk","",IF($E$30&gt;='FORMULA REFS'!Z$1,#REF!,"")))</f>
        <v>#REF!</v>
      </c>
      <c r="AP170" s="1286" t="e">
        <f>IF($E$30="Enter Duration (wks)","",IF(#REF!="Enter Hrs/Wk","",IF($E$30&gt;='FORMULA REFS'!AA$1,#REF!,"")))</f>
        <v>#REF!</v>
      </c>
      <c r="AQ170" s="1286" t="e">
        <f>IF($E$30="Enter Duration (wks)","",IF(#REF!="Enter Hrs/Wk","",IF($E$30&gt;='FORMULA REFS'!AB$1,#REF!,"")))</f>
        <v>#REF!</v>
      </c>
      <c r="AR170" s="1286" t="e">
        <f>IF($E$30="Enter Duration (wks)","",IF(#REF!="Enter Hrs/Wk","",IF($E$30&gt;='FORMULA REFS'!AC$1,#REF!,"")))</f>
        <v>#REF!</v>
      </c>
      <c r="AS170" s="1286" t="e">
        <f>IF($E$30="Enter Duration (wks)","",IF(#REF!="Enter Hrs/Wk","",IF($E$30&gt;='FORMULA REFS'!AD$1,#REF!,"")))</f>
        <v>#REF!</v>
      </c>
      <c r="AT170" s="1286" t="e">
        <f>IF($E$30="Enter Duration (wks)","",IF(#REF!="Enter Hrs/Wk","",IF($E$30&gt;='FORMULA REFS'!AE$1,#REF!,"")))</f>
        <v>#REF!</v>
      </c>
      <c r="AU170" s="1286" t="e">
        <f>IF($E$30="Enter Duration (wks)","",IF(#REF!="Enter Hrs/Wk","",IF($E$30&gt;='FORMULA REFS'!AF$1,#REF!,"")))</f>
        <v>#REF!</v>
      </c>
      <c r="AV170" s="1286" t="e">
        <f>IF($E$30="Enter Duration (wks)","",IF(#REF!="Enter Hrs/Wk","",IF($E$30&gt;='FORMULA REFS'!AG$1,#REF!,"")))</f>
        <v>#REF!</v>
      </c>
      <c r="AW170" s="1286" t="e">
        <f>IF($E$30="Enter Duration (wks)","",IF(#REF!="Enter Hrs/Wk","",IF($E$30&gt;='FORMULA REFS'!AH$1,#REF!,"")))</f>
        <v>#REF!</v>
      </c>
      <c r="AX170" s="1286" t="e">
        <f>IF($E$30="Enter Duration (wks)","",IF(#REF!="Enter Hrs/Wk","",IF($E$30&gt;='FORMULA REFS'!AI$1,#REF!,"")))</f>
        <v>#REF!</v>
      </c>
      <c r="AY170" s="1286" t="e">
        <f>IF($E$30="Enter Duration (wks)","",IF(#REF!="Enter Hrs/Wk","",IF($E$30&gt;='FORMULA REFS'!AJ$1,#REF!,"")))</f>
        <v>#REF!</v>
      </c>
      <c r="AZ170" s="1286" t="e">
        <f>IF($E$30="Enter Duration (wks)","",IF(#REF!="Enter Hrs/Wk","",IF($E$30&gt;='FORMULA REFS'!AK$1,#REF!,"")))</f>
        <v>#REF!</v>
      </c>
      <c r="BA170" s="1286" t="e">
        <f>IF($E$30="Enter Duration (wks)","",IF(#REF!="Enter Hrs/Wk","",IF($E$30&gt;='FORMULA REFS'!AL$1,#REF!,"")))</f>
        <v>#REF!</v>
      </c>
      <c r="BB170" s="1286" t="e">
        <f>IF($E$30="Enter Duration (wks)","",IF(#REF!="Enter Hrs/Wk","",IF($E$30&gt;='FORMULA REFS'!AM$1,#REF!,"")))</f>
        <v>#REF!</v>
      </c>
      <c r="BC170" s="1286" t="e">
        <f>IF($E$30="Enter Duration (wks)","",IF(#REF!="Enter Hrs/Wk","",IF($E$30&gt;='FORMULA REFS'!AN$1,#REF!,"")))</f>
        <v>#REF!</v>
      </c>
      <c r="BD170" s="1286" t="e">
        <f>IF($E$30="Enter Duration (wks)","",IF(#REF!="Enter Hrs/Wk","",IF($E$30&gt;='FORMULA REFS'!AO$1,#REF!,"")))</f>
        <v>#REF!</v>
      </c>
      <c r="BE170" s="1286" t="e">
        <f>IF($E$30="Enter Duration (wks)","",IF(#REF!="Enter Hrs/Wk","",IF($E$30&gt;='FORMULA REFS'!AP$1,#REF!,"")))</f>
        <v>#REF!</v>
      </c>
      <c r="BF170" s="1286" t="e">
        <f>IF($E$30="Enter Duration (wks)","",IF(#REF!="Enter Hrs/Wk","",IF($E$30&gt;='FORMULA REFS'!AQ$1,#REF!,"")))</f>
        <v>#REF!</v>
      </c>
      <c r="BG170" s="1286" t="e">
        <f>IF($E$30="Enter Duration (wks)","",IF(#REF!="Enter Hrs/Wk","",IF($E$30&gt;='FORMULA REFS'!AR$1,#REF!,"")))</f>
        <v>#REF!</v>
      </c>
      <c r="BH170" s="1286" t="e">
        <f>IF($E$30="Enter Duration (wks)","",IF(#REF!="Enter Hrs/Wk","",IF($E$30&gt;='FORMULA REFS'!AS$1,#REF!,"")))</f>
        <v>#REF!</v>
      </c>
      <c r="BI170" s="1286" t="e">
        <f>IF($E$30="Enter Duration (wks)","",IF(#REF!="Enter Hrs/Wk","",IF($E$30&gt;='FORMULA REFS'!AT$1,#REF!,"")))</f>
        <v>#REF!</v>
      </c>
      <c r="BJ170" s="1286" t="e">
        <f>IF($E$30="Enter Duration (wks)","",IF(#REF!="Enter Hrs/Wk","",IF($E$30&gt;='FORMULA REFS'!AU$1,#REF!,"")))</f>
        <v>#REF!</v>
      </c>
      <c r="BK170" s="1286" t="e">
        <f>IF($E$30="Enter Duration (wks)","",IF(#REF!="Enter Hrs/Wk","",IF($E$30&gt;='FORMULA REFS'!AV$1,#REF!,"")))</f>
        <v>#REF!</v>
      </c>
      <c r="BL170" s="1286" t="e">
        <f>IF($E$30="Enter Duration (wks)","",IF(#REF!="Enter Hrs/Wk","",IF($E$30&gt;='FORMULA REFS'!AW$1,#REF!,"")))</f>
        <v>#REF!</v>
      </c>
      <c r="BM170" s="1286" t="e">
        <f>IF($E$30="Enter Duration (wks)","",IF(#REF!="Enter Hrs/Wk","",IF($E$30&gt;='FORMULA REFS'!AX$1,#REF!,"")))</f>
        <v>#REF!</v>
      </c>
      <c r="BN170" s="1286" t="e">
        <f>IF($E$30="Enter Duration (wks)","",IF(#REF!="Enter Hrs/Wk","",IF($E$30&gt;='FORMULA REFS'!AY$1,#REF!,"")))</f>
        <v>#REF!</v>
      </c>
      <c r="BO170" s="1286" t="e">
        <f>IF($E$30="Enter Duration (wks)","",IF(#REF!="Enter Hrs/Wk","",IF($E$30&gt;='FORMULA REFS'!AZ$1,#REF!,"")))</f>
        <v>#REF!</v>
      </c>
      <c r="BP170" s="550"/>
      <c r="BQ170" s="550"/>
      <c r="BR170" s="550"/>
      <c r="BS170" s="550"/>
      <c r="BT170" s="550"/>
      <c r="BU170" s="550"/>
      <c r="BV170" s="550"/>
      <c r="BW170" s="550"/>
      <c r="BX170" s="550"/>
      <c r="BY170" s="550"/>
      <c r="BZ170" s="550"/>
      <c r="CA170" s="550"/>
      <c r="CB170" s="523"/>
      <c r="CC170" s="523"/>
      <c r="CD170" s="523"/>
      <c r="CE170" s="523"/>
      <c r="CF170" s="523"/>
      <c r="CG170" s="523"/>
      <c r="CH170" s="523"/>
      <c r="CI170" s="546"/>
      <c r="CJ170" s="547"/>
      <c r="CK170" s="547"/>
      <c r="CL170" s="413"/>
      <c r="CM170" s="413"/>
      <c r="CN170" s="413"/>
      <c r="CO170" s="413"/>
      <c r="CP170" s="413"/>
      <c r="CQ170" s="413"/>
    </row>
    <row r="171" spans="3:95" x14ac:dyDescent="0.25">
      <c r="C171" s="1291" t="e">
        <f>IF(ISBLANK(#REF!),"",#REF!)</f>
        <v>#REF!</v>
      </c>
      <c r="D171" s="1318" t="e">
        <f>IF(#REF!="","",#REF!)</f>
        <v>#REF!</v>
      </c>
      <c r="E171" s="1326"/>
      <c r="F171" s="1327" t="e">
        <f>IF($E$30="Enter Duration (wks)","",IF(#REF!="Enter Hrs/Wk","",IF($E$30&gt;='FORMULA REFS'!A$1,#REF!,"")))</f>
        <v>#REF!</v>
      </c>
      <c r="G171" s="1328"/>
      <c r="H171" s="1570"/>
      <c r="I171" s="1329" t="e">
        <f>IF($E$30="Enter Duration (wks)","",IF(#REF!="Enter Hrs/Wk","",IF($E$30&gt;='FORMULA REFS'!B$1,#REF!,"")))</f>
        <v>#REF!</v>
      </c>
      <c r="J171" s="1323"/>
      <c r="K171" s="1286" t="e">
        <f>IF($E$30="Enter Duration (wks)","",IF(#REF!="Enter Hrs/Wk","",IF($E$30&gt;='FORMULA REFS'!C$1,#REF!,"")))</f>
        <v>#REF!</v>
      </c>
      <c r="L171" s="882" t="e">
        <f>IF($E$30="Enter Duration (wks)","",IF(#REF!="Enter Hrs/Wk","",IF($E$30&gt;='FORMULA REFS'!D$1,#REF!,"")))</f>
        <v>#REF!</v>
      </c>
      <c r="M171" s="882" t="e">
        <f>IF($E$30="Enter Duration (wks)","",IF(#REF!="Enter Hrs/Wk","",IF($E$30&gt;='FORMULA REFS'!E$1,#REF!,"")))</f>
        <v>#REF!</v>
      </c>
      <c r="N171" s="882" t="e">
        <f>IF($E$30="Enter Duration (wks)","",IF(#REF!="Enter Hrs/Wk","",IF($E$30&gt;='FORMULA REFS'!F$1,#REF!,"")))</f>
        <v>#REF!</v>
      </c>
      <c r="O171" s="882" t="e">
        <f>IF($E$30="Enter Duration (wks)","",IF(#REF!="Enter Hrs/Wk","",IF($E$30&gt;='FORMULA REFS'!G$1,#REF!,"")))</f>
        <v>#REF!</v>
      </c>
      <c r="P171" s="882" t="e">
        <f>IF($E$30="Enter Duration (wks)","",IF(#REF!="Enter Hrs/Wk","",IF($E$30&gt;='FORMULA REFS'!H$1,#REF!,"")))</f>
        <v>#REF!</v>
      </c>
      <c r="Q171" s="882" t="e">
        <f>IF($E$30="Enter Duration (wks)","",IF(#REF!="Enter Hrs/Wk","",IF($E$30&gt;='FORMULA REFS'!I$1,#REF!,"")))</f>
        <v>#REF!</v>
      </c>
      <c r="R171" s="882" t="e">
        <f>IF($E$30="Enter Duration (wks)","",IF(#REF!="Enter Hrs/Wk","",IF($E$30&gt;='FORMULA REFS'!J$1,#REF!,"")))</f>
        <v>#REF!</v>
      </c>
      <c r="S171" s="882" t="e">
        <f>IF($E$30="Enter Duration (wks)","",IF(#REF!="Enter Hrs/Wk","",IF($E$30&gt;='FORMULA REFS'!K$1,#REF!,"")))</f>
        <v>#REF!</v>
      </c>
      <c r="T171" s="1323" t="e">
        <f>IF($E$30="Enter Duration (wks)","",IF(#REF!="Enter Hrs/Wk","",IF($E$30&gt;='FORMULA REFS'!L$1,#REF!,"")))</f>
        <v>#REF!</v>
      </c>
      <c r="U171" s="882" t="e">
        <f>IF($E$30="Enter Duration (wks)","",IF(#REF!="Enter Hrs/Wk","",IF($E$30&gt;='FORMULA REFS'!M$1,#REF!,"")))</f>
        <v>#REF!</v>
      </c>
      <c r="V171" s="882"/>
      <c r="W171" s="882"/>
      <c r="X171" s="1285"/>
      <c r="Y171" s="1285" t="e">
        <f>IF($E$30="Enter Duration (wks)","",IF(#REF!="Enter Hrs/Wk","",IF($E$30&gt;='FORMULA REFS'!N$1,#REF!,"")))</f>
        <v>#REF!</v>
      </c>
      <c r="Z171" s="1343" t="e">
        <f>IF($E$30="Enter Duration (wks)","",IF(#REF!="Enter Hrs/Wk","",IF($E$30&gt;='FORMULA REFS'!O$1,#REF!,"")))</f>
        <v>#REF!</v>
      </c>
      <c r="AA171" s="882" t="e">
        <f>IF($E$30="Enter Duration (wks)","",IF(#REF!="Enter Hrs/Wk","",IF($E$30&gt;='FORMULA REFS'!P$1,#REF!,"")))</f>
        <v>#REF!</v>
      </c>
      <c r="AB171" s="882" t="e">
        <f>IF($E$30="Enter Duration (wks)","",IF(#REF!="Enter Hrs/Wk","",IF($E$30&gt;='FORMULA REFS'!Q$1,#REF!,"")))</f>
        <v>#REF!</v>
      </c>
      <c r="AC171" s="882"/>
      <c r="AD171" s="882"/>
      <c r="AE171" s="882"/>
      <c r="AF171" s="882"/>
      <c r="AG171" s="1286" t="e">
        <f>IF($E$30="Enter Duration (wks)","",IF(#REF!="Enter Hrs/Wk","",IF($E$30&gt;='FORMULA REFS'!R$1,#REF!,"")))</f>
        <v>#REF!</v>
      </c>
      <c r="AH171" s="1286" t="e">
        <f>IF($E$30="Enter Duration (wks)","",IF(#REF!="Enter Hrs/Wk","",IF($E$30&gt;='FORMULA REFS'!S$1,#REF!,"")))</f>
        <v>#REF!</v>
      </c>
      <c r="AI171" s="1286" t="e">
        <f>IF($E$30="Enter Duration (wks)","",IF(#REF!="Enter Hrs/Wk","",IF($E$30&gt;='FORMULA REFS'!T$1,#REF!,"")))</f>
        <v>#REF!</v>
      </c>
      <c r="AJ171" s="1286" t="e">
        <f>IF($E$30="Enter Duration (wks)","",IF(#REF!="Enter Hrs/Wk","",IF($E$30&gt;='FORMULA REFS'!U$1,#REF!,"")))</f>
        <v>#REF!</v>
      </c>
      <c r="AK171" s="1286" t="e">
        <f>IF($E$30="Enter Duration (wks)","",IF(#REF!="Enter Hrs/Wk","",IF($E$30&gt;='FORMULA REFS'!V$1,#REF!,"")))</f>
        <v>#REF!</v>
      </c>
      <c r="AL171" s="1286" t="e">
        <f>IF($E$30="Enter Duration (wks)","",IF(#REF!="Enter Hrs/Wk","",IF($E$30&gt;='FORMULA REFS'!W$1,#REF!,"")))</f>
        <v>#REF!</v>
      </c>
      <c r="AM171" s="1286" t="e">
        <f>IF($E$30="Enter Duration (wks)","",IF(#REF!="Enter Hrs/Wk","",IF($E$30&gt;='FORMULA REFS'!X$1,#REF!,"")))</f>
        <v>#REF!</v>
      </c>
      <c r="AN171" s="1286" t="e">
        <f>IF($E$30="Enter Duration (wks)","",IF(#REF!="Enter Hrs/Wk","",IF($E$30&gt;='FORMULA REFS'!Y$1,#REF!,"")))</f>
        <v>#REF!</v>
      </c>
      <c r="AO171" s="1286" t="e">
        <f>IF($E$30="Enter Duration (wks)","",IF(#REF!="Enter Hrs/Wk","",IF($E$30&gt;='FORMULA REFS'!Z$1,#REF!,"")))</f>
        <v>#REF!</v>
      </c>
      <c r="AP171" s="1286" t="e">
        <f>IF($E$30="Enter Duration (wks)","",IF(#REF!="Enter Hrs/Wk","",IF($E$30&gt;='FORMULA REFS'!AA$1,#REF!,"")))</f>
        <v>#REF!</v>
      </c>
      <c r="AQ171" s="1286" t="e">
        <f>IF($E$30="Enter Duration (wks)","",IF(#REF!="Enter Hrs/Wk","",IF($E$30&gt;='FORMULA REFS'!AB$1,#REF!,"")))</f>
        <v>#REF!</v>
      </c>
      <c r="AR171" s="1286" t="e">
        <f>IF($E$30="Enter Duration (wks)","",IF(#REF!="Enter Hrs/Wk","",IF($E$30&gt;='FORMULA REFS'!AC$1,#REF!,"")))</f>
        <v>#REF!</v>
      </c>
      <c r="AS171" s="1286" t="e">
        <f>IF($E$30="Enter Duration (wks)","",IF(#REF!="Enter Hrs/Wk","",IF($E$30&gt;='FORMULA REFS'!AD$1,#REF!,"")))</f>
        <v>#REF!</v>
      </c>
      <c r="AT171" s="1286" t="e">
        <f>IF($E$30="Enter Duration (wks)","",IF(#REF!="Enter Hrs/Wk","",IF($E$30&gt;='FORMULA REFS'!AE$1,#REF!,"")))</f>
        <v>#REF!</v>
      </c>
      <c r="AU171" s="1286" t="e">
        <f>IF($E$30="Enter Duration (wks)","",IF(#REF!="Enter Hrs/Wk","",IF($E$30&gt;='FORMULA REFS'!AF$1,#REF!,"")))</f>
        <v>#REF!</v>
      </c>
      <c r="AV171" s="1286" t="e">
        <f>IF($E$30="Enter Duration (wks)","",IF(#REF!="Enter Hrs/Wk","",IF($E$30&gt;='FORMULA REFS'!AG$1,#REF!,"")))</f>
        <v>#REF!</v>
      </c>
      <c r="AW171" s="1286" t="e">
        <f>IF($E$30="Enter Duration (wks)","",IF(#REF!="Enter Hrs/Wk","",IF($E$30&gt;='FORMULA REFS'!AH$1,#REF!,"")))</f>
        <v>#REF!</v>
      </c>
      <c r="AX171" s="1286" t="e">
        <f>IF($E$30="Enter Duration (wks)","",IF(#REF!="Enter Hrs/Wk","",IF($E$30&gt;='FORMULA REFS'!AI$1,#REF!,"")))</f>
        <v>#REF!</v>
      </c>
      <c r="AY171" s="1286" t="e">
        <f>IF($E$30="Enter Duration (wks)","",IF(#REF!="Enter Hrs/Wk","",IF($E$30&gt;='FORMULA REFS'!AJ$1,#REF!,"")))</f>
        <v>#REF!</v>
      </c>
      <c r="AZ171" s="1286" t="e">
        <f>IF($E$30="Enter Duration (wks)","",IF(#REF!="Enter Hrs/Wk","",IF($E$30&gt;='FORMULA REFS'!AK$1,#REF!,"")))</f>
        <v>#REF!</v>
      </c>
      <c r="BA171" s="1286" t="e">
        <f>IF($E$30="Enter Duration (wks)","",IF(#REF!="Enter Hrs/Wk","",IF($E$30&gt;='FORMULA REFS'!AL$1,#REF!,"")))</f>
        <v>#REF!</v>
      </c>
      <c r="BB171" s="1286" t="e">
        <f>IF($E$30="Enter Duration (wks)","",IF(#REF!="Enter Hrs/Wk","",IF($E$30&gt;='FORMULA REFS'!AM$1,#REF!,"")))</f>
        <v>#REF!</v>
      </c>
      <c r="BC171" s="1286" t="e">
        <f>IF($E$30="Enter Duration (wks)","",IF(#REF!="Enter Hrs/Wk","",IF($E$30&gt;='FORMULA REFS'!AN$1,#REF!,"")))</f>
        <v>#REF!</v>
      </c>
      <c r="BD171" s="1286" t="e">
        <f>IF($E$30="Enter Duration (wks)","",IF(#REF!="Enter Hrs/Wk","",IF($E$30&gt;='FORMULA REFS'!AO$1,#REF!,"")))</f>
        <v>#REF!</v>
      </c>
      <c r="BE171" s="1286" t="e">
        <f>IF($E$30="Enter Duration (wks)","",IF(#REF!="Enter Hrs/Wk","",IF($E$30&gt;='FORMULA REFS'!AP$1,#REF!,"")))</f>
        <v>#REF!</v>
      </c>
      <c r="BF171" s="1286" t="e">
        <f>IF($E$30="Enter Duration (wks)","",IF(#REF!="Enter Hrs/Wk","",IF($E$30&gt;='FORMULA REFS'!AQ$1,#REF!,"")))</f>
        <v>#REF!</v>
      </c>
      <c r="BG171" s="1286" t="e">
        <f>IF($E$30="Enter Duration (wks)","",IF(#REF!="Enter Hrs/Wk","",IF($E$30&gt;='FORMULA REFS'!AR$1,#REF!,"")))</f>
        <v>#REF!</v>
      </c>
      <c r="BH171" s="1286" t="e">
        <f>IF($E$30="Enter Duration (wks)","",IF(#REF!="Enter Hrs/Wk","",IF($E$30&gt;='FORMULA REFS'!AS$1,#REF!,"")))</f>
        <v>#REF!</v>
      </c>
      <c r="BI171" s="1286" t="e">
        <f>IF($E$30="Enter Duration (wks)","",IF(#REF!="Enter Hrs/Wk","",IF($E$30&gt;='FORMULA REFS'!AT$1,#REF!,"")))</f>
        <v>#REF!</v>
      </c>
      <c r="BJ171" s="1286" t="e">
        <f>IF($E$30="Enter Duration (wks)","",IF(#REF!="Enter Hrs/Wk","",IF($E$30&gt;='FORMULA REFS'!AU$1,#REF!,"")))</f>
        <v>#REF!</v>
      </c>
      <c r="BK171" s="1286" t="e">
        <f>IF($E$30="Enter Duration (wks)","",IF(#REF!="Enter Hrs/Wk","",IF($E$30&gt;='FORMULA REFS'!AV$1,#REF!,"")))</f>
        <v>#REF!</v>
      </c>
      <c r="BL171" s="1286" t="e">
        <f>IF($E$30="Enter Duration (wks)","",IF(#REF!="Enter Hrs/Wk","",IF($E$30&gt;='FORMULA REFS'!AW$1,#REF!,"")))</f>
        <v>#REF!</v>
      </c>
      <c r="BM171" s="1286" t="e">
        <f>IF($E$30="Enter Duration (wks)","",IF(#REF!="Enter Hrs/Wk","",IF($E$30&gt;='FORMULA REFS'!AX$1,#REF!,"")))</f>
        <v>#REF!</v>
      </c>
      <c r="BN171" s="1286" t="e">
        <f>IF($E$30="Enter Duration (wks)","",IF(#REF!="Enter Hrs/Wk","",IF($E$30&gt;='FORMULA REFS'!AY$1,#REF!,"")))</f>
        <v>#REF!</v>
      </c>
      <c r="BO171" s="1286" t="e">
        <f>IF($E$30="Enter Duration (wks)","",IF(#REF!="Enter Hrs/Wk","",IF($E$30&gt;='FORMULA REFS'!AZ$1,#REF!,"")))</f>
        <v>#REF!</v>
      </c>
      <c r="BP171" s="550"/>
      <c r="BQ171" s="550"/>
      <c r="BR171" s="550"/>
      <c r="BS171" s="550"/>
      <c r="BT171" s="550"/>
      <c r="BU171" s="550"/>
      <c r="BV171" s="550"/>
      <c r="BW171" s="550"/>
      <c r="BX171" s="550"/>
      <c r="BY171" s="550"/>
      <c r="BZ171" s="550"/>
      <c r="CA171" s="550"/>
      <c r="CB171" s="413"/>
      <c r="CC171" s="413"/>
      <c r="CD171" s="413"/>
      <c r="CE171" s="413"/>
      <c r="CF171" s="413"/>
      <c r="CG171" s="551"/>
      <c r="CH171" s="523"/>
      <c r="CI171" s="523"/>
      <c r="CJ171" s="523"/>
      <c r="CK171" s="523"/>
      <c r="CL171" s="413"/>
      <c r="CM171" s="413"/>
      <c r="CN171" s="413"/>
      <c r="CO171" s="413"/>
      <c r="CP171" s="413"/>
      <c r="CQ171" s="413"/>
    </row>
    <row r="172" spans="3:95" x14ac:dyDescent="0.25">
      <c r="C172" s="1291" t="str">
        <f t="shared" ref="C172:C196" si="80">IF(ISBLANK(C50),"",C50)</f>
        <v/>
      </c>
      <c r="D172" s="1318" t="str">
        <f t="shared" ref="D172:D231" si="81">IF(K50="","",K50)</f>
        <v/>
      </c>
      <c r="E172" s="1326"/>
      <c r="F172" s="1327" t="str">
        <f>IF($E$30="Enter Duration (wks)","",IF($Y50="Enter Hrs/Wk","",IF($E$30&gt;='FORMULA REFS'!A$1,$Y50,"")))</f>
        <v/>
      </c>
      <c r="G172" s="1328"/>
      <c r="H172" s="1570"/>
      <c r="I172" s="1329" t="str">
        <f>IF($E$30="Enter Duration (wks)","",IF($Y50="Enter Hrs/Wk","",IF($E$30&gt;='FORMULA REFS'!B$1,$Y50,"")))</f>
        <v/>
      </c>
      <c r="J172" s="1323"/>
      <c r="K172" s="1286" t="str">
        <f>IF($E$30="Enter Duration (wks)","",IF($Y50="Enter Hrs/Wk","",IF($E$30&gt;='FORMULA REFS'!C$1,$Y50,"")))</f>
        <v/>
      </c>
      <c r="L172" s="882" t="str">
        <f>IF($E$30="Enter Duration (wks)","",IF($Y50="Enter Hrs/Wk","",IF($E$30&gt;='FORMULA REFS'!D$1,$Y50,"")))</f>
        <v/>
      </c>
      <c r="M172" s="882" t="str">
        <f>IF($E$30="Enter Duration (wks)","",IF($Y50="Enter Hrs/Wk","",IF($E$30&gt;='FORMULA REFS'!E$1,$Y50,"")))</f>
        <v/>
      </c>
      <c r="N172" s="882" t="str">
        <f>IF($E$30="Enter Duration (wks)","",IF($Y50="Enter Hrs/Wk","",IF($E$30&gt;='FORMULA REFS'!F$1,$Y50,"")))</f>
        <v/>
      </c>
      <c r="O172" s="882" t="str">
        <f>IF($E$30="Enter Duration (wks)","",IF($Y50="Enter Hrs/Wk","",IF($E$30&gt;='FORMULA REFS'!G$1,$Y50,"")))</f>
        <v/>
      </c>
      <c r="P172" s="882" t="str">
        <f>IF($E$30="Enter Duration (wks)","",IF($Y50="Enter Hrs/Wk","",IF($E$30&gt;='FORMULA REFS'!H$1,$Y50,"")))</f>
        <v/>
      </c>
      <c r="Q172" s="882" t="str">
        <f>IF($E$30="Enter Duration (wks)","",IF($Y50="Enter Hrs/Wk","",IF($E$30&gt;='FORMULA REFS'!I$1,$Y50,"")))</f>
        <v/>
      </c>
      <c r="R172" s="882" t="str">
        <f>IF($E$30="Enter Duration (wks)","",IF($Y50="Enter Hrs/Wk","",IF($E$30&gt;='FORMULA REFS'!J$1,$Y50,"")))</f>
        <v/>
      </c>
      <c r="S172" s="882" t="str">
        <f>IF($E$30="Enter Duration (wks)","",IF($Y50="Enter Hrs/Wk","",IF($E$30&gt;='FORMULA REFS'!K$1,$Y50,"")))</f>
        <v/>
      </c>
      <c r="T172" s="1323" t="str">
        <f>IF($E$30="Enter Duration (wks)","",IF($Y50="Enter Hrs/Wk","",IF($E$30&gt;='FORMULA REFS'!L$1,$Y50,"")))</f>
        <v/>
      </c>
      <c r="U172" s="882" t="str">
        <f>IF($E$30="Enter Duration (wks)","",IF($Y50="Enter Hrs/Wk","",IF($E$30&gt;='FORMULA REFS'!M$1,$Y50,"")))</f>
        <v/>
      </c>
      <c r="V172" s="882"/>
      <c r="W172" s="882"/>
      <c r="X172" s="1285"/>
      <c r="Y172" s="1285" t="str">
        <f>IF($E$30="Enter Duration (wks)","",IF($Y50="Enter Hrs/Wk","",IF($E$30&gt;='FORMULA REFS'!N$1,$Y50,"")))</f>
        <v/>
      </c>
      <c r="Z172" s="1343" t="str">
        <f>IF($E$30="Enter Duration (wks)","",IF($Y50="Enter Hrs/Wk","",IF($E$30&gt;='FORMULA REFS'!O$1,$Y50,"")))</f>
        <v/>
      </c>
      <c r="AA172" s="882" t="str">
        <f>IF($E$30="Enter Duration (wks)","",IF($Y50="Enter Hrs/Wk","",IF($E$30&gt;='FORMULA REFS'!P$1,$Y50,"")))</f>
        <v/>
      </c>
      <c r="AB172" s="882" t="str">
        <f>IF($E$30="Enter Duration (wks)","",IF($Y50="Enter Hrs/Wk","",IF($E$30&gt;='FORMULA REFS'!Q$1,$Y50,"")))</f>
        <v/>
      </c>
      <c r="AC172" s="882"/>
      <c r="AD172" s="882"/>
      <c r="AE172" s="882"/>
      <c r="AF172" s="882"/>
      <c r="AG172" s="1286" t="str">
        <f>IF($E$30="Enter Duration (wks)","",IF($Y50="Enter Hrs/Wk","",IF($E$30&gt;='FORMULA REFS'!R$1,$Y50,"")))</f>
        <v/>
      </c>
      <c r="AH172" s="1286" t="str">
        <f>IF($E$30="Enter Duration (wks)","",IF($Y50="Enter Hrs/Wk","",IF($E$30&gt;='FORMULA REFS'!S$1,$Y50,"")))</f>
        <v/>
      </c>
      <c r="AI172" s="1286" t="str">
        <f>IF($E$30="Enter Duration (wks)","",IF($Y50="Enter Hrs/Wk","",IF($E$30&gt;='FORMULA REFS'!T$1,$Y50,"")))</f>
        <v/>
      </c>
      <c r="AJ172" s="1286" t="str">
        <f>IF($E$30="Enter Duration (wks)","",IF($Y50="Enter Hrs/Wk","",IF($E$30&gt;='FORMULA REFS'!U$1,$Y50,"")))</f>
        <v/>
      </c>
      <c r="AK172" s="1286" t="str">
        <f>IF($E$30="Enter Duration (wks)","",IF($Y50="Enter Hrs/Wk","",IF($E$30&gt;='FORMULA REFS'!V$1,$Y50,"")))</f>
        <v/>
      </c>
      <c r="AL172" s="1286" t="str">
        <f>IF($E$30="Enter Duration (wks)","",IF($Y50="Enter Hrs/Wk","",IF($E$30&gt;='FORMULA REFS'!W$1,$Y50,"")))</f>
        <v/>
      </c>
      <c r="AM172" s="1286" t="str">
        <f>IF($E$30="Enter Duration (wks)","",IF($Y50="Enter Hrs/Wk","",IF($E$30&gt;='FORMULA REFS'!X$1,$Y50,"")))</f>
        <v/>
      </c>
      <c r="AN172" s="1286" t="str">
        <f>IF($E$30="Enter Duration (wks)","",IF($Y50="Enter Hrs/Wk","",IF($E$30&gt;='FORMULA REFS'!Y$1,$Y50,"")))</f>
        <v/>
      </c>
      <c r="AO172" s="1286" t="str">
        <f>IF($E$30="Enter Duration (wks)","",IF($Y50="Enter Hrs/Wk","",IF($E$30&gt;='FORMULA REFS'!Z$1,$Y50,"")))</f>
        <v/>
      </c>
      <c r="AP172" s="1286" t="str">
        <f>IF($E$30="Enter Duration (wks)","",IF($Y50="Enter Hrs/Wk","",IF($E$30&gt;='FORMULA REFS'!AA$1,$Y50,"")))</f>
        <v/>
      </c>
      <c r="AQ172" s="1286" t="str">
        <f>IF($E$30="Enter Duration (wks)","",IF($Y50="Enter Hrs/Wk","",IF($E$30&gt;='FORMULA REFS'!AB$1,$Y50,"")))</f>
        <v/>
      </c>
      <c r="AR172" s="1286" t="str">
        <f>IF($E$30="Enter Duration (wks)","",IF($Y50="Enter Hrs/Wk","",IF($E$30&gt;='FORMULA REFS'!AC$1,$Y50,"")))</f>
        <v/>
      </c>
      <c r="AS172" s="1286" t="str">
        <f>IF($E$30="Enter Duration (wks)","",IF($Y50="Enter Hrs/Wk","",IF($E$30&gt;='FORMULA REFS'!AD$1,$Y50,"")))</f>
        <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42"/>
      <c r="BQ172" s="542"/>
      <c r="BR172" s="542"/>
      <c r="BS172" s="542"/>
      <c r="BT172" s="542"/>
      <c r="BU172" s="542"/>
      <c r="BV172" s="542"/>
      <c r="BW172" s="542"/>
      <c r="BX172" s="542"/>
      <c r="BY172" s="542"/>
      <c r="BZ172" s="542"/>
      <c r="CA172" s="542"/>
      <c r="CB172" s="413"/>
      <c r="CC172" s="413"/>
      <c r="CD172" s="413"/>
      <c r="CE172" s="413"/>
      <c r="CF172" s="413"/>
      <c r="CG172" s="523"/>
      <c r="CH172" s="523"/>
      <c r="CI172" s="523"/>
      <c r="CJ172" s="539"/>
      <c r="CK172" s="539"/>
      <c r="CL172" s="413"/>
      <c r="CM172" s="413"/>
      <c r="CN172" s="413"/>
      <c r="CO172" s="413"/>
      <c r="CP172" s="413"/>
      <c r="CQ172" s="413"/>
    </row>
    <row r="173" spans="3:95" x14ac:dyDescent="0.25">
      <c r="C173" s="1291" t="str">
        <f t="shared" si="80"/>
        <v/>
      </c>
      <c r="D173" s="1318" t="str">
        <f t="shared" si="81"/>
        <v/>
      </c>
      <c r="E173" s="1326"/>
      <c r="F173" s="1327" t="str">
        <f>IF($E$30="Enter Duration (wks)","",IF($Y51="Enter Hrs/Wk","",IF($E$30&gt;='FORMULA REFS'!A$1,$Y51,"")))</f>
        <v/>
      </c>
      <c r="G173" s="1328"/>
      <c r="H173" s="1570"/>
      <c r="I173" s="1329" t="str">
        <f>IF($E$30="Enter Duration (wks)","",IF($Y51="Enter Hrs/Wk","",IF($E$30&gt;='FORMULA REFS'!B$1,$Y51,"")))</f>
        <v/>
      </c>
      <c r="J173" s="1323"/>
      <c r="K173" s="1286" t="str">
        <f>IF($E$30="Enter Duration (wks)","",IF($Y51="Enter Hrs/Wk","",IF($E$30&gt;='FORMULA REFS'!C$1,$Y51,"")))</f>
        <v/>
      </c>
      <c r="L173" s="882" t="str">
        <f>IF($E$30="Enter Duration (wks)","",IF($Y51="Enter Hrs/Wk","",IF($E$30&gt;='FORMULA REFS'!D$1,$Y51,"")))</f>
        <v/>
      </c>
      <c r="M173" s="882" t="str">
        <f>IF($E$30="Enter Duration (wks)","",IF($Y51="Enter Hrs/Wk","",IF($E$30&gt;='FORMULA REFS'!E$1,$Y51,"")))</f>
        <v/>
      </c>
      <c r="N173" s="882" t="str">
        <f>IF($E$30="Enter Duration (wks)","",IF($Y51="Enter Hrs/Wk","",IF($E$30&gt;='FORMULA REFS'!F$1,$Y51,"")))</f>
        <v/>
      </c>
      <c r="O173" s="882" t="str">
        <f>IF($E$30="Enter Duration (wks)","",IF($Y51="Enter Hrs/Wk","",IF($E$30&gt;='FORMULA REFS'!G$1,$Y51,"")))</f>
        <v/>
      </c>
      <c r="P173" s="882" t="str">
        <f>IF($E$30="Enter Duration (wks)","",IF($Y51="Enter Hrs/Wk","",IF($E$30&gt;='FORMULA REFS'!H$1,$Y51,"")))</f>
        <v/>
      </c>
      <c r="Q173" s="882" t="str">
        <f>IF($E$30="Enter Duration (wks)","",IF($Y51="Enter Hrs/Wk","",IF($E$30&gt;='FORMULA REFS'!I$1,$Y51,"")))</f>
        <v/>
      </c>
      <c r="R173" s="882" t="str">
        <f>IF($E$30="Enter Duration (wks)","",IF($Y51="Enter Hrs/Wk","",IF($E$30&gt;='FORMULA REFS'!J$1,$Y51,"")))</f>
        <v/>
      </c>
      <c r="S173" s="882" t="str">
        <f>IF($E$30="Enter Duration (wks)","",IF($Y51="Enter Hrs/Wk","",IF($E$30&gt;='FORMULA REFS'!K$1,$Y51,"")))</f>
        <v/>
      </c>
      <c r="T173" s="1323" t="str">
        <f>IF($E$30="Enter Duration (wks)","",IF($Y51="Enter Hrs/Wk","",IF($E$30&gt;='FORMULA REFS'!L$1,$Y51,"")))</f>
        <v/>
      </c>
      <c r="U173" s="882" t="str">
        <f>IF($E$30="Enter Duration (wks)","",IF($Y51="Enter Hrs/Wk","",IF($E$30&gt;='FORMULA REFS'!M$1,$Y51,"")))</f>
        <v/>
      </c>
      <c r="V173" s="882"/>
      <c r="W173" s="882"/>
      <c r="X173" s="1285"/>
      <c r="Y173" s="1285" t="str">
        <f>IF($E$30="Enter Duration (wks)","",IF($Y51="Enter Hrs/Wk","",IF($E$30&gt;='FORMULA REFS'!N$1,$Y51,"")))</f>
        <v/>
      </c>
      <c r="Z173" s="1343" t="str">
        <f>IF($E$30="Enter Duration (wks)","",IF($Y51="Enter Hrs/Wk","",IF($E$30&gt;='FORMULA REFS'!O$1,$Y51,"")))</f>
        <v/>
      </c>
      <c r="AA173" s="882" t="str">
        <f>IF($E$30="Enter Duration (wks)","",IF($Y51="Enter Hrs/Wk","",IF($E$30&gt;='FORMULA REFS'!P$1,$Y51,"")))</f>
        <v/>
      </c>
      <c r="AB173" s="882" t="str">
        <f>IF($E$30="Enter Duration (wks)","",IF($Y51="Enter Hrs/Wk","",IF($E$30&gt;='FORMULA REFS'!Q$1,$Y51,"")))</f>
        <v/>
      </c>
      <c r="AC173" s="882"/>
      <c r="AD173" s="882"/>
      <c r="AE173" s="882"/>
      <c r="AF173" s="882"/>
      <c r="AG173" s="1286" t="str">
        <f>IF($E$30="Enter Duration (wks)","",IF($Y51="Enter Hrs/Wk","",IF($E$30&gt;='FORMULA REFS'!R$1,$Y51,"")))</f>
        <v/>
      </c>
      <c r="AH173" s="1286" t="str">
        <f>IF($E$30="Enter Duration (wks)","",IF($Y51="Enter Hrs/Wk","",IF($E$30&gt;='FORMULA REFS'!S$1,$Y51,"")))</f>
        <v/>
      </c>
      <c r="AI173" s="1286" t="str">
        <f>IF($E$30="Enter Duration (wks)","",IF($Y51="Enter Hrs/Wk","",IF($E$30&gt;='FORMULA REFS'!T$1,$Y51,"")))</f>
        <v/>
      </c>
      <c r="AJ173" s="1286" t="str">
        <f>IF($E$30="Enter Duration (wks)","",IF($Y51="Enter Hrs/Wk","",IF($E$30&gt;='FORMULA REFS'!U$1,$Y51,"")))</f>
        <v/>
      </c>
      <c r="AK173" s="1286" t="str">
        <f>IF($E$30="Enter Duration (wks)","",IF($Y51="Enter Hrs/Wk","",IF($E$30&gt;='FORMULA REFS'!V$1,$Y51,"")))</f>
        <v/>
      </c>
      <c r="AL173" s="1286" t="str">
        <f>IF($E$30="Enter Duration (wks)","",IF($Y51="Enter Hrs/Wk","",IF($E$30&gt;='FORMULA REFS'!W$1,$Y51,"")))</f>
        <v/>
      </c>
      <c r="AM173" s="1286" t="str">
        <f>IF($E$30="Enter Duration (wks)","",IF($Y51="Enter Hrs/Wk","",IF($E$30&gt;='FORMULA REFS'!X$1,$Y51,"")))</f>
        <v/>
      </c>
      <c r="AN173" s="1286" t="str">
        <f>IF($E$30="Enter Duration (wks)","",IF($Y51="Enter Hrs/Wk","",IF($E$30&gt;='FORMULA REFS'!Y$1,$Y51,"")))</f>
        <v/>
      </c>
      <c r="AO173" s="1286" t="str">
        <f>IF($E$30="Enter Duration (wks)","",IF($Y51="Enter Hrs/Wk","",IF($E$30&gt;='FORMULA REFS'!Z$1,$Y51,"")))</f>
        <v/>
      </c>
      <c r="AP173" s="1286" t="str">
        <f>IF($E$30="Enter Duration (wks)","",IF($Y51="Enter Hrs/Wk","",IF($E$30&gt;='FORMULA REFS'!AA$1,$Y51,"")))</f>
        <v/>
      </c>
      <c r="AQ173" s="1286" t="str">
        <f>IF($E$30="Enter Duration (wks)","",IF($Y51="Enter Hrs/Wk","",IF($E$30&gt;='FORMULA REFS'!AB$1,$Y51,"")))</f>
        <v/>
      </c>
      <c r="AR173" s="1286" t="str">
        <f>IF($E$30="Enter Duration (wks)","",IF($Y51="Enter Hrs/Wk","",IF($E$30&gt;='FORMULA REFS'!AC$1,$Y51,"")))</f>
        <v/>
      </c>
      <c r="AS173" s="1286" t="str">
        <f>IF($E$30="Enter Duration (wks)","",IF($Y51="Enter Hrs/Wk","",IF($E$30&gt;='FORMULA REFS'!AD$1,$Y51,"")))</f>
        <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5"/>
      <c r="BQ173" s="545"/>
      <c r="BR173" s="545"/>
      <c r="BS173" s="545"/>
      <c r="BT173" s="545"/>
      <c r="BU173" s="545"/>
      <c r="BV173" s="545"/>
      <c r="BW173" s="545"/>
      <c r="BX173" s="545"/>
      <c r="BY173" s="545"/>
      <c r="BZ173" s="545"/>
      <c r="CA173" s="545"/>
      <c r="CB173" s="413"/>
      <c r="CC173" s="413"/>
      <c r="CD173" s="413"/>
      <c r="CE173" s="413"/>
      <c r="CF173" s="413"/>
      <c r="CG173" s="523"/>
      <c r="CH173" s="523"/>
      <c r="CI173" s="546"/>
      <c r="CJ173" s="547"/>
      <c r="CK173" s="547"/>
      <c r="CL173" s="413"/>
      <c r="CM173" s="413"/>
      <c r="CN173" s="413"/>
      <c r="CO173" s="413"/>
      <c r="CP173" s="413"/>
      <c r="CQ173" s="413"/>
    </row>
    <row r="174" spans="3:95" x14ac:dyDescent="0.25">
      <c r="C174" s="1291" t="str">
        <f t="shared" si="80"/>
        <v/>
      </c>
      <c r="D174" s="1318" t="str">
        <f t="shared" si="81"/>
        <v/>
      </c>
      <c r="E174" s="1326"/>
      <c r="F174" s="1327" t="str">
        <f>IF($E$30="Enter Duration (wks)","",IF($Y52="Enter Hrs/Wk","",IF($E$30&gt;='FORMULA REFS'!A$1,$Y52,"")))</f>
        <v/>
      </c>
      <c r="G174" s="1328"/>
      <c r="H174" s="1570"/>
      <c r="I174" s="1329" t="str">
        <f>IF($E$30="Enter Duration (wks)","",IF($Y52="Enter Hrs/Wk","",IF($E$30&gt;='FORMULA REFS'!B$1,$Y52,"")))</f>
        <v/>
      </c>
      <c r="J174" s="1323"/>
      <c r="K174" s="1286" t="str">
        <f>IF($E$30="Enter Duration (wks)","",IF($Y52="Enter Hrs/Wk","",IF($E$30&gt;='FORMULA REFS'!C$1,$Y52,"")))</f>
        <v/>
      </c>
      <c r="L174" s="882" t="str">
        <f>IF($E$30="Enter Duration (wks)","",IF($Y52="Enter Hrs/Wk","",IF($E$30&gt;='FORMULA REFS'!D$1,$Y52,"")))</f>
        <v/>
      </c>
      <c r="M174" s="882" t="str">
        <f>IF($E$30="Enter Duration (wks)","",IF($Y52="Enter Hrs/Wk","",IF($E$30&gt;='FORMULA REFS'!E$1,$Y52,"")))</f>
        <v/>
      </c>
      <c r="N174" s="882" t="str">
        <f>IF($E$30="Enter Duration (wks)","",IF($Y52="Enter Hrs/Wk","",IF($E$30&gt;='FORMULA REFS'!F$1,$Y52,"")))</f>
        <v/>
      </c>
      <c r="O174" s="882" t="str">
        <f>IF($E$30="Enter Duration (wks)","",IF($Y52="Enter Hrs/Wk","",IF($E$30&gt;='FORMULA REFS'!G$1,$Y52,"")))</f>
        <v/>
      </c>
      <c r="P174" s="882" t="str">
        <f>IF($E$30="Enter Duration (wks)","",IF($Y52="Enter Hrs/Wk","",IF($E$30&gt;='FORMULA REFS'!H$1,$Y52,"")))</f>
        <v/>
      </c>
      <c r="Q174" s="882" t="str">
        <f>IF($E$30="Enter Duration (wks)","",IF($Y52="Enter Hrs/Wk","",IF($E$30&gt;='FORMULA REFS'!I$1,$Y52,"")))</f>
        <v/>
      </c>
      <c r="R174" s="882" t="str">
        <f>IF($E$30="Enter Duration (wks)","",IF($Y52="Enter Hrs/Wk","",IF($E$30&gt;='FORMULA REFS'!J$1,$Y52,"")))</f>
        <v/>
      </c>
      <c r="S174" s="882" t="str">
        <f>IF($E$30="Enter Duration (wks)","",IF($Y52="Enter Hrs/Wk","",IF($E$30&gt;='FORMULA REFS'!K$1,$Y52,"")))</f>
        <v/>
      </c>
      <c r="T174" s="1323" t="str">
        <f>IF($E$30="Enter Duration (wks)","",IF($Y52="Enter Hrs/Wk","",IF($E$30&gt;='FORMULA REFS'!L$1,$Y52,"")))</f>
        <v/>
      </c>
      <c r="U174" s="882" t="str">
        <f>IF($E$30="Enter Duration (wks)","",IF($Y52="Enter Hrs/Wk","",IF($E$30&gt;='FORMULA REFS'!M$1,$Y52,"")))</f>
        <v/>
      </c>
      <c r="V174" s="882"/>
      <c r="W174" s="882"/>
      <c r="X174" s="1285"/>
      <c r="Y174" s="1285" t="str">
        <f>IF($E$30="Enter Duration (wks)","",IF($Y52="Enter Hrs/Wk","",IF($E$30&gt;='FORMULA REFS'!N$1,$Y52,"")))</f>
        <v/>
      </c>
      <c r="Z174" s="1343" t="str">
        <f>IF($E$30="Enter Duration (wks)","",IF($Y52="Enter Hrs/Wk","",IF($E$30&gt;='FORMULA REFS'!O$1,$Y52,"")))</f>
        <v/>
      </c>
      <c r="AA174" s="882" t="str">
        <f>IF($E$30="Enter Duration (wks)","",IF($Y52="Enter Hrs/Wk","",IF($E$30&gt;='FORMULA REFS'!P$1,$Y52,"")))</f>
        <v/>
      </c>
      <c r="AB174" s="882" t="str">
        <f>IF($E$30="Enter Duration (wks)","",IF($Y52="Enter Hrs/Wk","",IF($E$30&gt;='FORMULA REFS'!Q$1,$Y52,"")))</f>
        <v/>
      </c>
      <c r="AC174" s="882"/>
      <c r="AD174" s="882"/>
      <c r="AE174" s="882"/>
      <c r="AF174" s="882"/>
      <c r="AG174" s="1286" t="str">
        <f>IF($E$30="Enter Duration (wks)","",IF($Y52="Enter Hrs/Wk","",IF($E$30&gt;='FORMULA REFS'!R$1,$Y52,"")))</f>
        <v/>
      </c>
      <c r="AH174" s="1286" t="str">
        <f>IF($E$30="Enter Duration (wks)","",IF($Y52="Enter Hrs/Wk","",IF($E$30&gt;='FORMULA REFS'!S$1,$Y52,"")))</f>
        <v/>
      </c>
      <c r="AI174" s="1286" t="str">
        <f>IF($E$30="Enter Duration (wks)","",IF($Y52="Enter Hrs/Wk","",IF($E$30&gt;='FORMULA REFS'!T$1,$Y52,"")))</f>
        <v/>
      </c>
      <c r="AJ174" s="1286" t="str">
        <f>IF($E$30="Enter Duration (wks)","",IF($Y52="Enter Hrs/Wk","",IF($E$30&gt;='FORMULA REFS'!U$1,$Y52,"")))</f>
        <v/>
      </c>
      <c r="AK174" s="1286" t="str">
        <f>IF($E$30="Enter Duration (wks)","",IF($Y52="Enter Hrs/Wk","",IF($E$30&gt;='FORMULA REFS'!V$1,$Y52,"")))</f>
        <v/>
      </c>
      <c r="AL174" s="1286" t="str">
        <f>IF($E$30="Enter Duration (wks)","",IF($Y52="Enter Hrs/Wk","",IF($E$30&gt;='FORMULA REFS'!W$1,$Y52,"")))</f>
        <v/>
      </c>
      <c r="AM174" s="1286" t="str">
        <f>IF($E$30="Enter Duration (wks)","",IF($Y52="Enter Hrs/Wk","",IF($E$30&gt;='FORMULA REFS'!X$1,$Y52,"")))</f>
        <v/>
      </c>
      <c r="AN174" s="1286" t="str">
        <f>IF($E$30="Enter Duration (wks)","",IF($Y52="Enter Hrs/Wk","",IF($E$30&gt;='FORMULA REFS'!Y$1,$Y52,"")))</f>
        <v/>
      </c>
      <c r="AO174" s="1286" t="str">
        <f>IF($E$30="Enter Duration (wks)","",IF($Y52="Enter Hrs/Wk","",IF($E$30&gt;='FORMULA REFS'!Z$1,$Y52,"")))</f>
        <v/>
      </c>
      <c r="AP174" s="1286" t="str">
        <f>IF($E$30="Enter Duration (wks)","",IF($Y52="Enter Hrs/Wk","",IF($E$30&gt;='FORMULA REFS'!AA$1,$Y52,"")))</f>
        <v/>
      </c>
      <c r="AQ174" s="1286" t="str">
        <f>IF($E$30="Enter Duration (wks)","",IF($Y52="Enter Hrs/Wk","",IF($E$30&gt;='FORMULA REFS'!AB$1,$Y52,"")))</f>
        <v/>
      </c>
      <c r="AR174" s="1286" t="str">
        <f>IF($E$30="Enter Duration (wks)","",IF($Y52="Enter Hrs/Wk","",IF($E$30&gt;='FORMULA REFS'!AC$1,$Y52,"")))</f>
        <v/>
      </c>
      <c r="AS174" s="1286" t="str">
        <f>IF($E$30="Enter Duration (wks)","",IF($Y52="Enter Hrs/Wk","",IF($E$30&gt;='FORMULA REFS'!AD$1,$Y52,"")))</f>
        <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413"/>
      <c r="CC174" s="413"/>
      <c r="CD174" s="413"/>
      <c r="CE174" s="413"/>
      <c r="CF174" s="413"/>
      <c r="CG174" s="523"/>
      <c r="CH174" s="523"/>
      <c r="CI174" s="546"/>
      <c r="CJ174" s="547"/>
      <c r="CK174" s="547"/>
      <c r="CL174" s="413"/>
      <c r="CM174" s="413"/>
      <c r="CN174" s="413"/>
      <c r="CO174" s="413"/>
      <c r="CP174" s="413"/>
      <c r="CQ174" s="413"/>
    </row>
    <row r="175" spans="3:95" x14ac:dyDescent="0.25">
      <c r="C175" s="1291" t="str">
        <f t="shared" si="80"/>
        <v/>
      </c>
      <c r="D175" s="1318" t="str">
        <f t="shared" si="81"/>
        <v/>
      </c>
      <c r="E175" s="1326"/>
      <c r="F175" s="1327" t="str">
        <f>IF($E$30="Enter Duration (wks)","",IF($Y53="Enter Hrs/Wk","",IF($E$30&gt;='FORMULA REFS'!A$1,$Y53,"")))</f>
        <v/>
      </c>
      <c r="G175" s="1328"/>
      <c r="H175" s="1570"/>
      <c r="I175" s="1329" t="str">
        <f>IF($E$30="Enter Duration (wks)","",IF($Y53="Enter Hrs/Wk","",IF($E$30&gt;='FORMULA REFS'!B$1,$Y53,"")))</f>
        <v/>
      </c>
      <c r="J175" s="1323"/>
      <c r="K175" s="1286" t="str">
        <f>IF($E$30="Enter Duration (wks)","",IF($Y53="Enter Hrs/Wk","",IF($E$30&gt;='FORMULA REFS'!C$1,$Y53,"")))</f>
        <v/>
      </c>
      <c r="L175" s="882" t="str">
        <f>IF($E$30="Enter Duration (wks)","",IF($Y53="Enter Hrs/Wk","",IF($E$30&gt;='FORMULA REFS'!D$1,$Y53,"")))</f>
        <v/>
      </c>
      <c r="M175" s="882" t="str">
        <f>IF($E$30="Enter Duration (wks)","",IF($Y53="Enter Hrs/Wk","",IF($E$30&gt;='FORMULA REFS'!E$1,$Y53,"")))</f>
        <v/>
      </c>
      <c r="N175" s="882" t="str">
        <f>IF($E$30="Enter Duration (wks)","",IF($Y53="Enter Hrs/Wk","",IF($E$30&gt;='FORMULA REFS'!F$1,$Y53,"")))</f>
        <v/>
      </c>
      <c r="O175" s="882" t="str">
        <f>IF($E$30="Enter Duration (wks)","",IF($Y53="Enter Hrs/Wk","",IF($E$30&gt;='FORMULA REFS'!G$1,$Y53,"")))</f>
        <v/>
      </c>
      <c r="P175" s="882" t="str">
        <f>IF($E$30="Enter Duration (wks)","",IF($Y53="Enter Hrs/Wk","",IF($E$30&gt;='FORMULA REFS'!H$1,$Y53,"")))</f>
        <v/>
      </c>
      <c r="Q175" s="882" t="str">
        <f>IF($E$30="Enter Duration (wks)","",IF($Y53="Enter Hrs/Wk","",IF($E$30&gt;='FORMULA REFS'!I$1,$Y53,"")))</f>
        <v/>
      </c>
      <c r="R175" s="882" t="str">
        <f>IF($E$30="Enter Duration (wks)","",IF($Y53="Enter Hrs/Wk","",IF($E$30&gt;='FORMULA REFS'!J$1,$Y53,"")))</f>
        <v/>
      </c>
      <c r="S175" s="882" t="str">
        <f>IF($E$30="Enter Duration (wks)","",IF($Y53="Enter Hrs/Wk","",IF($E$30&gt;='FORMULA REFS'!K$1,$Y53,"")))</f>
        <v/>
      </c>
      <c r="T175" s="1323" t="str">
        <f>IF($E$30="Enter Duration (wks)","",IF($Y53="Enter Hrs/Wk","",IF($E$30&gt;='FORMULA REFS'!L$1,$Y53,"")))</f>
        <v/>
      </c>
      <c r="U175" s="882" t="str">
        <f>IF($E$30="Enter Duration (wks)","",IF($Y53="Enter Hrs/Wk","",IF($E$30&gt;='FORMULA REFS'!M$1,$Y53,"")))</f>
        <v/>
      </c>
      <c r="V175" s="882"/>
      <c r="W175" s="882"/>
      <c r="X175" s="1285"/>
      <c r="Y175" s="1285" t="str">
        <f>IF($E$30="Enter Duration (wks)","",IF($Y53="Enter Hrs/Wk","",IF($E$30&gt;='FORMULA REFS'!N$1,$Y53,"")))</f>
        <v/>
      </c>
      <c r="Z175" s="1343" t="str">
        <f>IF($E$30="Enter Duration (wks)","",IF($Y53="Enter Hrs/Wk","",IF($E$30&gt;='FORMULA REFS'!O$1,$Y53,"")))</f>
        <v/>
      </c>
      <c r="AA175" s="882" t="str">
        <f>IF($E$30="Enter Duration (wks)","",IF($Y53="Enter Hrs/Wk","",IF($E$30&gt;='FORMULA REFS'!P$1,$Y53,"")))</f>
        <v/>
      </c>
      <c r="AB175" s="882" t="str">
        <f>IF($E$30="Enter Duration (wks)","",IF($Y53="Enter Hrs/Wk","",IF($E$30&gt;='FORMULA REFS'!Q$1,$Y53,"")))</f>
        <v/>
      </c>
      <c r="AC175" s="882"/>
      <c r="AD175" s="882"/>
      <c r="AE175" s="882"/>
      <c r="AF175" s="882"/>
      <c r="AG175" s="1286" t="str">
        <f>IF($E$30="Enter Duration (wks)","",IF($Y53="Enter Hrs/Wk","",IF($E$30&gt;='FORMULA REFS'!R$1,$Y53,"")))</f>
        <v/>
      </c>
      <c r="AH175" s="1286" t="str">
        <f>IF($E$30="Enter Duration (wks)","",IF($Y53="Enter Hrs/Wk","",IF($E$30&gt;='FORMULA REFS'!S$1,$Y53,"")))</f>
        <v/>
      </c>
      <c r="AI175" s="1286" t="str">
        <f>IF($E$30="Enter Duration (wks)","",IF($Y53="Enter Hrs/Wk","",IF($E$30&gt;='FORMULA REFS'!T$1,$Y53,"")))</f>
        <v/>
      </c>
      <c r="AJ175" s="1286" t="str">
        <f>IF($E$30="Enter Duration (wks)","",IF($Y53="Enter Hrs/Wk","",IF($E$30&gt;='FORMULA REFS'!U$1,$Y53,"")))</f>
        <v/>
      </c>
      <c r="AK175" s="1286" t="str">
        <f>IF($E$30="Enter Duration (wks)","",IF($Y53="Enter Hrs/Wk","",IF($E$30&gt;='FORMULA REFS'!V$1,$Y53,"")))</f>
        <v/>
      </c>
      <c r="AL175" s="1286" t="str">
        <f>IF($E$30="Enter Duration (wks)","",IF($Y53="Enter Hrs/Wk","",IF($E$30&gt;='FORMULA REFS'!W$1,$Y53,"")))</f>
        <v/>
      </c>
      <c r="AM175" s="1286" t="str">
        <f>IF($E$30="Enter Duration (wks)","",IF($Y53="Enter Hrs/Wk","",IF($E$30&gt;='FORMULA REFS'!X$1,$Y53,"")))</f>
        <v/>
      </c>
      <c r="AN175" s="1286" t="str">
        <f>IF($E$30="Enter Duration (wks)","",IF($Y53="Enter Hrs/Wk","",IF($E$30&gt;='FORMULA REFS'!Y$1,$Y53,"")))</f>
        <v/>
      </c>
      <c r="AO175" s="1286" t="str">
        <f>IF($E$30="Enter Duration (wks)","",IF($Y53="Enter Hrs/Wk","",IF($E$30&gt;='FORMULA REFS'!Z$1,$Y53,"")))</f>
        <v/>
      </c>
      <c r="AP175" s="1286" t="str">
        <f>IF($E$30="Enter Duration (wks)","",IF($Y53="Enter Hrs/Wk","",IF($E$30&gt;='FORMULA REFS'!AA$1,$Y53,"")))</f>
        <v/>
      </c>
      <c r="AQ175" s="1286" t="str">
        <f>IF($E$30="Enter Duration (wks)","",IF($Y53="Enter Hrs/Wk","",IF($E$30&gt;='FORMULA REFS'!AB$1,$Y53,"")))</f>
        <v/>
      </c>
      <c r="AR175" s="1286" t="str">
        <f>IF($E$30="Enter Duration (wks)","",IF($Y53="Enter Hrs/Wk","",IF($E$30&gt;='FORMULA REFS'!AC$1,$Y53,"")))</f>
        <v/>
      </c>
      <c r="AS175" s="1286" t="str">
        <f>IF($E$30="Enter Duration (wks)","",IF($Y53="Enter Hrs/Wk","",IF($E$30&gt;='FORMULA REFS'!AD$1,$Y53,"")))</f>
        <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413"/>
      <c r="CC175" s="413"/>
      <c r="CD175" s="413"/>
      <c r="CE175" s="413"/>
      <c r="CF175" s="413"/>
      <c r="CG175" s="523"/>
      <c r="CH175" s="523"/>
      <c r="CI175" s="548"/>
      <c r="CJ175" s="549"/>
      <c r="CK175" s="549"/>
      <c r="CL175" s="413"/>
      <c r="CM175" s="413"/>
      <c r="CN175" s="413"/>
      <c r="CO175" s="413"/>
      <c r="CP175" s="413"/>
      <c r="CQ175" s="413"/>
    </row>
    <row r="176" spans="3:95" x14ac:dyDescent="0.25">
      <c r="C176" s="1291" t="str">
        <f t="shared" si="80"/>
        <v/>
      </c>
      <c r="D176" s="1318" t="str">
        <f t="shared" si="81"/>
        <v/>
      </c>
      <c r="E176" s="1326"/>
      <c r="F176" s="1327" t="str">
        <f>IF($E$30="Enter Duration (wks)","",IF($Y54="Enter Hrs/Wk","",IF($E$30&gt;='FORMULA REFS'!A$1,$Y54,"")))</f>
        <v/>
      </c>
      <c r="G176" s="1328"/>
      <c r="H176" s="1570"/>
      <c r="I176" s="1329" t="str">
        <f>IF($E$30="Enter Duration (wks)","",IF($Y54="Enter Hrs/Wk","",IF($E$30&gt;='FORMULA REFS'!B$1,$Y54,"")))</f>
        <v/>
      </c>
      <c r="J176" s="1323"/>
      <c r="K176" s="1286" t="str">
        <f>IF($E$30="Enter Duration (wks)","",IF($Y54="Enter Hrs/Wk","",IF($E$30&gt;='FORMULA REFS'!C$1,$Y54,"")))</f>
        <v/>
      </c>
      <c r="L176" s="882" t="str">
        <f>IF($E$30="Enter Duration (wks)","",IF($Y54="Enter Hrs/Wk","",IF($E$30&gt;='FORMULA REFS'!D$1,$Y54,"")))</f>
        <v/>
      </c>
      <c r="M176" s="882" t="str">
        <f>IF($E$30="Enter Duration (wks)","",IF($Y54="Enter Hrs/Wk","",IF($E$30&gt;='FORMULA REFS'!E$1,$Y54,"")))</f>
        <v/>
      </c>
      <c r="N176" s="882" t="str">
        <f>IF($E$30="Enter Duration (wks)","",IF($Y54="Enter Hrs/Wk","",IF($E$30&gt;='FORMULA REFS'!F$1,$Y54,"")))</f>
        <v/>
      </c>
      <c r="O176" s="882" t="str">
        <f>IF($E$30="Enter Duration (wks)","",IF($Y54="Enter Hrs/Wk","",IF($E$30&gt;='FORMULA REFS'!G$1,$Y54,"")))</f>
        <v/>
      </c>
      <c r="P176" s="882" t="str">
        <f>IF($E$30="Enter Duration (wks)","",IF($Y54="Enter Hrs/Wk","",IF($E$30&gt;='FORMULA REFS'!H$1,$Y54,"")))</f>
        <v/>
      </c>
      <c r="Q176" s="882" t="str">
        <f>IF($E$30="Enter Duration (wks)","",IF($Y54="Enter Hrs/Wk","",IF($E$30&gt;='FORMULA REFS'!I$1,$Y54,"")))</f>
        <v/>
      </c>
      <c r="R176" s="882" t="str">
        <f>IF($E$30="Enter Duration (wks)","",IF($Y54="Enter Hrs/Wk","",IF($E$30&gt;='FORMULA REFS'!J$1,$Y54,"")))</f>
        <v/>
      </c>
      <c r="S176" s="882" t="str">
        <f>IF($E$30="Enter Duration (wks)","",IF($Y54="Enter Hrs/Wk","",IF($E$30&gt;='FORMULA REFS'!K$1,$Y54,"")))</f>
        <v/>
      </c>
      <c r="T176" s="1323" t="str">
        <f>IF($E$30="Enter Duration (wks)","",IF($Y54="Enter Hrs/Wk","",IF($E$30&gt;='FORMULA REFS'!L$1,$Y54,"")))</f>
        <v/>
      </c>
      <c r="U176" s="882" t="str">
        <f>IF($E$30="Enter Duration (wks)","",IF($Y54="Enter Hrs/Wk","",IF($E$30&gt;='FORMULA REFS'!M$1,$Y54,"")))</f>
        <v/>
      </c>
      <c r="V176" s="882"/>
      <c r="W176" s="882"/>
      <c r="X176" s="1285"/>
      <c r="Y176" s="1285" t="str">
        <f>IF($E$30="Enter Duration (wks)","",IF($Y54="Enter Hrs/Wk","",IF($E$30&gt;='FORMULA REFS'!N$1,$Y54,"")))</f>
        <v/>
      </c>
      <c r="Z176" s="1343" t="str">
        <f>IF($E$30="Enter Duration (wks)","",IF($Y54="Enter Hrs/Wk","",IF($E$30&gt;='FORMULA REFS'!O$1,$Y54,"")))</f>
        <v/>
      </c>
      <c r="AA176" s="882" t="str">
        <f>IF($E$30="Enter Duration (wks)","",IF($Y54="Enter Hrs/Wk","",IF($E$30&gt;='FORMULA REFS'!P$1,$Y54,"")))</f>
        <v/>
      </c>
      <c r="AB176" s="882" t="str">
        <f>IF($E$30="Enter Duration (wks)","",IF($Y54="Enter Hrs/Wk","",IF($E$30&gt;='FORMULA REFS'!Q$1,$Y54,"")))</f>
        <v/>
      </c>
      <c r="AC176" s="882"/>
      <c r="AD176" s="882"/>
      <c r="AE176" s="882"/>
      <c r="AF176" s="882"/>
      <c r="AG176" s="1286" t="str">
        <f>IF($E$30="Enter Duration (wks)","",IF($Y54="Enter Hrs/Wk","",IF($E$30&gt;='FORMULA REFS'!R$1,$Y54,"")))</f>
        <v/>
      </c>
      <c r="AH176" s="1286" t="str">
        <f>IF($E$30="Enter Duration (wks)","",IF($Y54="Enter Hrs/Wk","",IF($E$30&gt;='FORMULA REFS'!S$1,$Y54,"")))</f>
        <v/>
      </c>
      <c r="AI176" s="1286" t="str">
        <f>IF($E$30="Enter Duration (wks)","",IF($Y54="Enter Hrs/Wk","",IF($E$30&gt;='FORMULA REFS'!T$1,$Y54,"")))</f>
        <v/>
      </c>
      <c r="AJ176" s="1286" t="str">
        <f>IF($E$30="Enter Duration (wks)","",IF($Y54="Enter Hrs/Wk","",IF($E$30&gt;='FORMULA REFS'!U$1,$Y54,"")))</f>
        <v/>
      </c>
      <c r="AK176" s="1286" t="str">
        <f>IF($E$30="Enter Duration (wks)","",IF($Y54="Enter Hrs/Wk","",IF($E$30&gt;='FORMULA REFS'!V$1,$Y54,"")))</f>
        <v/>
      </c>
      <c r="AL176" s="1286" t="str">
        <f>IF($E$30="Enter Duration (wks)","",IF($Y54="Enter Hrs/Wk","",IF($E$30&gt;='FORMULA REFS'!W$1,$Y54,"")))</f>
        <v/>
      </c>
      <c r="AM176" s="1286" t="str">
        <f>IF($E$30="Enter Duration (wks)","",IF($Y54="Enter Hrs/Wk","",IF($E$30&gt;='FORMULA REFS'!X$1,$Y54,"")))</f>
        <v/>
      </c>
      <c r="AN176" s="1286" t="str">
        <f>IF($E$30="Enter Duration (wks)","",IF($Y54="Enter Hrs/Wk","",IF($E$30&gt;='FORMULA REFS'!Y$1,$Y54,"")))</f>
        <v/>
      </c>
      <c r="AO176" s="1286" t="str">
        <f>IF($E$30="Enter Duration (wks)","",IF($Y54="Enter Hrs/Wk","",IF($E$30&gt;='FORMULA REFS'!Z$1,$Y54,"")))</f>
        <v/>
      </c>
      <c r="AP176" s="1286" t="str">
        <f>IF($E$30="Enter Duration (wks)","",IF($Y54="Enter Hrs/Wk","",IF($E$30&gt;='FORMULA REFS'!AA$1,$Y54,"")))</f>
        <v/>
      </c>
      <c r="AQ176" s="1286" t="str">
        <f>IF($E$30="Enter Duration (wks)","",IF($Y54="Enter Hrs/Wk","",IF($E$30&gt;='FORMULA REFS'!AB$1,$Y54,"")))</f>
        <v/>
      </c>
      <c r="AR176" s="1286" t="str">
        <f>IF($E$30="Enter Duration (wks)","",IF($Y54="Enter Hrs/Wk","",IF($E$30&gt;='FORMULA REFS'!AC$1,$Y54,"")))</f>
        <v/>
      </c>
      <c r="AS176" s="1286" t="str">
        <f>IF($E$30="Enter Duration (wks)","",IF($Y54="Enter Hrs/Wk","",IF($E$30&gt;='FORMULA REFS'!AD$1,$Y54,"")))</f>
        <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413"/>
      <c r="CC176" s="413"/>
      <c r="CD176" s="413"/>
      <c r="CE176" s="413"/>
      <c r="CF176" s="41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2"/>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50"/>
      <c r="BQ178" s="550"/>
      <c r="BR178" s="550"/>
      <c r="BS178" s="550"/>
      <c r="BT178" s="550"/>
      <c r="BU178" s="550"/>
      <c r="BV178" s="550"/>
      <c r="BW178" s="550"/>
      <c r="BX178" s="550"/>
      <c r="BY178" s="550"/>
      <c r="BZ178" s="550"/>
      <c r="CA178" s="550"/>
      <c r="CB178" s="413"/>
      <c r="CC178" s="413"/>
      <c r="CD178" s="413"/>
      <c r="CE178" s="413"/>
      <c r="CF178" s="413"/>
      <c r="CG178" s="552"/>
      <c r="CH178" s="523"/>
      <c r="CI178" s="523"/>
      <c r="CJ178" s="523"/>
      <c r="CK178" s="523"/>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2"/>
      <c r="BQ179" s="542"/>
      <c r="BR179" s="542"/>
      <c r="BS179" s="542"/>
      <c r="BT179" s="542"/>
      <c r="BU179" s="542"/>
      <c r="BV179" s="542"/>
      <c r="BW179" s="542"/>
      <c r="BX179" s="542"/>
      <c r="BY179" s="542"/>
      <c r="BZ179" s="542"/>
      <c r="CA179" s="542"/>
      <c r="CB179" s="413"/>
      <c r="CC179" s="413"/>
      <c r="CD179" s="413"/>
      <c r="CE179" s="413"/>
      <c r="CF179" s="413"/>
      <c r="CG179" s="523"/>
      <c r="CH179" s="523"/>
      <c r="CI179" s="523"/>
      <c r="CJ179" s="523"/>
      <c r="CK179" s="523"/>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1726"/>
      <c r="BY180" s="1726"/>
      <c r="BZ180" s="1726"/>
      <c r="CA180" s="1726"/>
      <c r="CB180" s="413"/>
      <c r="CC180" s="413"/>
      <c r="CD180" s="413"/>
      <c r="CE180" s="413"/>
      <c r="CF180" s="413"/>
      <c r="CG180" s="523"/>
      <c r="CH180" s="523"/>
      <c r="CI180" s="523"/>
      <c r="CJ180" s="523"/>
      <c r="CK180" s="523"/>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1726"/>
      <c r="BY181" s="1726"/>
      <c r="BZ181" s="1726"/>
      <c r="CA181" s="1726"/>
      <c r="CB181" s="413"/>
      <c r="CC181" s="413"/>
      <c r="CD181" s="413"/>
      <c r="CE181" s="413"/>
      <c r="CF181" s="413"/>
      <c r="CG181" s="523"/>
      <c r="CH181" s="523"/>
      <c r="CI181" s="523"/>
      <c r="CJ181" s="523"/>
      <c r="CK181" s="523"/>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23"/>
      <c r="BQ182" s="523"/>
      <c r="BR182" s="523"/>
      <c r="BS182" s="523"/>
      <c r="BT182" s="523"/>
      <c r="BU182" s="523"/>
      <c r="BV182" s="523"/>
      <c r="BW182" s="523"/>
      <c r="BX182" s="523"/>
      <c r="BY182" s="523"/>
      <c r="BZ182" s="523"/>
      <c r="CA182" s="523"/>
      <c r="CB182" s="413"/>
      <c r="CC182" s="413"/>
      <c r="CD182" s="413"/>
      <c r="CE182" s="413"/>
      <c r="CF182" s="413"/>
      <c r="CG182" s="523"/>
      <c r="CH182" s="523"/>
      <c r="CI182" s="523"/>
      <c r="CJ182" s="523"/>
      <c r="CK182" s="523"/>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23"/>
      <c r="BQ183" s="523"/>
      <c r="BR183" s="523"/>
      <c r="BS183" s="523"/>
      <c r="BT183" s="523"/>
      <c r="BU183" s="523"/>
      <c r="BV183" s="523"/>
      <c r="BW183" s="523"/>
      <c r="BX183" s="523"/>
      <c r="BY183" s="523"/>
      <c r="BZ183" s="523"/>
      <c r="CA183" s="523"/>
      <c r="CB183" s="523"/>
      <c r="CC183" s="523"/>
      <c r="CD183" s="523"/>
      <c r="CE183" s="523"/>
      <c r="CF183" s="523"/>
      <c r="CG183" s="523"/>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23"/>
      <c r="BQ184" s="523"/>
      <c r="BR184" s="523"/>
      <c r="BS184" s="523"/>
      <c r="BT184" s="523"/>
      <c r="BU184" s="523"/>
      <c r="BV184" s="523"/>
      <c r="BW184" s="523"/>
      <c r="BX184" s="523"/>
      <c r="BY184" s="523"/>
      <c r="BZ184" s="523"/>
      <c r="CA184" s="523"/>
      <c r="CB184" s="523"/>
      <c r="CC184" s="523"/>
      <c r="CD184" s="523"/>
      <c r="CE184" s="523"/>
      <c r="CF184" s="523"/>
      <c r="CG184" s="523"/>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23"/>
      <c r="BQ186" s="523"/>
      <c r="BR186" s="523"/>
      <c r="BS186" s="523"/>
      <c r="BT186" s="523"/>
      <c r="BU186" s="523"/>
      <c r="BV186" s="523"/>
      <c r="BW186" s="523"/>
      <c r="BX186" s="523"/>
      <c r="BY186" s="523"/>
      <c r="BZ186" s="523"/>
      <c r="CA186" s="523"/>
      <c r="CB186" s="523"/>
      <c r="CC186" s="523"/>
      <c r="CD186" s="523"/>
      <c r="CE186" s="523"/>
      <c r="CF186" s="52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23"/>
      <c r="BQ187" s="523"/>
      <c r="BR187" s="523"/>
      <c r="BS187" s="523"/>
      <c r="BT187" s="523"/>
      <c r="BU187" s="523"/>
      <c r="BV187" s="523"/>
      <c r="BW187" s="523"/>
      <c r="BX187" s="523"/>
      <c r="BY187" s="523"/>
      <c r="BZ187" s="523"/>
      <c r="CA187" s="523"/>
      <c r="CB187" s="523"/>
      <c r="CC187" s="523"/>
      <c r="CD187" s="523"/>
      <c r="CE187" s="523"/>
      <c r="CF187" s="52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523"/>
      <c r="CC188" s="523"/>
      <c r="CD188" s="523"/>
      <c r="CE188" s="523"/>
      <c r="CF188" s="523"/>
      <c r="CG188" s="523"/>
      <c r="CH188" s="523"/>
      <c r="CI188" s="523"/>
      <c r="CJ188" s="523"/>
      <c r="CK188" s="523"/>
      <c r="CL188" s="413"/>
      <c r="CM188" s="413"/>
      <c r="CN188" s="413"/>
      <c r="CO188" s="413"/>
      <c r="CP188" s="413"/>
      <c r="CQ188" s="413"/>
    </row>
    <row r="189" spans="3:95" ht="13.95" hidden="1" customHeight="1" outlineLevel="1"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ht="13.95" hidden="1" customHeight="1" outlineLevel="1"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ht="13.95" hidden="1" customHeight="1" outlineLevel="1"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413"/>
      <c r="BQ191" s="413"/>
      <c r="BR191" s="413"/>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row>
    <row r="192" spans="3:95" ht="13.95" hidden="1" customHeight="1" outlineLevel="1"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413"/>
      <c r="BQ192" s="413"/>
      <c r="BR192" s="413"/>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row>
    <row r="193" spans="3:95" ht="13.95" hidden="1" customHeight="1" outlineLevel="1"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413"/>
      <c r="BQ193" s="413"/>
      <c r="BR193" s="413"/>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row>
    <row r="194" spans="3:95" ht="13.95" hidden="1" customHeight="1" outlineLevel="1"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413"/>
      <c r="BQ194" s="413"/>
      <c r="BR194" s="413"/>
      <c r="BS194" s="413"/>
      <c r="BT194" s="413"/>
      <c r="BU194" s="413"/>
      <c r="BV194" s="413"/>
      <c r="BW194" s="413"/>
      <c r="BX194" s="413"/>
      <c r="BY194" s="413"/>
      <c r="BZ194" s="413"/>
      <c r="CA194" s="413"/>
      <c r="CB194" s="413"/>
      <c r="CC194" s="413"/>
      <c r="CD194" s="413"/>
      <c r="CE194" s="413"/>
      <c r="CF194" s="413"/>
      <c r="CG194" s="413"/>
      <c r="CH194" s="413"/>
      <c r="CI194" s="413"/>
      <c r="CJ194" s="413"/>
      <c r="CK194" s="41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row>
    <row r="197" spans="3:95" ht="13.95" hidden="1" customHeight="1" outlineLevel="1" x14ac:dyDescent="0.25">
      <c r="C197" s="1291" t="str">
        <f t="shared" ref="C197:C228" si="82">IF(ISBLANK(C75),"",C75)</f>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row>
    <row r="198" spans="3:95" ht="13.95" hidden="1" customHeight="1" outlineLevel="1" x14ac:dyDescent="0.25">
      <c r="C198" s="1291" t="str">
        <f t="shared" si="82"/>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row>
    <row r="199" spans="3:95" ht="13.95" hidden="1" customHeight="1" outlineLevel="1" x14ac:dyDescent="0.25">
      <c r="C199" s="1291" t="str">
        <f t="shared" si="82"/>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row>
    <row r="200" spans="3:95" ht="13.95" hidden="1" customHeight="1" outlineLevel="1" x14ac:dyDescent="0.25">
      <c r="C200" s="1291" t="str">
        <f t="shared" si="82"/>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row>
    <row r="201" spans="3:95" ht="13.95" hidden="1" customHeight="1" outlineLevel="1" x14ac:dyDescent="0.25">
      <c r="C201" s="1291" t="str">
        <f t="shared" si="82"/>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2"/>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si="82"/>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IF(K94="","",K94)</f>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IF(K95="","",K95)</f>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collapsed="1" x14ac:dyDescent="0.25">
      <c r="C219" s="1291" t="str">
        <f t="shared" si="82"/>
        <v/>
      </c>
      <c r="D219" s="1318" t="str">
        <f t="shared" si="81"/>
        <v/>
      </c>
      <c r="E219" s="1287"/>
      <c r="F219" s="1345" t="str">
        <f>IF($E$30="Enter Duration (wks)","",IF($Y97="Enter Hrs/Wk","",IF($E$30&gt;='FORMULA REFS'!A$1,$Y97,"")))</f>
        <v/>
      </c>
      <c r="G219" s="1345"/>
      <c r="H219" s="1571"/>
      <c r="I219" s="1346" t="str">
        <f>IF($E$30="Enter Duration (wks)","",IF($Y97="Enter Hrs/Wk","",IF($E$30&gt;='FORMULA REFS'!B$1,$Y97,"")))</f>
        <v/>
      </c>
      <c r="J219" s="1347"/>
      <c r="K219" s="1348" t="str">
        <f>IF($E$30="Enter Duration (wks)","",IF($Y97="Enter Hrs/Wk","",IF($E$30&gt;='FORMULA REFS'!C$1,$Y97,"")))</f>
        <v/>
      </c>
      <c r="L219" s="1276"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idden="1" outlineLevel="1" x14ac:dyDescent="0.25">
      <c r="C220" s="1291" t="str">
        <f t="shared" si="82"/>
        <v/>
      </c>
      <c r="D220" s="1319" t="str">
        <f t="shared" si="81"/>
        <v/>
      </c>
      <c r="E220" s="1326"/>
      <c r="F220" s="1327" t="str">
        <f>IF($E$30="Enter Duration (wks)","",IF($Y98="Enter Hrs/Wk","",IF($E$30&gt;='FORMULA REFS'!A$1,$Y98,"")))</f>
        <v/>
      </c>
      <c r="G220" s="1327"/>
      <c r="H220" s="1570"/>
      <c r="I220" s="1329" t="str">
        <f>IF($E$30="Enter Duration (wks)","",IF($Y98="Enter Hrs/Wk","",IF($E$30&gt;='FORMULA REFS'!B$1,$Y98,"")))</f>
        <v/>
      </c>
      <c r="J220" s="1316"/>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idden="1" outlineLevel="1" x14ac:dyDescent="0.25">
      <c r="C221" s="1291" t="str">
        <f t="shared" si="82"/>
        <v/>
      </c>
      <c r="D221" s="1319"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idden="1" outlineLevel="1" x14ac:dyDescent="0.25">
      <c r="C222" s="1291" t="str">
        <f t="shared" si="82"/>
        <v/>
      </c>
      <c r="D222" s="1319" t="str">
        <f t="shared" si="81"/>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idden="1" outlineLevel="1" x14ac:dyDescent="0.25">
      <c r="C223" s="1291" t="str">
        <f t="shared" si="82"/>
        <v/>
      </c>
      <c r="D223" s="1319" t="str">
        <f t="shared" si="81"/>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idden="1" outlineLevel="1" x14ac:dyDescent="0.25">
      <c r="C224" s="1291" t="str">
        <f t="shared" si="82"/>
        <v/>
      </c>
      <c r="D224" s="1319"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hidden="1" outlineLevel="1" x14ac:dyDescent="0.25">
      <c r="C225" s="1291" t="str">
        <f t="shared" si="82"/>
        <v/>
      </c>
      <c r="D225" s="1319" t="str">
        <f t="shared" si="81"/>
        <v/>
      </c>
      <c r="E225" s="1326"/>
      <c r="F225" s="1327" t="str">
        <f>IF($E$30="Enter Duration (wks)","",IF($Y103="Enter Hrs/Wk","",IF($E$30&gt;='FORMULA REFS'!A$1,$Y103,"")))</f>
        <v/>
      </c>
      <c r="G225" s="1328"/>
      <c r="H225" s="1570"/>
      <c r="I225" s="1329" t="str">
        <f>IF($E$30="Enter Duration (wks)","",IF($Y103="Enter Hrs/Wk","",IF($E$30&gt;='FORMULA REFS'!B$1,$Y103,"")))</f>
        <v/>
      </c>
      <c r="J225" s="1323"/>
      <c r="K225" s="1286" t="str">
        <f>IF($E$30="Enter Duration (wks)","",IF($Y103="Enter Hrs/Wk","",IF($E$30&gt;='FORMULA REFS'!C$1,$Y103,"")))</f>
        <v/>
      </c>
      <c r="L225" s="882"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8"/>
      <c r="H226" s="1570"/>
      <c r="I226" s="1329" t="str">
        <f>IF($E$30="Enter Duration (wks)","",IF($Y104="Enter Hrs/Wk","",IF($E$30&gt;='FORMULA REFS'!B$1,$Y104,"")))</f>
        <v/>
      </c>
      <c r="J226" s="1323"/>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ref="C229:C260" si="83">IF(ISBLANK(C107),"",C107)</f>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t="15" hidden="1" customHeight="1" outlineLevel="1" x14ac:dyDescent="0.25">
      <c r="C230" s="1291" t="str">
        <f t="shared" si="83"/>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3"/>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3"/>
        <v/>
      </c>
      <c r="D232" s="1319" t="str">
        <f t="shared" ref="D232:D263" si="84">IF(K110="","",K110)</f>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3"/>
        <v/>
      </c>
      <c r="D233" s="1319" t="str">
        <f t="shared" si="84"/>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3"/>
        <v/>
      </c>
      <c r="D234" s="1319" t="str">
        <f t="shared" si="84"/>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si="83"/>
        <v/>
      </c>
      <c r="D235" s="1319" t="str">
        <f t="shared" si="84"/>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idden="1" outlineLevel="1" x14ac:dyDescent="0.25">
      <c r="C236" s="1291" t="str">
        <f t="shared" si="83"/>
        <v/>
      </c>
      <c r="D236" s="1319" t="str">
        <f t="shared" si="84"/>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4"/>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si="84"/>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c r="BP242" s="461"/>
      <c r="BQ242" s="461"/>
      <c r="BR242" s="461"/>
      <c r="BS242" s="461"/>
      <c r="BT242" s="461"/>
      <c r="BU242" s="461"/>
      <c r="BV242" s="461"/>
      <c r="BW242" s="461"/>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c r="BP243" s="553"/>
      <c r="BQ243" s="553"/>
      <c r="BR243" s="553"/>
      <c r="BS243" s="553"/>
      <c r="BT243" s="553"/>
      <c r="BU243" s="553"/>
      <c r="BV243" s="553"/>
      <c r="BW243" s="553"/>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c r="BP244" s="554"/>
      <c r="BQ244" s="554"/>
      <c r="BR244" s="554"/>
      <c r="BS244" s="554"/>
      <c r="BT244" s="554"/>
      <c r="BU244" s="554"/>
      <c r="BV244" s="554"/>
      <c r="BW244" s="554"/>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c r="BP245" s="439"/>
      <c r="BQ245" s="439"/>
      <c r="BR245" s="439"/>
      <c r="BS245" s="439"/>
      <c r="BT245" s="439"/>
      <c r="BU245" s="439"/>
      <c r="BV245" s="439"/>
      <c r="BW245" s="439"/>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c r="BP246" s="439"/>
      <c r="BQ246" s="439"/>
      <c r="BR246" s="439"/>
      <c r="BS246" s="439"/>
      <c r="BT246" s="439"/>
      <c r="BU246" s="439"/>
      <c r="BV246" s="439"/>
      <c r="BW246" s="439"/>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c r="BP247" s="439"/>
      <c r="BQ247" s="439"/>
      <c r="BR247" s="439"/>
      <c r="BS247" s="439"/>
      <c r="BT247" s="439"/>
      <c r="BU247" s="439"/>
      <c r="BV247" s="439"/>
      <c r="BW247" s="439"/>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39"/>
      <c r="BQ248" s="439"/>
      <c r="BR248" s="439"/>
      <c r="BS248" s="439"/>
      <c r="BT248" s="439"/>
      <c r="BU248" s="439"/>
      <c r="BV248" s="439"/>
      <c r="BW248" s="439"/>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439"/>
      <c r="BQ249" s="439"/>
      <c r="BR249" s="439"/>
      <c r="BS249" s="439"/>
      <c r="BT249" s="439"/>
      <c r="BU249" s="439"/>
      <c r="BV249" s="439"/>
      <c r="BW249" s="439"/>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ref="C261:C263" si="85">IF(ISBLANK(C139),"",C139)</f>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5"/>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1342" t="str">
        <f>IF($E$30="Enter Duration (wks)","",IF($Y140="Enter Hrs/Wk","",IF($E$30&gt;='FORMULA REFS'!M$1,$Y140,"")))</f>
        <v/>
      </c>
      <c r="V262" s="1342"/>
      <c r="W262" s="1342"/>
      <c r="X262" s="159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2" t="str">
        <f t="shared" si="85"/>
        <v/>
      </c>
      <c r="D263" s="1320" t="str">
        <f t="shared" si="84"/>
        <v/>
      </c>
      <c r="E263" s="1330"/>
      <c r="F263" s="1461" t="str">
        <f>IF($E$30="Enter Duration (wks)","",IF($Y141="Enter Hrs/Wk","",IF($E$30&gt;='FORMULA REFS'!A$1,$Y141,"")))</f>
        <v/>
      </c>
      <c r="G263" s="1461"/>
      <c r="H263" s="1572"/>
      <c r="I263" s="1344" t="str">
        <f>IF($E$30="Enter Duration (wks)","",IF($Y141="Enter Hrs/Wk","",IF($E$30&gt;='FORMULA REFS'!B$1,$Y141,"")))</f>
        <v/>
      </c>
      <c r="J263" s="1334"/>
      <c r="K263" s="1462" t="str">
        <f>IF($E$30="Enter Duration (wks)","",IF($Y141="Enter Hrs/Wk","",IF($E$30&gt;='FORMULA REFS'!C$1,$Y141,"")))</f>
        <v/>
      </c>
      <c r="L263" s="898" t="str">
        <f>IF($E$30="Enter Duration (wks)","",IF($Y141="Enter Hrs/Wk","",IF($E$30&gt;='FORMULA REFS'!D$1,$Y141,"")))</f>
        <v/>
      </c>
      <c r="M263" s="898" t="str">
        <f>IF($E$30="Enter Duration (wks)","",IF($Y141="Enter Hrs/Wk","",IF($E$30&gt;='FORMULA REFS'!E$1,$Y141,"")))</f>
        <v/>
      </c>
      <c r="N263" s="898" t="str">
        <f>IF($E$30="Enter Duration (wks)","",IF($Y141="Enter Hrs/Wk","",IF($E$30&gt;='FORMULA REFS'!F$1,$Y141,"")))</f>
        <v/>
      </c>
      <c r="O263" s="898" t="str">
        <f>IF($E$30="Enter Duration (wks)","",IF($Y141="Enter Hrs/Wk","",IF($E$30&gt;='FORMULA REFS'!G$1,$Y141,"")))</f>
        <v/>
      </c>
      <c r="P263" s="898" t="str">
        <f>IF($E$30="Enter Duration (wks)","",IF($Y141="Enter Hrs/Wk","",IF($E$30&gt;='FORMULA REFS'!H$1,$Y141,"")))</f>
        <v/>
      </c>
      <c r="Q263" s="898" t="str">
        <f>IF($E$30="Enter Duration (wks)","",IF($Y141="Enter Hrs/Wk","",IF($E$30&gt;='FORMULA REFS'!I$1,$Y141,"")))</f>
        <v/>
      </c>
      <c r="R263" s="898" t="str">
        <f>IF($E$30="Enter Duration (wks)","",IF($Y141="Enter Hrs/Wk","",IF($E$30&gt;='FORMULA REFS'!J$1,$Y141,"")))</f>
        <v/>
      </c>
      <c r="S263" s="898" t="str">
        <f>IF($E$30="Enter Duration (wks)","",IF($Y141="Enter Hrs/Wk","",IF($E$30&gt;='FORMULA REFS'!K$1,$Y141,"")))</f>
        <v/>
      </c>
      <c r="T263" s="1334" t="str">
        <f>IF($E$30="Enter Duration (wks)","",IF($Y141="Enter Hrs/Wk","",IF($E$30&gt;='FORMULA REFS'!L$1,$Y141,"")))</f>
        <v/>
      </c>
      <c r="U263" s="898" t="str">
        <f>IF($E$30="Enter Duration (wks)","",IF($Y141="Enter Hrs/Wk","",IF($E$30&gt;='FORMULA REFS'!M$1,$Y141,"")))</f>
        <v/>
      </c>
      <c r="V263" s="898"/>
      <c r="W263" s="898"/>
      <c r="X263" s="1341"/>
      <c r="Y263" s="1341" t="str">
        <f>IF($E$30="Enter Duration (wks)","",IF($Y141="Enter Hrs/Wk","",IF($E$30&gt;='FORMULA REFS'!N$1,$Y141,"")))</f>
        <v/>
      </c>
      <c r="Z263" s="1344" t="str">
        <f>IF($E$30="Enter Duration (wks)","",IF($Y141="Enter Hrs/Wk","",IF($E$30&gt;='FORMULA REFS'!O$1,$Y141,"")))</f>
        <v/>
      </c>
      <c r="AA263" s="898" t="str">
        <f>IF($E$30="Enter Duration (wks)","",IF($Y141="Enter Hrs/Wk","",IF($E$30&gt;='FORMULA REFS'!P$1,$Y141,"")))</f>
        <v/>
      </c>
      <c r="AB263" s="898" t="str">
        <f>IF($E$30="Enter Duration (wks)","",IF($Y141="Enter Hrs/Wk","",IF($E$30&gt;='FORMULA REFS'!Q$1,$Y141,"")))</f>
        <v/>
      </c>
      <c r="AC263" s="898"/>
      <c r="AD263" s="898"/>
      <c r="AE263" s="898"/>
      <c r="AF263" s="898"/>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collapsed="1" x14ac:dyDescent="0.25">
      <c r="B264" s="395" t="s">
        <v>2235</v>
      </c>
      <c r="C264" s="522" t="s">
        <v>2238</v>
      </c>
      <c r="E264" s="425"/>
      <c r="F264" s="437"/>
      <c r="G264" s="425"/>
      <c r="H264" s="425"/>
      <c r="I264" s="437"/>
      <c r="J264" s="425"/>
      <c r="K264" s="437"/>
      <c r="L264" s="425"/>
      <c r="M264" s="425"/>
      <c r="N264" s="425"/>
      <c r="O264" s="425"/>
      <c r="P264" s="425"/>
      <c r="Q264" s="425"/>
      <c r="R264" s="425"/>
      <c r="S264" s="425"/>
      <c r="T264" s="425"/>
      <c r="U264" s="425"/>
      <c r="V264" s="425"/>
      <c r="W264" s="425"/>
      <c r="X264" s="425"/>
      <c r="Y264" s="425"/>
      <c r="Z264" s="425"/>
      <c r="AA264" s="425"/>
      <c r="AB264" s="425"/>
      <c r="AC264" s="425"/>
      <c r="AH264" s="425"/>
      <c r="AI264" s="425"/>
      <c r="AJ264" s="425"/>
      <c r="AK264" s="425"/>
      <c r="AL264" s="425"/>
      <c r="AM264" s="425"/>
      <c r="AN264" s="425"/>
      <c r="AO264" s="425"/>
      <c r="AP264" s="425"/>
      <c r="AQ264" s="425"/>
      <c r="AR264" s="425"/>
      <c r="AS264" s="425"/>
      <c r="AT264" s="425"/>
      <c r="AU264" s="425"/>
      <c r="AV264" s="425"/>
      <c r="AW264" s="425"/>
      <c r="AX264" s="425"/>
      <c r="AY264" s="425"/>
      <c r="AZ264" s="425"/>
      <c r="BA264" s="425"/>
      <c r="BB264" s="425"/>
      <c r="BC264" s="425"/>
    </row>
    <row r="265" spans="2:67" x14ac:dyDescent="0.25">
      <c r="D265" s="525"/>
      <c r="E265" s="425"/>
      <c r="F265" s="425"/>
      <c r="G265" s="425"/>
      <c r="H265" s="425"/>
      <c r="I265" s="425"/>
      <c r="J265" s="425"/>
      <c r="K265" s="425"/>
      <c r="L265" s="425"/>
      <c r="M265" s="425"/>
      <c r="N265" s="425"/>
      <c r="O265" s="425"/>
      <c r="P265" s="425"/>
      <c r="Q265" s="425"/>
      <c r="R265" s="425"/>
      <c r="S265" s="425"/>
      <c r="T265" s="425"/>
      <c r="U265" s="425"/>
      <c r="V265" s="425"/>
      <c r="W265" s="425"/>
      <c r="X265" s="425"/>
      <c r="Y265" s="425"/>
      <c r="Z265" s="425"/>
      <c r="AA265" s="425"/>
      <c r="AB265" s="425"/>
      <c r="AC265" s="425"/>
      <c r="AH265" s="425"/>
      <c r="AI265" s="425"/>
      <c r="AJ265" s="425"/>
      <c r="AK265" s="425"/>
      <c r="AL265" s="425"/>
      <c r="AM265" s="425"/>
      <c r="AN265" s="425"/>
      <c r="AO265" s="425"/>
      <c r="AP265" s="425"/>
      <c r="AQ265" s="425"/>
      <c r="AR265" s="425"/>
      <c r="AS265" s="425"/>
      <c r="AT265" s="425"/>
      <c r="AU265" s="425"/>
      <c r="AV265" s="425"/>
      <c r="AW265" s="425"/>
      <c r="AX265" s="425"/>
      <c r="AY265" s="425"/>
      <c r="AZ265" s="425"/>
      <c r="BA265" s="425"/>
      <c r="BB265" s="425"/>
      <c r="BC265" s="425"/>
    </row>
    <row r="266" spans="2:67" ht="37.950000000000003" customHeight="1" x14ac:dyDescent="0.25">
      <c r="C266" s="1685" t="s">
        <v>3172</v>
      </c>
      <c r="D266" s="1686"/>
      <c r="E266" s="711" t="str">
        <f>IF(E163=0," ",(SUM($D$163:E163))/$M$283)</f>
        <v xml:space="preserve"> </v>
      </c>
      <c r="F266" s="1569" t="e">
        <f>IF(F163=0," ",(SUM($D$163:F163))/$M$283)</f>
        <v>#REF!</v>
      </c>
      <c r="G266" s="1569" t="str">
        <f>IF(G163=0," ",(SUM($D$163:G163))/$M$283)</f>
        <v xml:space="preserve"> </v>
      </c>
      <c r="H266" s="1569"/>
      <c r="I266" s="1569" t="e">
        <f>IF(I163=0," ",(SUM($D$163:I163))/$M$283)</f>
        <v>#REF!</v>
      </c>
      <c r="J266" s="1569" t="str">
        <f>IF(J163=0," ",(SUM($D$163:J163))/$M$283)</f>
        <v xml:space="preserve"> </v>
      </c>
      <c r="K266" s="1569" t="e">
        <f>IF(K163=0," ",(SUM($D$163:K163))/$M$283)</f>
        <v>#REF!</v>
      </c>
      <c r="L266" s="1569" t="e">
        <f>IF(L163=0," ",(SUM($D$163:L163))/$M$283)</f>
        <v>#REF!</v>
      </c>
      <c r="M266" s="1569" t="e">
        <f>IF(M163=0," ",(SUM($D$163:M163))/$M$283)</f>
        <v>#REF!</v>
      </c>
      <c r="N266" s="1569" t="e">
        <f>IF(N163=0," ",(SUM($D$163:N163))/$M$283)</f>
        <v>#REF!</v>
      </c>
      <c r="O266" s="1569" t="e">
        <f>IF(O163=0," ",(SUM($D$163:O163))/$M$283)</f>
        <v>#REF!</v>
      </c>
      <c r="P266" s="1569" t="e">
        <f>IF(P163=0," ",(SUM($D$163:P163))/$M$283)</f>
        <v>#REF!</v>
      </c>
      <c r="Q266" s="1569" t="e">
        <f>IF(Q163=0," ",(SUM($D$163:Q163))/$M$283)</f>
        <v>#REF!</v>
      </c>
      <c r="R266" s="1569" t="e">
        <f>IF(R163=0," ",(SUM($D$163:R163))/$M$283)</f>
        <v>#REF!</v>
      </c>
      <c r="S266" s="1569" t="e">
        <f>IF(S163=0," ",(SUM($D$163:S163))/$M$283)</f>
        <v>#REF!</v>
      </c>
      <c r="T266" s="1569" t="e">
        <f>IF(T163=0," ",(SUM($D$163:T163))/$M$283)</f>
        <v>#REF!</v>
      </c>
      <c r="U266" s="1569" t="e">
        <f>IF(U163=0," ",(SUM($D$163:U163))/$M$283)</f>
        <v>#REF!</v>
      </c>
      <c r="V266" s="1569" t="str">
        <f>IF(V163=0," ",(SUM($D$163:V163))/$M$283)</f>
        <v xml:space="preserve"> </v>
      </c>
      <c r="W266" s="1569" t="str">
        <f>IF(W163=0," ",(SUM($D$163:W163))/$M$283)</f>
        <v xml:space="preserve"> </v>
      </c>
      <c r="X266" s="1569"/>
      <c r="Y266" s="1569" t="e">
        <f>IF(Y163=0," ",(SUM($D$163:Y163))/$M$283)</f>
        <v>#REF!</v>
      </c>
      <c r="Z266" s="1569" t="e">
        <f>IF(Z163=0," ",(SUM($D$163:Z163))/$M$283)</f>
        <v>#REF!</v>
      </c>
      <c r="AA266" s="711" t="e">
        <f>IF(AA163=0," ",(SUM($D$163:AA163))/$M$283)</f>
        <v>#REF!</v>
      </c>
      <c r="AB266" s="711" t="e">
        <f>IF(AB163=0," ",(SUM($D$163:AB163))/$M$283)</f>
        <v>#REF!</v>
      </c>
      <c r="AC266" s="711" t="str">
        <f>IF(AC163=0," ",(SUM($D$163:AC163))/$M$283)</f>
        <v xml:space="preserve"> </v>
      </c>
      <c r="AD266" s="711" t="str">
        <f>IF(AD163=0," ",(SUM($D$163:AD163))/$M$283)</f>
        <v xml:space="preserve"> </v>
      </c>
      <c r="AE266" s="711" t="str">
        <f>IF(AE163=0," ",(SUM($D$163:AE163))/$M$283)</f>
        <v xml:space="preserve"> </v>
      </c>
      <c r="AF266" s="711" t="str">
        <f>IF(AF163=0," ",(SUM($D$163:AF163))/$M$283)</f>
        <v xml:space="preserve"> </v>
      </c>
      <c r="AG266" s="711" t="e">
        <f>IF(AG163=0," ",(SUM($D$163:AG163))/$M$283)</f>
        <v>#REF!</v>
      </c>
      <c r="AH266" s="711" t="e">
        <f>IF(AH163=0," ",(SUM($D$163:AH163))/$M$283)</f>
        <v>#REF!</v>
      </c>
      <c r="AI266" s="711" t="e">
        <f>IF(AI163=0," ",(SUM($D$163:AI163))/$M$283)</f>
        <v>#REF!</v>
      </c>
      <c r="AJ266" s="711" t="e">
        <f>IF(AJ163=0," ",(SUM($D$163:AJ163))/$M$283)</f>
        <v>#REF!</v>
      </c>
      <c r="AK266" s="711" t="e">
        <f>IF(AK163=0," ",(SUM($D$163:AK163))/$M$283)</f>
        <v>#REF!</v>
      </c>
      <c r="AL266" s="711" t="e">
        <f>IF(AL163=0," ",(SUM($D$163:AL163))/$M$283)</f>
        <v>#REF!</v>
      </c>
      <c r="AM266" s="711" t="e">
        <f>IF(AM163=0," ",(SUM($D$163:AM163))/$M$283)</f>
        <v>#REF!</v>
      </c>
      <c r="AN266" s="711" t="e">
        <f>IF(AN163=0," ",(SUM($D$163:AN163))/$M$283)</f>
        <v>#REF!</v>
      </c>
      <c r="AO266" s="711" t="e">
        <f>IF(AO163=0," ",(SUM($D$163:AO163))/$M$283)</f>
        <v>#REF!</v>
      </c>
      <c r="AP266" s="711" t="e">
        <f>IF(AP163=0," ",(SUM($D$163:AP163))/$M$283)</f>
        <v>#REF!</v>
      </c>
      <c r="AQ266" s="711" t="e">
        <f>IF(AQ163=0," ",(SUM($D$163:AQ163))/$M$283)</f>
        <v>#REF!</v>
      </c>
      <c r="AR266" s="711" t="e">
        <f>IF(AR163=0," ",(SUM($D$163:AR163))/$M$283)</f>
        <v>#REF!</v>
      </c>
      <c r="AS266" s="711" t="e">
        <f>IF(AS163=0," ",(SUM($D$163:AS163))/$M$283)</f>
        <v>#REF!</v>
      </c>
      <c r="AT266" s="711" t="e">
        <f>IF(AT163=0," ",(SUM($D$163:AT163))/$M$283)</f>
        <v>#REF!</v>
      </c>
      <c r="AU266" s="711" t="e">
        <f>IF(AU163=0," ",(SUM($D$163:AU163))/$M$283)</f>
        <v>#REF!</v>
      </c>
      <c r="AV266" s="711" t="e">
        <f>IF(AV163=0," ",(SUM($D$163:AV163))/$M$283)</f>
        <v>#REF!</v>
      </c>
      <c r="AW266" s="711" t="e">
        <f>IF(AW163=0," ",(SUM($D$163:AW163))/$M$283)</f>
        <v>#REF!</v>
      </c>
      <c r="AX266" s="711" t="e">
        <f>IF(AX163=0," ",(SUM($D$163:AX163))/$M$283)</f>
        <v>#REF!</v>
      </c>
      <c r="AY266" s="711" t="e">
        <f>IF(AY163=0," ",(SUM($D$163:AY163))/$M$283)</f>
        <v>#REF!</v>
      </c>
      <c r="AZ266" s="711" t="e">
        <f>IF(AZ163=0," ",(SUM($D$163:AZ163))/$M$283)</f>
        <v>#REF!</v>
      </c>
      <c r="BA266" s="711" t="e">
        <f>IF(BA163=0," ",(SUM($D$163:BA163))/$M$283)</f>
        <v>#REF!</v>
      </c>
      <c r="BB266" s="711" t="e">
        <f>IF(BB163=0," ",(SUM($D$163:BB163))/$M$283)</f>
        <v>#REF!</v>
      </c>
      <c r="BC266" s="711" t="e">
        <f>IF(BC163=0," ",(SUM($D$163:BC163))/$M$283)</f>
        <v>#REF!</v>
      </c>
      <c r="BD266" s="711" t="e">
        <f>IF(BD163=0," ",(SUM($D$163:BD163))/$M$283)</f>
        <v>#REF!</v>
      </c>
      <c r="BE266" s="711" t="e">
        <f>IF(BE163=0," ",(SUM($D$163:BE163))/$M$283)</f>
        <v>#REF!</v>
      </c>
      <c r="BF266" s="711" t="e">
        <f>IF(BF163=0," ",(SUM($D$163:BF163))/$M$283)</f>
        <v>#REF!</v>
      </c>
      <c r="BG266" s="711" t="e">
        <f>IF(BG163=0," ",(SUM($D$163:BG163))/$M$283)</f>
        <v>#REF!</v>
      </c>
      <c r="BH266" s="711" t="e">
        <f>IF(BH163=0," ",(SUM($D$163:BH163))/$M$283)</f>
        <v>#REF!</v>
      </c>
      <c r="BI266" s="711" t="e">
        <f>IF(BI163=0," ",(SUM($D$163:BI163))/$M$283)</f>
        <v>#REF!</v>
      </c>
      <c r="BJ266" s="711" t="e">
        <f>IF(BJ163=0," ",(SUM($D$163:BJ163))/$M$283)</f>
        <v>#REF!</v>
      </c>
      <c r="BK266" s="711" t="e">
        <f>IF(BK163=0," ",(SUM($D$163:BK163))/$M$283)</f>
        <v>#REF!</v>
      </c>
      <c r="BL266" s="711" t="e">
        <f>IF(BL163=0," ",(SUM($D$163:BL163))/$M$283)</f>
        <v>#REF!</v>
      </c>
      <c r="BM266" s="711" t="e">
        <f>IF(BM163=0," ",(SUM($D$163:BM163))/$M$283)</f>
        <v>#REF!</v>
      </c>
      <c r="BN266" s="711" t="e">
        <f>IF(BN163=0," ",(SUM($D$163:BN163))/$M$283)</f>
        <v>#REF!</v>
      </c>
    </row>
    <row r="267" spans="2:67" hidden="1" x14ac:dyDescent="0.25">
      <c r="E267" s="398"/>
      <c r="F267" s="398"/>
      <c r="G267" s="398"/>
      <c r="H267" s="398"/>
      <c r="I267" s="398"/>
      <c r="J267" s="398"/>
      <c r="K267" s="398"/>
      <c r="L267" s="398"/>
      <c r="M267" s="398"/>
      <c r="N267" s="398"/>
      <c r="O267" s="398"/>
      <c r="P267" s="398"/>
      <c r="Q267" s="398"/>
      <c r="R267" s="398"/>
      <c r="S267" s="398"/>
      <c r="T267" s="398"/>
      <c r="U267" s="398"/>
      <c r="V267" s="398"/>
      <c r="W267" s="398"/>
      <c r="X267" s="398"/>
      <c r="Y267" s="398"/>
      <c r="Z267" s="398"/>
      <c r="AA267" s="398"/>
      <c r="AB267" s="398"/>
      <c r="AC267" s="398"/>
      <c r="AH267" s="398"/>
      <c r="AI267" s="398"/>
      <c r="AJ267" s="398"/>
      <c r="AK267" s="398"/>
      <c r="AL267" s="398"/>
      <c r="AM267" s="398"/>
      <c r="AN267" s="398"/>
      <c r="AO267" s="398"/>
      <c r="AP267" s="398"/>
      <c r="AQ267" s="398"/>
      <c r="AR267" s="398"/>
      <c r="AS267" s="398"/>
      <c r="AT267" s="398"/>
      <c r="AU267" s="398"/>
      <c r="AV267" s="398"/>
      <c r="AW267" s="398"/>
      <c r="AX267" s="398"/>
      <c r="AY267" s="398"/>
      <c r="AZ267" s="398"/>
      <c r="BA267" s="398"/>
      <c r="BB267" s="398"/>
      <c r="BC267" s="398"/>
      <c r="BD267" s="398"/>
      <c r="BE267" s="398"/>
      <c r="BF267" s="398"/>
      <c r="BG267" s="398"/>
      <c r="BH267" s="398"/>
      <c r="BI267" s="398"/>
      <c r="BJ267" s="398"/>
      <c r="BK267" s="398"/>
      <c r="BL267" s="398"/>
      <c r="BM267" s="398"/>
      <c r="BN267" s="398"/>
    </row>
    <row r="268" spans="2:67" hidden="1" x14ac:dyDescent="0.25">
      <c r="D268" s="720" t="s">
        <v>179</v>
      </c>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c r="BC268" s="902"/>
      <c r="BD268" s="902"/>
      <c r="BE268" s="902"/>
      <c r="BF268" s="902"/>
      <c r="BG268" s="902"/>
      <c r="BH268" s="902"/>
      <c r="BI268" s="902"/>
      <c r="BJ268" s="902"/>
      <c r="BK268" s="902"/>
      <c r="BL268" s="902"/>
      <c r="BM268" s="902"/>
      <c r="BN268" s="902"/>
    </row>
    <row r="269" spans="2:67" hidden="1" x14ac:dyDescent="0.25">
      <c r="D269" s="903" t="s">
        <v>180</v>
      </c>
      <c r="E269" s="713" t="str">
        <f>IF($D$30="T&amp;M",IF($D$26="Select Margin Class"," ",IF($D$26="Standard Rates",SUMPRODUCT(E164:E263,$F285:$F384),IF($D$26="Client Custom Rates",SUMPRODUCT(E164:E263,$I285:$I384),IF($D$26="Investment",SUMPRODUCT(E164:E263,#REF!)))))," ")</f>
        <v xml:space="preserve"> </v>
      </c>
      <c r="F269" s="713"/>
      <c r="G269" s="713" t="str">
        <f>IF($D$30="T&amp;M",IF($D$26="Select Margin Class"," ",IF($D$26="Standard Rates",SUMPRODUCT(G164:G263,$F285:$F384),IF($D$26="Client Custom Rates",SUMPRODUCT(G164:G263,$I285:$I384),IF($D$26="Investment",SUMPRODUCT(G164:G263,#REF!)))))," ")</f>
        <v xml:space="preserve"> </v>
      </c>
      <c r="H269" s="713"/>
      <c r="I269" s="713"/>
      <c r="J269" s="713" t="str">
        <f>IF($D$30="T&amp;M",IF($D$26="Select Margin Class"," ",IF($D$26="Standard Rates",SUMPRODUCT(J164:J263,$F285:$F384),IF($D$26="Client Custom Rates",SUMPRODUCT(J164:J263,$I285:$I384),IF($D$26="Investment",SUMPRODUCT(J164:J263,#REF!)))))," ")</f>
        <v xml:space="preserve"> </v>
      </c>
      <c r="K269" s="713" t="str">
        <f>IF($D$30="T&amp;M",IF($D$26="Select Margin Class"," ",IF($D$26="Standard Rates",SUMPRODUCT(L164:L263,$F285:$F384),IF($D$26="Client Custom Rates",SUMPRODUCT(L164:L263,$I285:$I384),IF($D$26="Investment",SUMPRODUCT(L164:L263,#REF!)))))," ")</f>
        <v xml:space="preserve"> </v>
      </c>
      <c r="L269" s="713" t="str">
        <f>IF($D$30="T&amp;M",IF($D$26="Select Margin Class"," ",IF($D$26="Standard Rates",SUMPRODUCT(L164:L263,$F285:$F384),IF($D$26="Client Custom Rates",SUMPRODUCT(L164:L263,$I285:$I384),IF($D$26="Investment",SUMPRODUCT(L164:L263,#REF!)))))," ")</f>
        <v xml:space="preserve"> </v>
      </c>
      <c r="M269" s="713" t="str">
        <f>IF($D$30="T&amp;M",IF($D$26="Select Margin Class"," ",IF($D$26="Standard Rates",SUMPRODUCT(M164:M263,$F285:$F384),IF($D$26="Client Custom Rates",SUMPRODUCT(M164:M263,$I285:$I384),IF($D$26="Investment",SUMPRODUCT(M164:M263,#REF!)))))," ")</f>
        <v xml:space="preserve"> </v>
      </c>
      <c r="N269" s="713" t="str">
        <f>IF($D$30="T&amp;M",IF($D$26="Select Margin Class"," ",IF($D$26="Standard Rates",SUMPRODUCT(N164:N263,$F285:$F384),IF($D$26="Client Custom Rates",SUMPRODUCT(N164:N263,$I285:$I384),IF($D$26="Investment",SUMPRODUCT(N164:N263,#REF!)))))," ")</f>
        <v xml:space="preserve"> </v>
      </c>
      <c r="O269" s="713" t="str">
        <f>IF($D$30="T&amp;M",IF($D$26="Select Margin Class"," ",IF($D$26="Standard Rates",SUMPRODUCT(O164:O263,$F285:$F384),IF($D$26="Client Custom Rates",SUMPRODUCT(O164:O263,$I285:$I384),IF($D$26="Investment",SUMPRODUCT(O164:O263,#REF!)))))," ")</f>
        <v xml:space="preserve"> </v>
      </c>
      <c r="P269" s="713" t="str">
        <f>IF($D$30="T&amp;M",IF($D$26="Select Margin Class"," ",IF($D$26="Standard Rates",SUMPRODUCT(P164:P263,$F285:$F384),IF($D$26="Client Custom Rates",SUMPRODUCT(P164:P263,$I285:$I384),IF($D$26="Investment",SUMPRODUCT(P164:P263,#REF!)))))," ")</f>
        <v xml:space="preserve"> </v>
      </c>
      <c r="Q269" s="713" t="str">
        <f>IF($D$30="T&amp;M",IF($D$26="Select Margin Class"," ",IF($D$26="Standard Rates",SUMPRODUCT(Q164:Q263,$F285:$F384),IF($D$26="Client Custom Rates",SUMPRODUCT(Q164:Q263,$I285:$I384),IF($D$26="Investment",SUMPRODUCT(Q164:Q263,#REF!)))))," ")</f>
        <v xml:space="preserve"> </v>
      </c>
      <c r="R269" s="713" t="str">
        <f>IF($D$30="T&amp;M",IF($D$26="Select Margin Class"," ",IF($D$26="Standard Rates",SUMPRODUCT(R164:R263,$F285:$F384),IF($D$26="Client Custom Rates",SUMPRODUCT(R164:R263,$I285:$I384),IF($D$26="Investment",SUMPRODUCT(R164:R263,#REF!)))))," ")</f>
        <v xml:space="preserve"> </v>
      </c>
      <c r="S269" s="713" t="str">
        <f>IF($D$30="T&amp;M",IF($D$26="Select Margin Class"," ",IF($D$26="Standard Rates",SUMPRODUCT(S164:S263,$F285:$F384),IF($D$26="Client Custom Rates",SUMPRODUCT(S164:S263,$I285:$I384),IF($D$26="Investment",SUMPRODUCT(S164:S263,#REF!)))))," ")</f>
        <v xml:space="preserve"> </v>
      </c>
      <c r="T269" s="713" t="str">
        <f>IF($D$30="T&amp;M",IF($D$26="Select Margin Class"," ",IF($D$26="Standard Rates",SUMPRODUCT(T164:T263,$F285:$F384),IF($D$26="Client Custom Rates",SUMPRODUCT(T164:T263,$I285:$I384),IF($D$26="Investment",SUMPRODUCT(T164:T263,#REF!)))))," ")</f>
        <v xml:space="preserve"> </v>
      </c>
      <c r="U269" s="713" t="str">
        <f>IF($D$30="T&amp;M",IF($D$26="Select Margin Class"," ",IF($D$26="Standard Rates",SUMPRODUCT(U164:U263,$F285:$F384),IF($D$26="Client Custom Rates",SUMPRODUCT(U164:U263,$I285:$I384),IF($D$26="Investment",SUMPRODUCT(U164:U263,#REF!)))))," ")</f>
        <v xml:space="preserve"> </v>
      </c>
      <c r="V269" s="713" t="str">
        <f>IF($D$30="T&amp;M",IF($D$26="Select Margin Class"," ",IF($D$26="Standard Rates",SUMPRODUCT(V164:V263,$F285:$F384),IF($D$26="Client Custom Rates",SUMPRODUCT(V164:V263,$I285:$I384),IF($D$26="Investment",SUMPRODUCT(V164:V263,#REF!)))))," ")</f>
        <v xml:space="preserve"> </v>
      </c>
      <c r="W269" s="713" t="str">
        <f>IF($D$30="T&amp;M",IF($D$26="Select Margin Class"," ",IF($D$26="Standard Rates",SUMPRODUCT(W164:W263,$F285:$F384),IF($D$26="Client Custom Rates",SUMPRODUCT(W164:W263,$I285:$I384),IF($D$26="Investment",SUMPRODUCT(W164:W263,#REF!)))))," ")</f>
        <v xml:space="preserve"> </v>
      </c>
      <c r="X269" s="713"/>
      <c r="Y269" s="713" t="str">
        <f>IF($D$30="T&amp;M",IF($D$26="Select Margin Class"," ",IF($D$26="Standard Rates",SUMPRODUCT(Y164:Y263,$F285:$F384),IF($D$26="Client Custom Rates",SUMPRODUCT(Y164:Y263,$I285:$I384),IF($D$26="Investment",SUMPRODUCT(Y164:Y263,#REF!)))))," ")</f>
        <v xml:space="preserve"> </v>
      </c>
      <c r="Z269" s="713" t="str">
        <f>IF($D$30="T&amp;M",IF($D$26="Select Margin Class"," ",IF($D$26="Standard Rates",SUMPRODUCT(Z164:Z263,$F285:$F384),IF($D$26="Client Custom Rates",SUMPRODUCT(Z164:Z263,$I285:$I384),IF($D$26="Investment",SUMPRODUCT(Z164:Z263,#REF!)))))," ")</f>
        <v xml:space="preserve"> </v>
      </c>
      <c r="AA269" s="713" t="str">
        <f>IF($D$30="T&amp;M",IF($D$26="Select Margin Class"," ",IF($D$26="Standard Rates",SUMPRODUCT(AA164:AA263,$F285:$F384),IF($D$26="Client Custom Rates",SUMPRODUCT(AA164:AA263,$I285:$I384),IF($D$26="Investment",SUMPRODUCT(AA164:AA263,#REF!)))))," ")</f>
        <v xml:space="preserve"> </v>
      </c>
      <c r="AB269" s="713" t="str">
        <f>IF($D$30="T&amp;M",IF($D$26="Select Margin Class"," ",IF($D$26="Standard Rates",SUMPRODUCT(AB164:AB263,$F285:$F384),IF($D$26="Client Custom Rates",SUMPRODUCT(AB164:AB263,$I285:$I384),IF($D$26="Investment",SUMPRODUCT(AB164:AB263,#REF!)))))," ")</f>
        <v xml:space="preserve"> </v>
      </c>
      <c r="AC269" s="713" t="str">
        <f>IF($D$30="T&amp;M",IF($D$26="Select Margin Class"," ",IF($D$26="Standard Rates",SUMPRODUCT(AC164:AC263,$F285:$F384),IF($D$26="Client Custom Rates",SUMPRODUCT(AC164:AC263,$I285:$I384),IF($D$26="Investment",SUMPRODUCT(AC164:AC263,#REF!)))))," ")</f>
        <v xml:space="preserve"> </v>
      </c>
      <c r="AH269" s="713" t="str">
        <f>IF($D$30="T&amp;M",IF($D$26="Select Margin Class"," ",IF($D$26="Standard Rates",SUMPRODUCT(AH164:AH263,$F285:$F384),IF($D$26="Client Custom Rates",SUMPRODUCT(AH164:AH263,$I285:$I384),IF($D$26="Investment",SUMPRODUCT(AH164:AH263,#REF!)))))," ")</f>
        <v xml:space="preserve"> </v>
      </c>
      <c r="AI269" s="713" t="str">
        <f>IF($D$30="T&amp;M",IF($D$26="Select Margin Class"," ",IF($D$26="Standard Rates",SUMPRODUCT(AI164:AI263,$F285:$F384),IF($D$26="Client Custom Rates",SUMPRODUCT(AI164:AI263,$I285:$I384),IF($D$26="Investment",SUMPRODUCT(AI164:AI263,#REF!)))))," ")</f>
        <v xml:space="preserve"> </v>
      </c>
      <c r="AJ269" s="713" t="str">
        <f>IF($D$30="T&amp;M",IF($D$26="Select Margin Class"," ",IF($D$26="Standard Rates",SUMPRODUCT(AJ164:AJ263,$F285:$F384),IF($D$26="Client Custom Rates",SUMPRODUCT(AJ164:AJ263,$I285:$I384),IF($D$26="Investment",SUMPRODUCT(AJ164:AJ263,#REF!)))))," ")</f>
        <v xml:space="preserve"> </v>
      </c>
      <c r="AK269" s="713" t="str">
        <f>IF($D$30="T&amp;M",IF($D$26="Select Margin Class"," ",IF($D$26="Standard Rates",SUMPRODUCT(AK164:AK263,$F285:$F384),IF($D$26="Client Custom Rates",SUMPRODUCT(AK164:AK263,$I285:$I384),IF($D$26="Investment",SUMPRODUCT(AK164:AK263,#REF!)))))," ")</f>
        <v xml:space="preserve"> </v>
      </c>
      <c r="AL269" s="713" t="str">
        <f>IF($D$30="T&amp;M",IF($D$26="Select Margin Class"," ",IF($D$26="Standard Rates",SUMPRODUCT(AL164:AL263,$F285:$F384),IF($D$26="Client Custom Rates",SUMPRODUCT(AL164:AL263,$I285:$I384),IF($D$26="Investment",SUMPRODUCT(AL164:AL263,#REF!)))))," ")</f>
        <v xml:space="preserve"> </v>
      </c>
      <c r="AM269" s="713" t="str">
        <f>IF($D$30="T&amp;M",IF($D$26="Select Margin Class"," ",IF($D$26="Standard Rates",SUMPRODUCT(AM164:AM263,$F285:$F384),IF($D$26="Client Custom Rates",SUMPRODUCT(AM164:AM263,$I285:$I384),IF($D$26="Investment",SUMPRODUCT(AM164:AM263,#REF!)))))," ")</f>
        <v xml:space="preserve"> </v>
      </c>
      <c r="AN269" s="713" t="str">
        <f>IF($D$30="T&amp;M",IF($D$26="Select Margin Class"," ",IF($D$26="Standard Rates",SUMPRODUCT(AN164:AN263,$F285:$F384),IF($D$26="Client Custom Rates",SUMPRODUCT(AN164:AN263,$I285:$I384),IF($D$26="Investment",SUMPRODUCT(AN164:AN263,#REF!)))))," ")</f>
        <v xml:space="preserve"> </v>
      </c>
      <c r="AO269" s="713" t="str">
        <f>IF($D$30="T&amp;M",IF($D$26="Select Margin Class"," ",IF($D$26="Standard Rates",SUMPRODUCT(AO164:AO263,$F285:$F384),IF($D$26="Client Custom Rates",SUMPRODUCT(AO164:AO263,$I285:$I384),IF($D$26="Investment",SUMPRODUCT(AO164:AO263,#REF!)))))," ")</f>
        <v xml:space="preserve"> </v>
      </c>
      <c r="AP269" s="713" t="str">
        <f>IF($D$30="T&amp;M",IF($D$26="Select Margin Class"," ",IF($D$26="Standard Rates",SUMPRODUCT(AP164:AP263,$F285:$F384),IF($D$26="Client Custom Rates",SUMPRODUCT(AP164:AP263,$I285:$I384),IF($D$26="Investment",SUMPRODUCT(AP164:AP263,#REF!)))))," ")</f>
        <v xml:space="preserve"> </v>
      </c>
      <c r="AQ269" s="713" t="str">
        <f>IF($D$30="T&amp;M",IF($D$26="Select Margin Class"," ",IF($D$26="Standard Rates",SUMPRODUCT(AQ164:AQ263,$F285:$F384),IF($D$26="Client Custom Rates",SUMPRODUCT(AQ164:AQ263,$I285:$I384),IF($D$26="Investment",SUMPRODUCT(AQ164:AQ263,#REF!)))))," ")</f>
        <v xml:space="preserve"> </v>
      </c>
      <c r="AR269" s="713" t="str">
        <f>IF($D$30="T&amp;M",IF($D$26="Select Margin Class"," ",IF($D$26="Standard Rates",SUMPRODUCT(AR164:AR263,$F285:$F384),IF($D$26="Client Custom Rates",SUMPRODUCT(AR164:AR263,$I285:$I384),IF($D$26="Investment",SUMPRODUCT(AR164:AR263,#REF!)))))," ")</f>
        <v xml:space="preserve"> </v>
      </c>
      <c r="AS269" s="713" t="str">
        <f>IF($D$30="T&amp;M",IF($D$26="Select Margin Class"," ",IF($D$26="Standard Rates",SUMPRODUCT(AS164:AS263,$F285:$F384),IF($D$26="Client Custom Rates",SUMPRODUCT(AS164:AS263,$I285:$I384),IF($D$26="Investment",SUMPRODUCT(AS164:AS263,#REF!)))))," ")</f>
        <v xml:space="preserve"> </v>
      </c>
      <c r="AT269" s="713" t="str">
        <f>IF($D$30="T&amp;M",IF($D$26="Select Margin Class"," ",IF($D$26="Standard Rates",SUMPRODUCT(AT164:AT263,$F285:$F384),IF($D$26="Client Custom Rates",SUMPRODUCT(AT164:AT263,$I285:$I384),IF($D$26="Investment",SUMPRODUCT(AT164:AT263,#REF!)))))," ")</f>
        <v xml:space="preserve"> </v>
      </c>
      <c r="AU269" s="713" t="str">
        <f>IF($D$30="T&amp;M",IF($D$26="Select Margin Class"," ",IF($D$26="Standard Rates",SUMPRODUCT(AU164:AU263,$F285:$F384),IF($D$26="Client Custom Rates",SUMPRODUCT(AU164:AU263,$I285:$I384),IF($D$26="Investment",SUMPRODUCT(AU164:AU263,#REF!)))))," ")</f>
        <v xml:space="preserve"> </v>
      </c>
      <c r="AV269" s="713" t="str">
        <f>IF($D$30="T&amp;M",IF($D$26="Select Margin Class"," ",IF($D$26="Standard Rates",SUMPRODUCT(AV164:AV263,$F285:$F384),IF($D$26="Client Custom Rates",SUMPRODUCT(AV164:AV263,$I285:$I384),IF($D$26="Investment",SUMPRODUCT(AV164:AV263,#REF!)))))," ")</f>
        <v xml:space="preserve"> </v>
      </c>
      <c r="AW269" s="713" t="str">
        <f>IF($D$30="T&amp;M",IF($D$26="Select Margin Class"," ",IF($D$26="Standard Rates",SUMPRODUCT(AW164:AW263,$F285:$F384),IF($D$26="Client Custom Rates",SUMPRODUCT(AW164:AW263,$I285:$I384),IF($D$26="Investment",SUMPRODUCT(AW164:AW263,#REF!)))))," ")</f>
        <v xml:space="preserve"> </v>
      </c>
      <c r="AX269" s="713" t="str">
        <f>IF($D$30="T&amp;M",IF($D$26="Select Margin Class"," ",IF($D$26="Standard Rates",SUMPRODUCT(AX164:AX263,$F285:$F384),IF($D$26="Client Custom Rates",SUMPRODUCT(AX164:AX263,$I285:$I384),IF($D$26="Investment",SUMPRODUCT(AX164:AX263,#REF!)))))," ")</f>
        <v xml:space="preserve"> </v>
      </c>
      <c r="AY269" s="713" t="str">
        <f>IF($D$30="T&amp;M",IF($D$26="Select Margin Class"," ",IF($D$26="Standard Rates",SUMPRODUCT(AY164:AY263,$F285:$F384),IF($D$26="Client Custom Rates",SUMPRODUCT(AY164:AY263,$I285:$I384),IF($D$26="Investment",SUMPRODUCT(AY164:AY263,#REF!)))))," ")</f>
        <v xml:space="preserve"> </v>
      </c>
      <c r="AZ269" s="713" t="str">
        <f>IF($D$30="T&amp;M",IF($D$26="Select Margin Class"," ",IF($D$26="Standard Rates",SUMPRODUCT(AZ164:AZ263,$F285:$F384),IF($D$26="Client Custom Rates",SUMPRODUCT(AZ164:AZ263,$I285:$I384),IF($D$26="Investment",SUMPRODUCT(AZ164:AZ263,#REF!)))))," ")</f>
        <v xml:space="preserve"> </v>
      </c>
      <c r="BA269" s="713" t="str">
        <f>IF($D$30="T&amp;M",IF($D$26="Select Margin Class"," ",IF($D$26="Standard Rates",SUMPRODUCT(BA164:BA263,$F285:$F384),IF($D$26="Client Custom Rates",SUMPRODUCT(BA164:BA263,$I285:$I384),IF($D$26="Investment",SUMPRODUCT(BA164:BA263,#REF!)))))," ")</f>
        <v xml:space="preserve"> </v>
      </c>
      <c r="BB269" s="713" t="str">
        <f>IF($D$30="T&amp;M",IF($D$26="Select Margin Class"," ",IF($D$26="Standard Rates",SUMPRODUCT(BB164:BB263,$F285:$F384),IF($D$26="Client Custom Rates",SUMPRODUCT(BB164:BB263,$I285:$I384),IF($D$26="Investment",SUMPRODUCT(BB164:BB263,#REF!)))))," ")</f>
        <v xml:space="preserve"> </v>
      </c>
      <c r="BC269" s="713" t="str">
        <f>IF($D$30="T&amp;M",IF($D$26="Select Margin Class"," ",IF($D$26="Standard Rates",SUMPRODUCT(BC164:BC263,$F285:$F384),IF($D$26="Client Custom Rates",SUMPRODUCT(BC164:BC263,$I285:$I384),IF($D$26="Investment",SUMPRODUCT(BC164:BC263,#REF!)))))," ")</f>
        <v xml:space="preserve"> </v>
      </c>
      <c r="BD269" s="713" t="str">
        <f>IF($D$30="T&amp;M",IF($D$26="Select Margin Class"," ",IF($D$26="Standard Rates",SUMPRODUCT(BD164:BD263,$F285:$F384),IF($D$26="Client Custom Rates",SUMPRODUCT(BD164:BD263,$I285:$I384),IF($D$26="Investment",SUMPRODUCT(BD164:BD263,#REF!)))))," ")</f>
        <v xml:space="preserve"> </v>
      </c>
      <c r="BE269" s="713" t="str">
        <f>IF($D$30="T&amp;M",IF($D$26="Select Margin Class"," ",IF($D$26="Standard Rates",SUMPRODUCT(BE164:BE263,$F285:$F384),IF($D$26="Client Custom Rates",SUMPRODUCT(BE164:BE263,$I285:$I384),IF($D$26="Investment",SUMPRODUCT(BE164:BE263,#REF!)))))," ")</f>
        <v xml:space="preserve"> </v>
      </c>
      <c r="BF269" s="713" t="str">
        <f>IF($D$30="T&amp;M",IF($D$26="Select Margin Class"," ",IF($D$26="Standard Rates",SUMPRODUCT(BF164:BF263,$F285:$F384),IF($D$26="Client Custom Rates",SUMPRODUCT(BF164:BF263,$I285:$I384),IF($D$26="Investment",SUMPRODUCT(BF164:BF263,#REF!)))))," ")</f>
        <v xml:space="preserve"> </v>
      </c>
      <c r="BG269" s="713" t="str">
        <f>IF($D$30="T&amp;M",IF($D$26="Select Margin Class"," ",IF($D$26="Standard Rates",SUMPRODUCT(BG164:BG263,$F285:$F384),IF($D$26="Client Custom Rates",SUMPRODUCT(BG164:BG263,$I285:$I384),IF($D$26="Investment",SUMPRODUCT(BG164:BG263,#REF!)))))," ")</f>
        <v xml:space="preserve"> </v>
      </c>
      <c r="BH269" s="713" t="str">
        <f>IF($D$30="T&amp;M",IF($D$26="Select Margin Class"," ",IF($D$26="Standard Rates",SUMPRODUCT(BH164:BH263,$F285:$F384),IF($D$26="Client Custom Rates",SUMPRODUCT(BH164:BH263,$I285:$I384),IF($D$26="Investment",SUMPRODUCT(BH164:BH263,#REF!)))))," ")</f>
        <v xml:space="preserve"> </v>
      </c>
      <c r="BI269" s="713" t="str">
        <f>IF($D$30="T&amp;M",IF($D$26="Select Margin Class"," ",IF($D$26="Standard Rates",SUMPRODUCT(BI164:BI263,$F285:$F384),IF($D$26="Client Custom Rates",SUMPRODUCT(BI164:BI263,$I285:$I384),IF($D$26="Investment",SUMPRODUCT(BI164:BI263,#REF!)))))," ")</f>
        <v xml:space="preserve"> </v>
      </c>
      <c r="BJ269" s="713" t="str">
        <f>IF($D$30="T&amp;M",IF($D$26="Select Margin Class"," ",IF($D$26="Standard Rates",SUMPRODUCT(BJ164:BJ263,$F285:$F384),IF($D$26="Client Custom Rates",SUMPRODUCT(BJ164:BJ263,$I285:$I384),IF($D$26="Investment",SUMPRODUCT(BJ164:BJ263,#REF!)))))," ")</f>
        <v xml:space="preserve"> </v>
      </c>
      <c r="BK269" s="713" t="str">
        <f>IF($D$30="T&amp;M",IF($D$26="Select Margin Class"," ",IF($D$26="Standard Rates",SUMPRODUCT(BK164:BK263,$F285:$F384),IF($D$26="Client Custom Rates",SUMPRODUCT(BK164:BK263,$I285:$I384),IF($D$26="Investment",SUMPRODUCT(BK164:BK263,#REF!)))))," ")</f>
        <v xml:space="preserve"> </v>
      </c>
      <c r="BL269" s="713" t="str">
        <f>IF($D$30="T&amp;M",IF($D$26="Select Margin Class"," ",IF($D$26="Standard Rates",SUMPRODUCT(BL164:BL263,$F285:$F384),IF($D$26="Client Custom Rates",SUMPRODUCT(BL164:BL263,$I285:$I384),IF($D$26="Investment",SUMPRODUCT(BL164:BL263,#REF!)))))," ")</f>
        <v xml:space="preserve"> </v>
      </c>
      <c r="BM269" s="713" t="str">
        <f>IF($D$30="T&amp;M",IF($D$26="Select Margin Class"," ",IF($D$26="Standard Rates",SUMPRODUCT(BM164:BM263,$F285:$F384),IF($D$26="Client Custom Rates",SUMPRODUCT(BM164:BM263,$I285:$I384),IF($D$26="Investment",SUMPRODUCT(BM164:BM263,#REF!)))))," ")</f>
        <v xml:space="preserve"> </v>
      </c>
      <c r="BN269" s="1336" t="str">
        <f>IF($D$30="T&amp;M",IF($D$26="Select Margin Class"," ",IF($D$26="Standard Rates",SUMPRODUCT(BN164:BN263,$F285:$F384),IF($D$26="Client Custom Rates",SUMPRODUCT(BN164:BN263,$I285:$I384),IF($D$26="Investment",SUMPRODUCT(BN164:BN263,#REF!)))))," ")</f>
        <v xml:space="preserve"> </v>
      </c>
    </row>
    <row r="270" spans="2:67" hidden="1" x14ac:dyDescent="0.25">
      <c r="E270" s="398"/>
      <c r="F270" s="398"/>
      <c r="G270" s="398"/>
      <c r="H270" s="398"/>
      <c r="I270" s="398"/>
      <c r="J270" s="398"/>
      <c r="K270" s="398"/>
      <c r="L270" s="398"/>
      <c r="M270" s="398"/>
      <c r="N270" s="398"/>
      <c r="O270" s="398"/>
      <c r="P270" s="398"/>
      <c r="Q270" s="398"/>
      <c r="R270" s="398"/>
      <c r="S270" s="398"/>
      <c r="T270" s="398"/>
      <c r="U270" s="398"/>
      <c r="V270" s="398"/>
      <c r="W270" s="398"/>
      <c r="X270" s="398"/>
      <c r="Y270" s="398"/>
      <c r="Z270" s="398"/>
      <c r="AA270" s="398"/>
      <c r="AB270" s="398"/>
      <c r="AC270" s="398"/>
      <c r="AH270" s="398"/>
      <c r="AI270" s="398"/>
      <c r="AJ270" s="398"/>
      <c r="AK270" s="398"/>
      <c r="AL270" s="398"/>
      <c r="AM270" s="398"/>
      <c r="AN270" s="398"/>
      <c r="AO270" s="398"/>
      <c r="AP270" s="398"/>
      <c r="AQ270" s="398"/>
      <c r="AR270" s="398"/>
      <c r="AS270" s="398"/>
      <c r="AT270" s="398"/>
      <c r="AU270" s="398"/>
      <c r="AV270" s="398"/>
      <c r="AW270" s="398"/>
      <c r="AX270" s="398"/>
      <c r="AY270" s="398"/>
      <c r="AZ270" s="398"/>
      <c r="BA270" s="398"/>
      <c r="BB270" s="398"/>
      <c r="BC270" s="398"/>
      <c r="BD270" s="398"/>
      <c r="BE270" s="398"/>
      <c r="BF270" s="398"/>
      <c r="BG270" s="398"/>
      <c r="BH270" s="398"/>
      <c r="BI270" s="398"/>
      <c r="BJ270" s="398"/>
      <c r="BK270" s="398"/>
      <c r="BL270" s="398"/>
      <c r="BM270" s="398"/>
      <c r="BN270" s="398"/>
    </row>
    <row r="271" spans="2:67" hidden="1" x14ac:dyDescent="0.25">
      <c r="D271" s="904" t="s">
        <v>181</v>
      </c>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c r="BC271" s="902"/>
      <c r="BD271" s="902"/>
      <c r="BE271" s="902"/>
      <c r="BF271" s="902"/>
      <c r="BG271" s="902"/>
      <c r="BH271" s="902"/>
      <c r="BI271" s="902"/>
      <c r="BJ271" s="902"/>
      <c r="BK271" s="902"/>
      <c r="BL271" s="902"/>
      <c r="BM271" s="902"/>
      <c r="BN271" s="902"/>
    </row>
    <row r="272" spans="2:67" hidden="1" x14ac:dyDescent="0.25">
      <c r="D272" s="903" t="s">
        <v>180</v>
      </c>
      <c r="E272" s="905" t="str">
        <f>IF($D$30="Fixed Fee",IF($D$26="Select Margin Class"," ",IF($D$26="Standard Rates",SUMPRODUCT(E164:E263,$F285:$F384)*(1+#REF!),IF($D$26="Client Custom Rates",SUMPRODUCT(E164:E263,$I285:$I384)*(1+#REF!),IF($D$26="Investment",SUMPRODUCT(E164:E263,#REF!)*(1+#REF!)))))," ")</f>
        <v xml:space="preserve"> </v>
      </c>
      <c r="F272" s="905" t="str">
        <f>IF($D$30="Fixed Fee",IF($D$26="Select Margin Class"," ",IF($D$26="Standard Rates",SUMPRODUCT(F164:F263,$F285:$F384)*(1+#REF!),IF($D$26="Client Custom Rates",SUMPRODUCT(F164:F263,$I285:$I384)*(1+#REF!),IF($D$26="Investment",SUMPRODUCT(F164:F263,#REF!)*(1+#REF!)))))," ")</f>
        <v xml:space="preserve"> </v>
      </c>
      <c r="G272" s="905" t="str">
        <f>IF($D$30="Fixed Fee",IF($D$26="Select Margin Class"," ",IF($D$26="Standard Rates",SUMPRODUCT(G164:G263,$F285:$F384)*(1+#REF!),IF($D$26="Client Custom Rates",SUMPRODUCT(G164:G263,$I285:$I384)*(1+#REF!),IF($D$26="Investment",SUMPRODUCT(G164:G263,#REF!)*(1+#REF!)))))," ")</f>
        <v xml:space="preserve"> </v>
      </c>
      <c r="H272" s="905"/>
      <c r="I272" s="905" t="str">
        <f>IF($D$30="Fixed Fee",IF($D$26="Select Margin Class"," ",IF($D$26="Standard Rates",SUMPRODUCT(I164:I263,$F285:$F384)*(1+#REF!),IF($D$26="Client Custom Rates",SUMPRODUCT(I164:I263,$I285:$I384)*(1+#REF!),IF($D$26="Investment",SUMPRODUCT(I164:I263,#REF!)*(1+#REF!)))))," ")</f>
        <v xml:space="preserve"> </v>
      </c>
      <c r="J272" s="905" t="str">
        <f>IF($D$30="Fixed Fee",IF($D$26="Select Margin Class"," ",IF($D$26="Standard Rates",SUMPRODUCT(J164:J263,$F285:$F384)*(1+#REF!),IF($D$26="Client Custom Rates",SUMPRODUCT(J164:J263,$I285:$I384)*(1+#REF!),IF($D$26="Investment",SUMPRODUCT(J164:J263,#REF!)*(1+#REF!)))))," ")</f>
        <v xml:space="preserve"> </v>
      </c>
      <c r="K272" s="905" t="str">
        <f>IF($D$30="Fixed Fee",IF($D$26="Select Margin Class"," ",IF($D$26="Standard Rates",SUMPRODUCT(K164:K263,$F285:$F384)*(1+#REF!),IF($D$26="Client Custom Rates",SUMPRODUCT(K164:K263,$I285:$I384)*(1+#REF!),IF($D$26="Investment",SUMPRODUCT(K164:K263,#REF!)*(1+#REF!)))))," ")</f>
        <v xml:space="preserve"> </v>
      </c>
      <c r="L272" s="905" t="str">
        <f>IF($D$30="Fixed Fee",IF($D$26="Select Margin Class"," ",IF($D$26="Standard Rates",SUMPRODUCT(L164:L263,$F285:$F384)*(1+#REF!),IF($D$26="Client Custom Rates",SUMPRODUCT(K28:K164,$I285:$I384)*(1+#REF!),IF($D$26="Investment",SUMPRODUCT(K28:K164,#REF!)*(1+#REF!)))))," ")</f>
        <v xml:space="preserve"> </v>
      </c>
      <c r="M272" s="905" t="str">
        <f>IF($D$30="Fixed Fee",IF($D$26="Select Margin Class"," ",IF($D$26="Standard Rates",SUMPRODUCT(M164:M263,$F285:$F384)*(1+#REF!),IF($D$26="Client Custom Rates",SUMPRODUCT(M164:M263,$I285:$I384)*(1+#REF!),IF($D$26="Investment",SUMPRODUCT(M164:M263,#REF!)*(1+#REF!)))))," ")</f>
        <v xml:space="preserve"> </v>
      </c>
      <c r="N272" s="905" t="str">
        <f>IF($D$30="Fixed Fee",IF($D$26="Select Margin Class"," ",IF($D$26="Standard Rates",SUMPRODUCT(N164:N263,$F285:$F384)*(1+#REF!),IF($D$26="Client Custom Rates",SUMPRODUCT(N164:N263,$I285:$I384)*(1+#REF!),IF($D$26="Investment",SUMPRODUCT(N164:N263,#REF!)*(1+#REF!)))))," ")</f>
        <v xml:space="preserve"> </v>
      </c>
      <c r="O272" s="905" t="str">
        <f>IF($D$30="Fixed Fee",IF($D$26="Select Margin Class"," ",IF($D$26="Standard Rates",SUMPRODUCT(O164:O263,$F285:$F384)*(1+#REF!),IF($D$26="Client Custom Rates",SUMPRODUCT(O164:O263,$I285:$I384)*(1+#REF!),IF($D$26="Investment",SUMPRODUCT(O164:O263,#REF!)*(1+#REF!)))))," ")</f>
        <v xml:space="preserve"> </v>
      </c>
      <c r="P272" s="905" t="str">
        <f>IF($D$30="Fixed Fee",IF($D$26="Select Margin Class"," ",IF($D$26="Standard Rates",SUMPRODUCT(P164:P263,$F285:$F384)*(1+#REF!),IF($D$26="Client Custom Rates",SUMPRODUCT(P164:P263,$I285:$I384)*(1+#REF!),IF($D$26="Investment",SUMPRODUCT(P164:P263,#REF!)*(1+#REF!)))))," ")</f>
        <v xml:space="preserve"> </v>
      </c>
      <c r="Q272" s="905" t="str">
        <f>IF($D$30="Fixed Fee",IF($D$26="Select Margin Class"," ",IF($D$26="Standard Rates",SUMPRODUCT(Q164:Q263,$F285:$F384)*(1+#REF!),IF($D$26="Client Custom Rates",SUMPRODUCT(Q164:Q263,$I285:$I384)*(1+#REF!),IF($D$26="Investment",SUMPRODUCT(Q164:Q263,#REF!)*(1+#REF!)))))," ")</f>
        <v xml:space="preserve"> </v>
      </c>
      <c r="R272" s="905" t="str">
        <f>IF($D$30="Fixed Fee",IF($D$26="Select Margin Class"," ",IF($D$26="Standard Rates",SUMPRODUCT(R164:R263,$F285:$F384)*(1+#REF!),IF($D$26="Client Custom Rates",SUMPRODUCT(R164:R263,$I285:$I384)*(1+#REF!),IF($D$26="Investment",SUMPRODUCT(R164:R263,#REF!)*(1+#REF!)))))," ")</f>
        <v xml:space="preserve"> </v>
      </c>
      <c r="S272" s="905" t="str">
        <f>IF($D$30="Fixed Fee",IF($D$26="Select Margin Class"," ",IF($D$26="Standard Rates",SUMPRODUCT(S164:S263,$F285:$F384)*(1+#REF!),IF($D$26="Client Custom Rates",SUMPRODUCT(S164:S263,$I285:$I384)*(1+#REF!),IF($D$26="Investment",SUMPRODUCT(S164:S263,#REF!)*(1+#REF!)))))," ")</f>
        <v xml:space="preserve"> </v>
      </c>
      <c r="T272" s="905" t="str">
        <f>IF($D$30="Fixed Fee",IF($D$26="Select Margin Class"," ",IF($D$26="Standard Rates",SUMPRODUCT(T164:T263,$F285:$F384)*(1+#REF!),IF($D$26="Client Custom Rates",SUMPRODUCT(T164:T263,$I285:$I384)*(1+#REF!),IF($D$26="Investment",SUMPRODUCT(T164:T263,#REF!)*(1+#REF!)))))," ")</f>
        <v xml:space="preserve"> </v>
      </c>
      <c r="U272" s="905" t="str">
        <f>IF($D$30="Fixed Fee",IF($D$26="Select Margin Class"," ",IF($D$26="Standard Rates",SUMPRODUCT(U164:U263,$F285:$F384)*(1+#REF!),IF($D$26="Client Custom Rates",SUMPRODUCT(U164:U263,$I285:$I384)*(1+#REF!),IF($D$26="Investment",SUMPRODUCT(U164:U263,#REF!)*(1+#REF!)))))," ")</f>
        <v xml:space="preserve"> </v>
      </c>
      <c r="V272" s="905" t="str">
        <f>IF($D$30="Fixed Fee",IF($D$26="Select Margin Class"," ",IF($D$26="Standard Rates",SUMPRODUCT(V164:V263,$F285:$F384)*(1+#REF!),IF($D$26="Client Custom Rates",SUMPRODUCT(V164:V263,$I285:$I384)*(1+#REF!),IF($D$26="Investment",SUMPRODUCT(V164:V263,#REF!)*(1+#REF!)))))," ")</f>
        <v xml:space="preserve"> </v>
      </c>
      <c r="W272" s="905" t="str">
        <f>IF($D$30="Fixed Fee",IF($D$26="Select Margin Class"," ",IF($D$26="Standard Rates",SUMPRODUCT(W164:W263,$F285:$F384)*(1+#REF!),IF($D$26="Client Custom Rates",SUMPRODUCT(W164:W263,$I285:$I384)*(1+#REF!),IF($D$26="Investment",SUMPRODUCT(W164:W263,#REF!)*(1+#REF!)))))," ")</f>
        <v xml:space="preserve"> </v>
      </c>
      <c r="X272" s="905"/>
      <c r="Y272" s="905" t="str">
        <f>IF($D$30="Fixed Fee",IF($D$26="Select Margin Class"," ",IF($D$26="Standard Rates",SUMPRODUCT(Y164:Y263,$F285:$F384)*(1+#REF!),IF($D$26="Client Custom Rates",SUMPRODUCT(Y164:Y263,$I285:$I384)*(1+#REF!),IF($D$26="Investment",SUMPRODUCT(Y164:Y263,#REF!)*(1+#REF!)))))," ")</f>
        <v xml:space="preserve"> </v>
      </c>
      <c r="Z272" s="905" t="str">
        <f>IF($D$30="Fixed Fee",IF($D$26="Select Margin Class"," ",IF($D$26="Standard Rates",SUMPRODUCT(Z164:Z263,$F285:$F384)*(1+#REF!),IF($D$26="Client Custom Rates",SUMPRODUCT(Z164:Z263,$I285:$I384)*(1+#REF!),IF($D$26="Investment",SUMPRODUCT(Z164:Z263,#REF!)*(1+#REF!)))))," ")</f>
        <v xml:space="preserve"> </v>
      </c>
      <c r="AA272" s="905" t="str">
        <f>IF($D$30="Fixed Fee",IF($D$26="Select Margin Class"," ",IF($D$26="Standard Rates",SUMPRODUCT(AA164:AA263,$F285:$F384)*(1+#REF!),IF($D$26="Client Custom Rates",SUMPRODUCT(AA164:AA263,$I285:$I384)*(1+#REF!),IF($D$26="Investment",SUMPRODUCT(AA164:AA263,#REF!)*(1+#REF!)))))," ")</f>
        <v xml:space="preserve"> </v>
      </c>
      <c r="AB272" s="905" t="str">
        <f>IF($D$30="Fixed Fee",IF($D$26="Select Margin Class"," ",IF($D$26="Standard Rates",SUMPRODUCT(AB164:AB263,$F285:$F384)*(1+#REF!),IF($D$26="Client Custom Rates",SUMPRODUCT(AB164:AB263,$I285:$I384)*(1+#REF!),IF($D$26="Investment",SUMPRODUCT(AB164:AB263,#REF!)*(1+#REF!)))))," ")</f>
        <v xml:space="preserve"> </v>
      </c>
      <c r="AC272" s="905" t="str">
        <f>IF($D$30="Fixed Fee",IF($D$26="Select Margin Class"," ",IF($D$26="Standard Rates",SUMPRODUCT(AC164:AC263,$F285:$F384)*(1+#REF!),IF($D$26="Client Custom Rates",SUMPRODUCT(AC164:AC263,$I285:$I384)*(1+#REF!),IF($D$26="Investment",SUMPRODUCT(AC164:AC263,#REF!)*(1+#REF!)))))," ")</f>
        <v xml:space="preserve"> </v>
      </c>
      <c r="AH272" s="905" t="str">
        <f>IF($D$30="Fixed Fee",IF($D$26="Select Margin Class"," ",IF($D$26="Standard Rates",SUMPRODUCT(AH164:AH263,$F285:$F384)*(1+#REF!),IF($D$26="Client Custom Rates",SUMPRODUCT(AH164:AH263,$I285:$I384)*(1+#REF!),IF($D$26="Investment",SUMPRODUCT(AH164:AH263,#REF!)*(1+#REF!)))))," ")</f>
        <v xml:space="preserve"> </v>
      </c>
      <c r="AI272" s="905" t="str">
        <f>IF($D$30="Fixed Fee",IF($D$26="Select Margin Class"," ",IF($D$26="Standard Rates",SUMPRODUCT(AI164:AI263,$F285:$F384)*(1+#REF!),IF($D$26="Client Custom Rates",SUMPRODUCT(AI164:AI263,$I285:$I384)*(1+#REF!),IF($D$26="Investment",SUMPRODUCT(AI164:AI263,#REF!)*(1+#REF!)))))," ")</f>
        <v xml:space="preserve"> </v>
      </c>
      <c r="AJ272" s="905" t="str">
        <f>IF($D$30="Fixed Fee",IF($D$26="Select Margin Class"," ",IF($D$26="Standard Rates",SUMPRODUCT(AJ164:AJ263,$F285:$F384)*(1+#REF!),IF($D$26="Client Custom Rates",SUMPRODUCT(AJ164:AJ263,$I285:$I384)*(1+#REF!),IF($D$26="Investment",SUMPRODUCT(AJ164:AJ263,#REF!)*(1+#REF!)))))," ")</f>
        <v xml:space="preserve"> </v>
      </c>
      <c r="AK272" s="905" t="str">
        <f>IF($D$30="Fixed Fee",IF($D$26="Select Margin Class"," ",IF($D$26="Standard Rates",SUMPRODUCT(AK164:AK263,$F285:$F384)*(1+#REF!),IF($D$26="Client Custom Rates",SUMPRODUCT(AK164:AK263,$I285:$I384)*(1+#REF!),IF($D$26="Investment",SUMPRODUCT(AK164:AK263,#REF!)*(1+#REF!)))))," ")</f>
        <v xml:space="preserve"> </v>
      </c>
      <c r="AL272" s="905" t="str">
        <f>IF($D$30="Fixed Fee",IF($D$26="Select Margin Class"," ",IF($D$26="Standard Rates",SUMPRODUCT(AL164:AL263,$F285:$F384)*(1+#REF!),IF($D$26="Client Custom Rates",SUMPRODUCT(AL164:AL263,$I285:$I384)*(1+#REF!),IF($D$26="Investment",SUMPRODUCT(AL164:AL263,#REF!)*(1+#REF!)))))," ")</f>
        <v xml:space="preserve"> </v>
      </c>
      <c r="AM272" s="905" t="str">
        <f>IF($D$30="Fixed Fee",IF($D$26="Select Margin Class"," ",IF($D$26="Standard Rates",SUMPRODUCT(AM164:AM263,$F285:$F384)*(1+#REF!),IF($D$26="Client Custom Rates",SUMPRODUCT(AM164:AM263,$I285:$I384)*(1+#REF!),IF($D$26="Investment",SUMPRODUCT(AM164:AM263,#REF!)*(1+#REF!)))))," ")</f>
        <v xml:space="preserve"> </v>
      </c>
      <c r="AN272" s="905" t="str">
        <f>IF($D$30="Fixed Fee",IF($D$26="Select Margin Class"," ",IF($D$26="Standard Rates",SUMPRODUCT(AN164:AN263,$F285:$F384)*(1+#REF!),IF($D$26="Client Custom Rates",SUMPRODUCT(AN164:AN263,$I285:$I384)*(1+#REF!),IF($D$26="Investment",SUMPRODUCT(AN164:AN263,#REF!)*(1+#REF!)))))," ")</f>
        <v xml:space="preserve"> </v>
      </c>
      <c r="AO272" s="905" t="str">
        <f>IF($D$30="Fixed Fee",IF($D$26="Select Margin Class"," ",IF($D$26="Standard Rates",SUMPRODUCT(AO164:AO263,$F285:$F384)*(1+#REF!),IF($D$26="Client Custom Rates",SUMPRODUCT(AO164:AO263,$I285:$I384)*(1+#REF!),IF($D$26="Investment",SUMPRODUCT(AO164:AO263,#REF!)*(1+#REF!)))))," ")</f>
        <v xml:space="preserve"> </v>
      </c>
      <c r="AP272" s="905" t="str">
        <f>IF($D$30="Fixed Fee",IF($D$26="Select Margin Class"," ",IF($D$26="Standard Rates",SUMPRODUCT(AP164:AP263,$F285:$F384)*(1+#REF!),IF($D$26="Client Custom Rates",SUMPRODUCT(AP164:AP263,$I285:$I384)*(1+#REF!),IF($D$26="Investment",SUMPRODUCT(AP164:AP263,#REF!)*(1+#REF!)))))," ")</f>
        <v xml:space="preserve"> </v>
      </c>
      <c r="AQ272" s="905" t="str">
        <f>IF($D$30="Fixed Fee",IF($D$26="Select Margin Class"," ",IF($D$26="Standard Rates",SUMPRODUCT(AQ164:AQ263,$F285:$F384)*(1+#REF!),IF($D$26="Client Custom Rates",SUMPRODUCT(AQ164:AQ263,$I285:$I384)*(1+#REF!),IF($D$26="Investment",SUMPRODUCT(AQ164:AQ263,#REF!)*(1+#REF!)))))," ")</f>
        <v xml:space="preserve"> </v>
      </c>
      <c r="AR272" s="905" t="str">
        <f>IF($D$30="Fixed Fee",IF($D$26="Select Margin Class"," ",IF($D$26="Standard Rates",SUMPRODUCT(AR164:AR263,$F285:$F384)*(1+#REF!),IF($D$26="Client Custom Rates",SUMPRODUCT(AR164:AR263,$I285:$I384)*(1+#REF!),IF($D$26="Investment",SUMPRODUCT(AR164:AR263,#REF!)*(1+#REF!)))))," ")</f>
        <v xml:space="preserve"> </v>
      </c>
      <c r="AS272" s="905" t="str">
        <f>IF($D$30="Fixed Fee",IF($D$26="Select Margin Class"," ",IF($D$26="Standard Rates",SUMPRODUCT(AS164:AS263,$F285:$F384)*(1+#REF!),IF($D$26="Client Custom Rates",SUMPRODUCT(AS164:AS263,$I285:$I384)*(1+#REF!),IF($D$26="Investment",SUMPRODUCT(AS164:AS263,#REF!)*(1+#REF!)))))," ")</f>
        <v xml:space="preserve"> </v>
      </c>
      <c r="AT272" s="905" t="str">
        <f>IF($D$30="Fixed Fee",IF($D$26="Select Margin Class"," ",IF($D$26="Standard Rates",SUMPRODUCT(AT164:AT263,$F285:$F384)*(1+#REF!),IF($D$26="Client Custom Rates",SUMPRODUCT(AT164:AT263,$I285:$I384)*(1+#REF!),IF($D$26="Investment",SUMPRODUCT(AT164:AT263,#REF!)*(1+#REF!)))))," ")</f>
        <v xml:space="preserve"> </v>
      </c>
      <c r="AU272" s="905" t="str">
        <f>IF($D$30="Fixed Fee",IF($D$26="Select Margin Class"," ",IF($D$26="Standard Rates",SUMPRODUCT(AU164:AU263,$F285:$F384)*(1+#REF!),IF($D$26="Client Custom Rates",SUMPRODUCT(AU164:AU263,$I285:$I384)*(1+#REF!),IF($D$26="Investment",SUMPRODUCT(AU164:AU263,#REF!)*(1+#REF!)))))," ")</f>
        <v xml:space="preserve"> </v>
      </c>
      <c r="AV272" s="905" t="str">
        <f>IF($D$30="Fixed Fee",IF($D$26="Select Margin Class"," ",IF($D$26="Standard Rates",SUMPRODUCT(AV164:AV263,$F285:$F384)*(1+#REF!),IF($D$26="Client Custom Rates",SUMPRODUCT(AV164:AV263,$I285:$I384)*(1+#REF!),IF($D$26="Investment",SUMPRODUCT(AV164:AV263,#REF!)*(1+#REF!)))))," ")</f>
        <v xml:space="preserve"> </v>
      </c>
      <c r="AW272" s="905" t="str">
        <f>IF($D$30="Fixed Fee",IF($D$26="Select Margin Class"," ",IF($D$26="Standard Rates",SUMPRODUCT(AW164:AW263,$F285:$F384)*(1+#REF!),IF($D$26="Client Custom Rates",SUMPRODUCT(AW164:AW263,$I285:$I384)*(1+#REF!),IF($D$26="Investment",SUMPRODUCT(AW164:AW263,#REF!)*(1+#REF!)))))," ")</f>
        <v xml:space="preserve"> </v>
      </c>
      <c r="AX272" s="905" t="str">
        <f>IF($D$30="Fixed Fee",IF($D$26="Select Margin Class"," ",IF($D$26="Standard Rates",SUMPRODUCT(AX164:AX263,$F285:$F384)*(1+#REF!),IF($D$26="Client Custom Rates",SUMPRODUCT(AX164:AX263,$I285:$I384)*(1+#REF!),IF($D$26="Investment",SUMPRODUCT(AX164:AX263,#REF!)*(1+#REF!)))))," ")</f>
        <v xml:space="preserve"> </v>
      </c>
      <c r="AY272" s="905" t="str">
        <f>IF($D$30="Fixed Fee",IF($D$26="Select Margin Class"," ",IF($D$26="Standard Rates",SUMPRODUCT(AY164:AY263,$F285:$F384)*(1+#REF!),IF($D$26="Client Custom Rates",SUMPRODUCT(AY164:AY263,$I285:$I384)*(1+#REF!),IF($D$26="Investment",SUMPRODUCT(AY164:AY263,#REF!)*(1+#REF!)))))," ")</f>
        <v xml:space="preserve"> </v>
      </c>
      <c r="AZ272" s="905" t="str">
        <f>IF($D$30="Fixed Fee",IF($D$26="Select Margin Class"," ",IF($D$26="Standard Rates",SUMPRODUCT(AZ164:AZ263,$F285:$F384)*(1+#REF!),IF($D$26="Client Custom Rates",SUMPRODUCT(AZ164:AZ263,$I285:$I384)*(1+#REF!),IF($D$26="Investment",SUMPRODUCT(AZ164:AZ263,#REF!)*(1+#REF!)))))," ")</f>
        <v xml:space="preserve"> </v>
      </c>
      <c r="BA272" s="905" t="str">
        <f>IF($D$30="Fixed Fee",IF($D$26="Select Margin Class"," ",IF($D$26="Standard Rates",SUMPRODUCT(BA164:BA263,$F285:$F384)*(1+#REF!),IF($D$26="Client Custom Rates",SUMPRODUCT(BA164:BA263,$I285:$I384)*(1+#REF!),IF($D$26="Investment",SUMPRODUCT(BA164:BA263,#REF!)*(1+#REF!)))))," ")</f>
        <v xml:space="preserve"> </v>
      </c>
      <c r="BB272" s="905" t="str">
        <f>IF($D$30="Fixed Fee",IF($D$26="Select Margin Class"," ",IF($D$26="Standard Rates",SUMPRODUCT(BB164:BB263,$F285:$F384)*(1+#REF!),IF($D$26="Client Custom Rates",SUMPRODUCT(BB164:BB263,$I285:$I384)*(1+#REF!),IF($D$26="Investment",SUMPRODUCT(BB164:BB263,#REF!)*(1+#REF!)))))," ")</f>
        <v xml:space="preserve"> </v>
      </c>
      <c r="BC272" s="905" t="str">
        <f>IF($D$30="Fixed Fee",IF($D$26="Select Margin Class"," ",IF($D$26="Standard Rates",SUMPRODUCT(BC164:BC263,$F285:$F384)*(1+#REF!),IF($D$26="Client Custom Rates",SUMPRODUCT(BC164:BC263,$I285:$I384)*(1+#REF!),IF($D$26="Investment",SUMPRODUCT(BC164:BC263,#REF!)*(1+#REF!)))))," ")</f>
        <v xml:space="preserve"> </v>
      </c>
      <c r="BD272" s="905" t="str">
        <f>IF($D$30="Fixed Fee",IF($D$26="Select Margin Class"," ",IF($D$26="Standard Rates",SUMPRODUCT(BD164:BD263,$F285:$F384)*(1+#REF!),IF($D$26="Client Custom Rates",SUMPRODUCT(BD164:BD263,$I285:$I384)*(1+#REF!),IF($D$26="Investment",SUMPRODUCT(BD164:BD263,#REF!)*(1+#REF!)))))," ")</f>
        <v xml:space="preserve"> </v>
      </c>
      <c r="BE272" s="905" t="str">
        <f>IF($D$30="Fixed Fee",IF($D$26="Select Margin Class"," ",IF($D$26="Standard Rates",SUMPRODUCT(BE164:BE263,$F285:$F384)*(1+#REF!),IF($D$26="Client Custom Rates",SUMPRODUCT(BE164:BE263,$I285:$I384)*(1+#REF!),IF($D$26="Investment",SUMPRODUCT(BE164:BE263,#REF!)*(1+#REF!)))))," ")</f>
        <v xml:space="preserve"> </v>
      </c>
      <c r="BF272" s="905" t="str">
        <f>IF($D$30="Fixed Fee",IF($D$26="Select Margin Class"," ",IF($D$26="Standard Rates",SUMPRODUCT(BF164:BF263,$F285:$F384)*(1+#REF!),IF($D$26="Client Custom Rates",SUMPRODUCT(BF164:BF263,$I285:$I384)*(1+#REF!),IF($D$26="Investment",SUMPRODUCT(BF164:BF263,#REF!)*(1+#REF!)))))," ")</f>
        <v xml:space="preserve"> </v>
      </c>
      <c r="BG272" s="905" t="str">
        <f>IF($D$30="Fixed Fee",IF($D$26="Select Margin Class"," ",IF($D$26="Standard Rates",SUMPRODUCT(BG164:BG263,$F285:$F384)*(1+#REF!),IF($D$26="Client Custom Rates",SUMPRODUCT(BG164:BG263,$I285:$I384)*(1+#REF!),IF($D$26="Investment",SUMPRODUCT(BG164:BG263,#REF!)*(1+#REF!)))))," ")</f>
        <v xml:space="preserve"> </v>
      </c>
      <c r="BH272" s="905" t="str">
        <f>IF($D$30="Fixed Fee",IF($D$26="Select Margin Class"," ",IF($D$26="Standard Rates",SUMPRODUCT(BH164:BH263,$F285:$F384)*(1+#REF!),IF($D$26="Client Custom Rates",SUMPRODUCT(BH164:BH263,$I285:$I384)*(1+#REF!),IF($D$26="Investment",SUMPRODUCT(BH164:BH263,#REF!)*(1+#REF!)))))," ")</f>
        <v xml:space="preserve"> </v>
      </c>
      <c r="BI272" s="905" t="str">
        <f>IF($D$30="Fixed Fee",IF($D$26="Select Margin Class"," ",IF($D$26="Standard Rates",SUMPRODUCT(BI164:BI263,$F285:$F384)*(1+#REF!),IF($D$26="Client Custom Rates",SUMPRODUCT(BI164:BI263,$I285:$I384)*(1+#REF!),IF($D$26="Investment",SUMPRODUCT(BI164:BI263,#REF!)*(1+#REF!)))))," ")</f>
        <v xml:space="preserve"> </v>
      </c>
      <c r="BJ272" s="905" t="str">
        <f>IF($D$30="Fixed Fee",IF($D$26="Select Margin Class"," ",IF($D$26="Standard Rates",SUMPRODUCT(BJ164:BJ263,$F285:$F384)*(1+#REF!),IF($D$26="Client Custom Rates",SUMPRODUCT(BJ164:BJ263,$I285:$I384)*(1+#REF!),IF($D$26="Investment",SUMPRODUCT(BJ164:BJ263,#REF!)*(1+#REF!)))))," ")</f>
        <v xml:space="preserve"> </v>
      </c>
      <c r="BK272" s="905" t="str">
        <f>IF($D$30="Fixed Fee",IF($D$26="Select Margin Class"," ",IF($D$26="Standard Rates",SUMPRODUCT(BK164:BK263,$F285:$F384)*(1+#REF!),IF($D$26="Client Custom Rates",SUMPRODUCT(BK164:BK263,$I285:$I384)*(1+#REF!),IF($D$26="Investment",SUMPRODUCT(BK164:BK263,#REF!)*(1+#REF!)))))," ")</f>
        <v xml:space="preserve"> </v>
      </c>
      <c r="BL272" s="905" t="str">
        <f>IF($D$30="Fixed Fee",IF($D$26="Select Margin Class"," ",IF($D$26="Standard Rates",SUMPRODUCT(BL164:BL263,$F285:$F384)*(1+#REF!),IF($D$26="Client Custom Rates",SUMPRODUCT(BL164:BL263,$I285:$I384)*(1+#REF!),IF($D$26="Investment",SUMPRODUCT(BL164:BL263,#REF!)*(1+#REF!)))))," ")</f>
        <v xml:space="preserve"> </v>
      </c>
      <c r="BM272" s="906" t="str">
        <f>IF($D$30="Fixed Fee",IF($D$26="Select Margin Class"," ",IF($D$26="Standard Rates",SUMPRODUCT(BM164:BM263,$F285:$F384)*(1+#REF!),IF($D$26="Client Custom Rates",SUMPRODUCT(BM164:BM263,$I285:$I384)*(1+#REF!),IF($D$26="Investment",SUMPRODUCT(BM164:BM263,#REF!)*(1+#REF!)))))," ")</f>
        <v xml:space="preserve"> </v>
      </c>
      <c r="BN272" s="906" t="str">
        <f>IF($D$30="Fixed Fee",IF($D$26="Select Margin Class"," ",IF($D$26="Standard Rates",SUMPRODUCT(BN164:BN263,$F285:$F384)*(1+#REF!),IF($D$26="Client Custom Rates",SUMPRODUCT(BN164:BN263,$I285:$I384)*(1+#REF!),IF($D$26="Investment",SUMPRODUCT(BN164:BN263,#REF!)*(1+#REF!)))))," ")</f>
        <v xml:space="preserve"> </v>
      </c>
    </row>
    <row r="273" spans="1:16" hidden="1" x14ac:dyDescent="0.25">
      <c r="D273" s="1211" t="s">
        <v>2270</v>
      </c>
    </row>
    <row r="274" spans="1:16" hidden="1" x14ac:dyDescent="0.25"/>
    <row r="276" spans="1:16" s="403" customFormat="1" ht="17.399999999999999" x14ac:dyDescent="0.25">
      <c r="A276" s="395"/>
      <c r="B276" s="395"/>
      <c r="C276" s="801" t="s">
        <v>2322</v>
      </c>
    </row>
    <row r="277" spans="1:16" x14ac:dyDescent="0.25">
      <c r="C277" s="1730" t="s">
        <v>3247</v>
      </c>
      <c r="D277" s="1730"/>
      <c r="E277" s="1730"/>
      <c r="F277" s="1730"/>
      <c r="G277" s="1730"/>
      <c r="H277" s="1731"/>
      <c r="I277" s="1730"/>
      <c r="J277" s="1730"/>
      <c r="K277" s="1730"/>
      <c r="L277" s="1730"/>
      <c r="M277" s="1730"/>
      <c r="N277" s="1730"/>
      <c r="O277" s="1469"/>
      <c r="P277" s="1469"/>
    </row>
    <row r="278" spans="1:16" x14ac:dyDescent="0.25">
      <c r="C278" s="1691" t="s">
        <v>2323</v>
      </c>
      <c r="D278" s="1691"/>
      <c r="E278" s="1691"/>
      <c r="F278" s="1691"/>
      <c r="G278" s="1691"/>
      <c r="H278" s="1691"/>
      <c r="I278" s="1691"/>
      <c r="J278" s="1691"/>
      <c r="K278" s="1691"/>
      <c r="L278" s="1691"/>
      <c r="M278" s="1691"/>
      <c r="N278" s="1691"/>
      <c r="O278" s="649"/>
      <c r="P278" s="649"/>
    </row>
    <row r="279" spans="1:16" x14ac:dyDescent="0.25">
      <c r="C279" s="1467" t="s">
        <v>3174</v>
      </c>
      <c r="D279" s="1466"/>
      <c r="E279" s="1466"/>
      <c r="F279" s="1466"/>
      <c r="G279" s="1466"/>
      <c r="H279" s="1466"/>
      <c r="I279" s="1466"/>
      <c r="J279" s="1466"/>
      <c r="K279" s="1466"/>
      <c r="L279" s="1466"/>
      <c r="M279" s="1466"/>
      <c r="N279" s="1466"/>
      <c r="O279" s="649"/>
      <c r="P279" s="649"/>
    </row>
    <row r="280" spans="1:16" x14ac:dyDescent="0.25">
      <c r="C280" s="1690" t="s">
        <v>3248</v>
      </c>
      <c r="D280" s="1690"/>
      <c r="E280" s="1690"/>
      <c r="F280" s="1690"/>
      <c r="G280" s="1690"/>
      <c r="H280" s="1690"/>
      <c r="I280" s="1690"/>
      <c r="J280" s="1690"/>
      <c r="K280" s="1690"/>
      <c r="L280" s="1690"/>
      <c r="M280" s="1690"/>
      <c r="N280" s="1690"/>
      <c r="O280" s="1690"/>
      <c r="P280" s="1690"/>
    </row>
    <row r="281" spans="1:16" ht="18" customHeight="1" x14ac:dyDescent="0.25">
      <c r="C281" s="1665" t="s">
        <v>3249</v>
      </c>
      <c r="D281" s="1665"/>
      <c r="E281" s="1665"/>
      <c r="F281" s="1665"/>
      <c r="G281" s="1665"/>
      <c r="H281" s="1665"/>
      <c r="I281" s="1665"/>
      <c r="J281" s="1665"/>
      <c r="K281" s="1665"/>
      <c r="L281" s="1665"/>
      <c r="M281" s="1665"/>
      <c r="N281" s="1665"/>
      <c r="O281" s="1665"/>
      <c r="P281" s="1665"/>
    </row>
    <row r="282" spans="1:16" ht="25.05" customHeight="1" x14ac:dyDescent="0.25">
      <c r="B282" s="555"/>
      <c r="C282" s="907" t="s">
        <v>189</v>
      </c>
      <c r="D282" s="1582">
        <f>IFERROR('3. Financial Inputs'!B52,"")</f>
        <v>0.75607235142118867</v>
      </c>
      <c r="E282" s="520"/>
      <c r="F282" s="521"/>
      <c r="G282" s="1211"/>
      <c r="H282" s="1211"/>
      <c r="J282" s="1211"/>
    </row>
    <row r="283" spans="1:16" ht="25.95" customHeight="1" x14ac:dyDescent="0.25">
      <c r="B283" s="555"/>
      <c r="C283" s="907" t="s">
        <v>2197</v>
      </c>
      <c r="D283" s="908">
        <f>SUM(D285:D384)</f>
        <v>154800</v>
      </c>
      <c r="E283" s="908"/>
      <c r="F283" s="908">
        <f>SUM(F285:F384)</f>
        <v>37760</v>
      </c>
      <c r="G283" s="398"/>
      <c r="H283" s="398"/>
      <c r="K283" s="714"/>
      <c r="M283" s="1349" t="e">
        <f>SUM(M285:M340)</f>
        <v>#REF!</v>
      </c>
    </row>
    <row r="284" spans="1:16" ht="45" customHeight="1" x14ac:dyDescent="0.25">
      <c r="C284" s="712" t="s">
        <v>237</v>
      </c>
      <c r="D284" s="1396" t="s">
        <v>3320</v>
      </c>
      <c r="E284" s="1397" t="s">
        <v>110</v>
      </c>
      <c r="F284" s="1397" t="s">
        <v>239</v>
      </c>
      <c r="G284" s="884"/>
      <c r="H284" s="884"/>
      <c r="I284" s="1397" t="s">
        <v>2168</v>
      </c>
      <c r="K284" s="800" t="s">
        <v>175</v>
      </c>
      <c r="L284" s="1398" t="s">
        <v>2324</v>
      </c>
      <c r="M284" s="800" t="s">
        <v>103</v>
      </c>
      <c r="N284" s="800" t="s">
        <v>2264</v>
      </c>
      <c r="P284" s="1577"/>
    </row>
    <row r="285" spans="1:16" ht="13.95" customHeight="1" x14ac:dyDescent="0.25">
      <c r="C285" s="1353" t="str">
        <f>IF(K48="","",K48)</f>
        <v>Technical Lead</v>
      </c>
      <c r="D285" s="917">
        <f>IFERROR(IF($L285="Enter Override $",(IF($E$26="Select Type","Select Margin Class",IF($E$26="Standard Rates",I285*M285,IF($E$26="Client Custom Rates",K285*M285)))),L285*M285),"")</f>
        <v>102000</v>
      </c>
      <c r="E285" s="909"/>
      <c r="F285" s="909" cm="1">
        <f t="array" ref="F285">IFERROR(IF($E$20="Credera US",_xlfn.XLOOKUP($O48,'Rates &amp; Drop Downs INT'!F:F,'Rates &amp; Drop Downs INT'!G:G)*M285,IF($C48="TADNorthAmerica",SUMPRODUCT(('Rates &amp; Drop Downs INT'!$CG$6:$CG$708=$D48)*('Rates &amp; Drop Downs INT'!$CI$6:$CI$708=$F48)*('Rates &amp; Drop Downs INT'!$CK$6:$CK$708=$K48)*('Rates &amp; Drop Downs INT'!$CQ$6:$CQ$708))*M285,SUMPRODUCT(('Rates &amp; Drop Downs INT'!$CG$6:$CG$708=$D48)*('Rates &amp; Drop Downs INT'!$CI$6:$CI$708=$F48)*('Rates &amp; Drop Downs INT'!$CK$6:$CK$708=$K48)*('Rates &amp; Drop Downs INT'!$CT$6:$CT$708))*M285)),0)</f>
        <v>36000</v>
      </c>
      <c r="G285" s="910"/>
      <c r="H285" s="910"/>
      <c r="I285" s="909" cm="1">
        <f t="array" ref="I285">IF($E$20="Credera US",IF(L285&lt;&gt;"Enter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85</v>
      </c>
      <c r="K285" s="909" cm="1">
        <f t="array" ref="K285">IF($E$20&lt;&gt;"Credera US",0,IF(L285&lt;&gt;"Enter Override $","",IFERROR(IF($D$26&lt;&gt;"Client Custom Rates",0,INDEX('Client Rate Cards'!E:E,MATCH(1,('Client Rate Cards'!B:B='2. Roles &amp; Pricing'!$D$27)*('Client Rate Cards'!D:D='2. Roles &amp; Pricing'!T48),0))),0)))</f>
        <v>0</v>
      </c>
      <c r="L285" s="1351" t="s">
        <v>3688</v>
      </c>
      <c r="M285" s="911">
        <f t="shared" ref="M285:M316" si="86">IF(SUM(E164:BM164)=0,"",SUM(E164:BM164))</f>
        <v>1200</v>
      </c>
      <c r="N285" s="912">
        <f t="shared" ref="N285:N316" si="87">IF(COUNTIF($D164:$BC164,"&gt;0")=0,"",COUNTIF($D164:$BC164,"&gt;0"))</f>
        <v>30</v>
      </c>
      <c r="O285" s="803"/>
      <c r="P285" s="803"/>
    </row>
    <row r="286" spans="1:16" ht="13.95" customHeight="1" x14ac:dyDescent="0.25">
      <c r="C286" s="1352" t="str">
        <f>IF(K49="","",K49)</f>
        <v>Content Strategist</v>
      </c>
      <c r="D286" s="918">
        <f>IFERROR(IF($L286="",(IF($E$26="Select Type","Select Margin Class",IF($E$26="Standard Rates",I286*M286,IF($E$26="Client Custom Rates",K286*M286)))),L286*M286),"")</f>
        <v>52800</v>
      </c>
      <c r="E286" s="885"/>
      <c r="F286" s="885" cm="1">
        <f t="array" ref="F286">IFERROR(IF($E$20="Credera US",_xlfn.XLOOKUP($O49,'Rates &amp; Drop Downs INT'!F:F,'Rates &amp; Drop Downs INT'!G:G)*M286,IF($C49="TADNorthAmerica",SUMPRODUCT(('Rates &amp; Drop Downs INT'!$CG$6:$CG$708=$D49)*('Rates &amp; Drop Downs INT'!$CI$6:$CI$708=$F49)*('Rates &amp; Drop Downs INT'!$CK$6:$CK$708=$K49)*('Rates &amp; Drop Downs INT'!$CQ$6:$CQ$708))*M286,SUMPRODUCT(('Rates &amp; Drop Downs INT'!$CG$6:$CG$708=$D49)*('Rates &amp; Drop Downs INT'!$CI$6:$CI$708=$F49)*('Rates &amp; Drop Downs INT'!$CK$6:$CK$708=$K49)*('Rates &amp; Drop Downs INT'!$CT$6:$CT$708))*M286)),0)</f>
        <v>1760</v>
      </c>
      <c r="G286" s="885" t="str">
        <f>IF(M286&lt;&gt;"","",IF($E$26="Select Type","Select Margin Class",IFERROR(IF($O49="",0,IF($E$26="Client Custom Rates",0,IF($E$26="Standard Rates",_xlfn.XLOOKUP($O49,'Rates &amp; Drop Downs INT'!$F:$F,'Rates &amp; Drop Downs INT'!J:J)))),0)))</f>
        <v/>
      </c>
      <c r="H286" s="885"/>
      <c r="I286" s="885" cm="1">
        <f t="array" ref="I286">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INT'!$CR$6:$CR$747))),IF(L286&lt;&gt;"","",IF($E$26="Select Type","Select Margin Class",IFERROR(IF($O49="",0,IF($E$26="Client Custom Rates",0,IF($E$26="Standard Rates",_xlfn.XLOOKUP($O49,'Rates &amp; Drop Downs INT'!$F:$F,'Rates &amp; Drop Downs INT'!I:I)))),0))))</f>
        <v>60</v>
      </c>
      <c r="K286" s="885" cm="1">
        <f t="array" ref="K286">IF($E$20&lt;&gt;"Credera US",0,IF(L286&lt;&gt;"","",IFERROR(IF($D$26&lt;&gt;"Client Custom Rates",0,INDEX('Client Rate Cards'!E:E,MATCH(1,('Client Rate Cards'!B:B='2. Roles &amp; Pricing'!$D$27)*('Client Rate Cards'!D:D='2. Roles &amp; Pricing'!T49),0))),0)))</f>
        <v>0</v>
      </c>
      <c r="L286" s="1350"/>
      <c r="M286" s="887">
        <f t="shared" si="86"/>
        <v>880</v>
      </c>
      <c r="N286" s="913">
        <f t="shared" si="87"/>
        <v>22</v>
      </c>
    </row>
    <row r="287" spans="1:16" ht="13.95" customHeight="1" x14ac:dyDescent="0.25">
      <c r="C287" s="1352" t="e">
        <f>IF(#REF!="","",#REF!)</f>
        <v>#REF!</v>
      </c>
      <c r="D287" s="918" t="str">
        <f t="shared" ref="D287:D350" si="88">IFERROR(IF($L287="",(IF($E$26="Select Type","Select Margin Class",IF($E$26="Standard Rates",I287*M287,IF($E$26="Client Custom Rates",K287*M287)))),L287*M287),"")</f>
        <v/>
      </c>
      <c r="E287" s="885"/>
      <c r="F287" s="885" cm="1">
        <f t="array" ref="F287">IFERROR(IF($E$20="Credera US",_xlfn.XLOOKUP(#REF!,'Rates &amp; Drop Downs INT'!F:F,'Rates &amp; Drop Downs INT'!G:G)*M287,IF(#REF!="TADNorthAmerica",SUMPRODUCT(('Rates &amp; Drop Downs INT'!$CG$6:$CG$708=#REF!)*('Rates &amp; Drop Downs INT'!$CI$6:$CI$708=#REF!)*('Rates &amp; Drop Downs INT'!$CK$6:$CK$708=#REF!)*('Rates &amp; Drop Downs INT'!$CQ$6:$CQ$708))*M287,SUMPRODUCT(('Rates &amp; Drop Downs INT'!$CG$6:$CG$708=#REF!)*('Rates &amp; Drop Downs INT'!$CI$6:$CI$708=#REF!)*('Rates &amp; Drop Downs INT'!$CK$6:$CK$708=#REF!)*('Rates &amp; Drop Downs INT'!$CT$6:$CT$708))*M287)),0)</f>
        <v>0</v>
      </c>
      <c r="G287" s="886"/>
      <c r="H287" s="886"/>
      <c r="I287" s="885" t="e" cm="1">
        <f t="array" ref="I287">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INT'!$CR$6:$CR$747))),IF(L287&lt;&gt;"","",IF($E$26="Select Type","Select Margin Class",IFERROR(IF(#REF!="",0,IF($E$26="Client Custom Rates",0,IF($E$26="Standard Rates",_xlfn.XLOOKUP(#REF!,'Rates &amp; Drop Downs INT'!$F:$F,'Rates &amp; Drop Downs INT'!I:I)))),0))))</f>
        <v>#REF!</v>
      </c>
      <c r="K287" s="885" cm="1">
        <f t="array" ref="K287">IF($E$20&lt;&gt;"Credera US",0,IF(L287&lt;&gt;"","",IFERROR(IF($D$26&lt;&gt;"Client Custom Rates",0,INDEX('Client Rate Cards'!E:E,MATCH(1,('Client Rate Cards'!B:B='2. Roles &amp; Pricing'!$D$27)*('Client Rate Cards'!D:D='2. Roles &amp; Pricing'!#REF!),0))),0)))</f>
        <v>0</v>
      </c>
      <c r="L287" s="1350"/>
      <c r="M287" s="887" t="e">
        <f t="shared" si="86"/>
        <v>#REF!</v>
      </c>
      <c r="N287" s="913" t="str">
        <f t="shared" si="87"/>
        <v/>
      </c>
    </row>
    <row r="288" spans="1:16" ht="13.95" customHeight="1" x14ac:dyDescent="0.25">
      <c r="C288" s="1352" t="e">
        <f>IF(#REF!="","",#REF!)</f>
        <v>#REF!</v>
      </c>
      <c r="D288" s="918" t="str">
        <f t="shared" si="88"/>
        <v/>
      </c>
      <c r="E288" s="885"/>
      <c r="F288" s="885" cm="1">
        <f t="array" ref="F288">IFERROR(IF($E$20="Credera US",_xlfn.XLOOKUP(#REF!,'Rates &amp; Drop Downs INT'!F:F,'Rates &amp; Drop Downs INT'!G:G)*M288,IF(#REF!="TADNorthAmerica",SUMPRODUCT(('Rates &amp; Drop Downs INT'!$CG$6:$CG$708=#REF!)*('Rates &amp; Drop Downs INT'!$CI$6:$CI$708=#REF!)*('Rates &amp; Drop Downs INT'!$CK$6:$CK$708=#REF!)*('Rates &amp; Drop Downs INT'!$CQ$6:$CQ$708))*M288,SUMPRODUCT(('Rates &amp; Drop Downs INT'!$CG$6:$CG$708=#REF!)*('Rates &amp; Drop Downs INT'!$CI$6:$CI$708=#REF!)*('Rates &amp; Drop Downs INT'!$CK$6:$CK$708=#REF!)*('Rates &amp; Drop Downs INT'!$CT$6:$CT$708))*M288)),0)</f>
        <v>0</v>
      </c>
      <c r="G288" s="886"/>
      <c r="H288" s="886"/>
      <c r="I288" s="885" t="e" cm="1">
        <f t="array" ref="I288">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INT'!$CR$6:$CR$747))),IF(L288&lt;&gt;"","",IF($E$26="Select Type","Select Margin Class",IFERROR(IF(#REF!="",0,IF($E$26="Client Custom Rates",0,IF($E$26="Standard Rates",_xlfn.XLOOKUP(#REF!,'Rates &amp; Drop Downs INT'!$F:$F,'Rates &amp; Drop Downs INT'!I:I)))),0))))</f>
        <v>#REF!</v>
      </c>
      <c r="K288" s="885" cm="1">
        <f t="array" ref="K288">IF($E$20&lt;&gt;"Credera US",0,IF(L288&lt;&gt;"","",IFERROR(IF($D$26&lt;&gt;"Client Custom Rates",0,INDEX('Client Rate Cards'!E:E,MATCH(1,('Client Rate Cards'!B:B='2. Roles &amp; Pricing'!$D$27)*('Client Rate Cards'!D:D='2. Roles &amp; Pricing'!#REF!),0))),0)))</f>
        <v>0</v>
      </c>
      <c r="L288" s="1350"/>
      <c r="M288" s="887" t="e">
        <f t="shared" si="86"/>
        <v>#REF!</v>
      </c>
      <c r="N288" s="913" t="str">
        <f t="shared" si="87"/>
        <v/>
      </c>
    </row>
    <row r="289" spans="3:14" ht="13.95" customHeight="1" x14ac:dyDescent="0.25">
      <c r="C289" s="1352" t="e">
        <f>IF(#REF!="","",#REF!)</f>
        <v>#REF!</v>
      </c>
      <c r="D289" s="918" t="str">
        <f t="shared" si="88"/>
        <v/>
      </c>
      <c r="E289" s="885"/>
      <c r="F289" s="885" cm="1">
        <f t="array" ref="F289">IFERROR(IF($E$20="Credera US",_xlfn.XLOOKUP(#REF!,'Rates &amp; Drop Downs INT'!F:F,'Rates &amp; Drop Downs INT'!G:G)*M289,IF(#REF!="TADNorthAmerica",SUMPRODUCT(('Rates &amp; Drop Downs INT'!$CG$6:$CG$708=#REF!)*('Rates &amp; Drop Downs INT'!$CI$6:$CI$708=#REF!)*('Rates &amp; Drop Downs INT'!$CK$6:$CK$708=#REF!)*('Rates &amp; Drop Downs INT'!$CQ$6:$CQ$708))*M289,SUMPRODUCT(('Rates &amp; Drop Downs INT'!$CG$6:$CG$708=#REF!)*('Rates &amp; Drop Downs INT'!$CI$6:$CI$708=#REF!)*('Rates &amp; Drop Downs INT'!$CK$6:$CK$708=#REF!)*('Rates &amp; Drop Downs INT'!$CT$6:$CT$708))*M289)),0)</f>
        <v>0</v>
      </c>
      <c r="G289" s="886"/>
      <c r="H289" s="886"/>
      <c r="I289" s="885" t="e" cm="1">
        <f t="array" ref="I289">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INT'!$CR$6:$CR$747))),IF(L289&lt;&gt;"","",IF($E$26="Select Type","Select Margin Class",IFERROR(IF(#REF!="",0,IF($E$26="Client Custom Rates",0,IF($E$26="Standard Rates",_xlfn.XLOOKUP(#REF!,'Rates &amp; Drop Downs INT'!$F:$F,'Rates &amp; Drop Downs INT'!I:I)))),0))))</f>
        <v>#REF!</v>
      </c>
      <c r="K289" s="885" cm="1">
        <f t="array" ref="K289">IF($E$20&lt;&gt;"Credera US",0,IF(L289&lt;&gt;"","",IFERROR(IF($D$26&lt;&gt;"Client Custom Rates",0,INDEX('Client Rate Cards'!E:E,MATCH(1,('Client Rate Cards'!B:B='2. Roles &amp; Pricing'!$D$27)*('Client Rate Cards'!D:D='2. Roles &amp; Pricing'!#REF!),0))),0)))</f>
        <v>0</v>
      </c>
      <c r="L289" s="1350"/>
      <c r="M289" s="887" t="e">
        <f>IF(SUM(E168:BM168)=0,"",SUM(E168:BM168))</f>
        <v>#REF!</v>
      </c>
      <c r="N289" s="913" t="str">
        <f t="shared" si="87"/>
        <v/>
      </c>
    </row>
    <row r="290" spans="3:14" ht="13.95" customHeight="1" x14ac:dyDescent="0.25">
      <c r="C290" s="1352" t="e">
        <f>IF(#REF!="","",#REF!)</f>
        <v>#REF!</v>
      </c>
      <c r="D290" s="918" t="str">
        <f t="shared" si="88"/>
        <v/>
      </c>
      <c r="E290" s="885"/>
      <c r="F290" s="885" cm="1">
        <f t="array" ref="F290">IFERROR(IF($E$20="Credera US",_xlfn.XLOOKUP(#REF!,'Rates &amp; Drop Downs INT'!F:F,'Rates &amp; Drop Downs INT'!G:G)*M290,IF(#REF!="TADNorthAmerica",SUMPRODUCT(('Rates &amp; Drop Downs INT'!$CG$6:$CG$708=#REF!)*('Rates &amp; Drop Downs INT'!$CI$6:$CI$708=#REF!)*('Rates &amp; Drop Downs INT'!$CK$6:$CK$708=#REF!)*('Rates &amp; Drop Downs INT'!$CQ$6:$CQ$708))*M290,SUMPRODUCT(('Rates &amp; Drop Downs INT'!$CG$6:$CG$708=#REF!)*('Rates &amp; Drop Downs INT'!$CI$6:$CI$708=#REF!)*('Rates &amp; Drop Downs INT'!$CK$6:$CK$708=#REF!)*('Rates &amp; Drop Downs INT'!$CT$6:$CT$708))*M290)),0)</f>
        <v>0</v>
      </c>
      <c r="G290" s="886"/>
      <c r="H290" s="886"/>
      <c r="I290" s="885" t="e" cm="1">
        <f t="array" ref="I290">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INT'!$CR$6:$CR$747))),IF(L290&lt;&gt;"","",IF($E$26="Select Type","Select Margin Class",IFERROR(IF(#REF!="",0,IF($E$26="Client Custom Rates",0,IF($E$26="Standard Rates",_xlfn.XLOOKUP(#REF!,'Rates &amp; Drop Downs INT'!$F:$F,'Rates &amp; Drop Downs INT'!I:I)))),0))))</f>
        <v>#REF!</v>
      </c>
      <c r="K290" s="885" cm="1">
        <f t="array" ref="K290">IF($E$20&lt;&gt;"Credera US",0,IF(L290&lt;&gt;"","",IFERROR(IF($D$26&lt;&gt;"Client Custom Rates",0,INDEX('Client Rate Cards'!E:E,MATCH(1,('Client Rate Cards'!B:B='2. Roles &amp; Pricing'!$D$27)*('Client Rate Cards'!D:D='2. Roles &amp; Pricing'!#REF!),0))),0)))</f>
        <v>0</v>
      </c>
      <c r="L290" s="1350"/>
      <c r="M290" s="887" t="e">
        <f t="shared" si="86"/>
        <v>#REF!</v>
      </c>
      <c r="N290" s="913" t="str">
        <f t="shared" si="87"/>
        <v/>
      </c>
    </row>
    <row r="291" spans="3:14" ht="13.95" customHeight="1" x14ac:dyDescent="0.25">
      <c r="C291" s="1352" t="e">
        <f>IF(#REF!="","",#REF!)</f>
        <v>#REF!</v>
      </c>
      <c r="D291" s="918" t="str">
        <f t="shared" si="88"/>
        <v/>
      </c>
      <c r="E291" s="885"/>
      <c r="F291" s="885" cm="1">
        <f t="array" ref="F291">IFERROR(IF($E$20="Credera US",_xlfn.XLOOKUP(#REF!,'Rates &amp; Drop Downs INT'!F:F,'Rates &amp; Drop Downs INT'!G:G)*M291,IF(#REF!="TADNorthAmerica",SUMPRODUCT(('Rates &amp; Drop Downs INT'!$CG$6:$CG$708=#REF!)*('Rates &amp; Drop Downs INT'!$CI$6:$CI$708=#REF!)*('Rates &amp; Drop Downs INT'!$CK$6:$CK$708=#REF!)*('Rates &amp; Drop Downs INT'!$CQ$6:$CQ$708))*M291,SUMPRODUCT(('Rates &amp; Drop Downs INT'!$CG$6:$CG$708=#REF!)*('Rates &amp; Drop Downs INT'!$CI$6:$CI$708=#REF!)*('Rates &amp; Drop Downs INT'!$CK$6:$CK$708=#REF!)*('Rates &amp; Drop Downs INT'!$CT$6:$CT$708))*M291)),0)</f>
        <v>0</v>
      </c>
      <c r="G291" s="886"/>
      <c r="H291" s="886"/>
      <c r="I291" s="885" t="e" cm="1">
        <f t="array" ref="I291">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INT'!$CR$6:$CR$747))),IF(L291&lt;&gt;"","",IF($E$26="Select Type","Select Margin Class",IFERROR(IF(#REF!="",0,IF($E$26="Client Custom Rates",0,IF($E$26="Standard Rates",_xlfn.XLOOKUP(#REF!,'Rates &amp; Drop Downs INT'!$F:$F,'Rates &amp; Drop Downs INT'!I:I)))),0))))</f>
        <v>#REF!</v>
      </c>
      <c r="K291" s="885" cm="1">
        <f t="array" ref="K291">IF($E$20&lt;&gt;"Credera US",0,IF(L291&lt;&gt;"","",IFERROR(IF($D$26&lt;&gt;"Client Custom Rates",0,INDEX('Client Rate Cards'!E:E,MATCH(1,('Client Rate Cards'!B:B='2. Roles &amp; Pricing'!$D$27)*('Client Rate Cards'!D:D='2. Roles &amp; Pricing'!#REF!),0))),0)))</f>
        <v>0</v>
      </c>
      <c r="L291" s="1350"/>
      <c r="M291" s="887" t="e">
        <f t="shared" si="86"/>
        <v>#REF!</v>
      </c>
      <c r="N291" s="913" t="str">
        <f t="shared" si="87"/>
        <v/>
      </c>
    </row>
    <row r="292" spans="3:14" ht="13.95" customHeight="1" x14ac:dyDescent="0.25">
      <c r="C292" s="1352" t="e">
        <f>IF(#REF!="","",#REF!)</f>
        <v>#REF!</v>
      </c>
      <c r="D292" s="918" t="str">
        <f t="shared" si="88"/>
        <v/>
      </c>
      <c r="E292" s="885"/>
      <c r="F292" s="885" cm="1">
        <f t="array" ref="F292">IFERROR(IF($E$20="Credera US",_xlfn.XLOOKUP(#REF!,'Rates &amp; Drop Downs INT'!F:F,'Rates &amp; Drop Downs INT'!G:G)*M292,IF(#REF!="TADNorthAmerica",SUMPRODUCT(('Rates &amp; Drop Downs INT'!$CG$6:$CG$708=#REF!)*('Rates &amp; Drop Downs INT'!$CI$6:$CI$708=#REF!)*('Rates &amp; Drop Downs INT'!$CK$6:$CK$708=#REF!)*('Rates &amp; Drop Downs INT'!$CQ$6:$CQ$708))*M292,SUMPRODUCT(('Rates &amp; Drop Downs INT'!$CG$6:$CG$708=#REF!)*('Rates &amp; Drop Downs INT'!$CI$6:$CI$708=#REF!)*('Rates &amp; Drop Downs INT'!$CK$6:$CK$708=#REF!)*('Rates &amp; Drop Downs INT'!$CT$6:$CT$708))*M292)),0)</f>
        <v>0</v>
      </c>
      <c r="G292" s="886"/>
      <c r="H292" s="886"/>
      <c r="I292" s="885" t="e" cm="1">
        <f t="array" ref="I292">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INT'!$CR$6:$CR$747))),IF(L292&lt;&gt;"","",IF($E$26="Select Type","Select Margin Class",IFERROR(IF(#REF!="",0,IF($E$26="Client Custom Rates",0,IF($E$26="Standard Rates",_xlfn.XLOOKUP(#REF!,'Rates &amp; Drop Downs INT'!$F:$F,'Rates &amp; Drop Downs INT'!I:I)))),0))))</f>
        <v>#REF!</v>
      </c>
      <c r="K292" s="885" cm="1">
        <f t="array" ref="K292">IF($E$20&lt;&gt;"Credera US",0,IF(L292&lt;&gt;"","",IFERROR(IF($D$26&lt;&gt;"Client Custom Rates",0,INDEX('Client Rate Cards'!E:E,MATCH(1,('Client Rate Cards'!B:B='2. Roles &amp; Pricing'!$D$27)*('Client Rate Cards'!D:D='2. Roles &amp; Pricing'!#REF!),0))),0)))</f>
        <v>0</v>
      </c>
      <c r="L292" s="1350"/>
      <c r="M292" s="887" t="e">
        <f t="shared" si="86"/>
        <v>#REF!</v>
      </c>
      <c r="N292" s="913" t="str">
        <f t="shared" si="87"/>
        <v/>
      </c>
    </row>
    <row r="293" spans="3:14" ht="13.95" customHeight="1" x14ac:dyDescent="0.25">
      <c r="C293" s="1352" t="str">
        <f t="shared" ref="C293:C316" si="89">IF(K50="","",K50)</f>
        <v/>
      </c>
      <c r="D293" s="918" t="str">
        <f t="shared" si="88"/>
        <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0</v>
      </c>
      <c r="K293" s="885" cm="1">
        <f t="array" ref="K293">IF($E$20&lt;&gt;"Credera US",0,IF(L293&lt;&gt;"","",IFERROR(IF($D$26&lt;&gt;"Client Custom Rates",0,INDEX('Client Rate Cards'!E:E,MATCH(1,('Client Rate Cards'!B:B='2. Roles &amp; Pricing'!$D$27)*('Client Rate Cards'!D:D='2. Roles &amp; Pricing'!T50),0))),0)))</f>
        <v>0</v>
      </c>
      <c r="L293" s="1350"/>
      <c r="M293" s="887" t="str">
        <f t="shared" si="86"/>
        <v/>
      </c>
      <c r="N293" s="913" t="str">
        <f t="shared" si="87"/>
        <v/>
      </c>
    </row>
    <row r="294" spans="3:14" ht="13.95" customHeight="1" x14ac:dyDescent="0.25">
      <c r="C294" s="1352" t="str">
        <f t="shared" si="89"/>
        <v/>
      </c>
      <c r="D294" s="918" t="str">
        <f t="shared" si="88"/>
        <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0</v>
      </c>
      <c r="K294" s="885" cm="1">
        <f t="array" ref="K294">IF($E$20&lt;&gt;"Credera US",0,IF(L294&lt;&gt;"","",IFERROR(IF($D$26&lt;&gt;"Client Custom Rates",0,INDEX('Client Rate Cards'!E:E,MATCH(1,('Client Rate Cards'!B:B='2. Roles &amp; Pricing'!$D$27)*('Client Rate Cards'!D:D='2. Roles &amp; Pricing'!T51),0))),0)))</f>
        <v>0</v>
      </c>
      <c r="L294" s="1350"/>
      <c r="M294" s="887" t="str">
        <f t="shared" si="86"/>
        <v/>
      </c>
      <c r="N294" s="913" t="str">
        <f t="shared" si="87"/>
        <v/>
      </c>
    </row>
    <row r="295" spans="3:14" ht="13.95" customHeight="1" x14ac:dyDescent="0.25">
      <c r="C295" s="1352" t="str">
        <f t="shared" si="89"/>
        <v/>
      </c>
      <c r="D295" s="918" t="str">
        <f t="shared" si="88"/>
        <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0</v>
      </c>
      <c r="K295" s="885" cm="1">
        <f t="array" ref="K295">IF($E$20&lt;&gt;"Credera US",0,IF(L295&lt;&gt;"","",IFERROR(IF($D$26&lt;&gt;"Client Custom Rates",0,INDEX('Client Rate Cards'!E:E,MATCH(1,('Client Rate Cards'!B:B='2. Roles &amp; Pricing'!$D$27)*('Client Rate Cards'!D:D='2. Roles &amp; Pricing'!T52),0))),0)))</f>
        <v>0</v>
      </c>
      <c r="L295" s="1350"/>
      <c r="M295" s="887" t="str">
        <f t="shared" si="86"/>
        <v/>
      </c>
      <c r="N295" s="913" t="str">
        <f t="shared" si="87"/>
        <v/>
      </c>
    </row>
    <row r="296" spans="3:14" ht="13.95" customHeight="1" x14ac:dyDescent="0.25">
      <c r="C296" s="1352" t="str">
        <f t="shared" si="89"/>
        <v/>
      </c>
      <c r="D296" s="918" t="str">
        <f t="shared" si="88"/>
        <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0</v>
      </c>
      <c r="K296" s="885" cm="1">
        <f t="array" ref="K296">IF($E$20&lt;&gt;"Credera US",0,IF(L296&lt;&gt;"","",IFERROR(IF($D$26&lt;&gt;"Client Custom Rates",0,INDEX('Client Rate Cards'!E:E,MATCH(1,('Client Rate Cards'!B:B='2. Roles &amp; Pricing'!$D$27)*('Client Rate Cards'!D:D='2. Roles &amp; Pricing'!T53),0))),0)))</f>
        <v>0</v>
      </c>
      <c r="L296" s="1350"/>
      <c r="M296" s="887" t="str">
        <f t="shared" si="86"/>
        <v/>
      </c>
      <c r="N296" s="913" t="str">
        <f t="shared" si="87"/>
        <v/>
      </c>
    </row>
    <row r="297" spans="3:14" ht="13.95" customHeight="1" x14ac:dyDescent="0.25">
      <c r="C297" s="1352" t="str">
        <f t="shared" si="89"/>
        <v/>
      </c>
      <c r="D297" s="918" t="str">
        <f t="shared" si="88"/>
        <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t="str">
        <f t="shared" si="86"/>
        <v/>
      </c>
      <c r="N297" s="913" t="str">
        <f t="shared" si="87"/>
        <v/>
      </c>
    </row>
    <row r="298" spans="3:14" ht="13.95" customHeight="1" x14ac:dyDescent="0.25">
      <c r="C298" s="1352" t="str">
        <f t="shared" si="89"/>
        <v/>
      </c>
      <c r="D298" s="918" t="str">
        <f t="shared" si="88"/>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6"/>
        <v/>
      </c>
      <c r="N298" s="913" t="str">
        <f t="shared" si="87"/>
        <v/>
      </c>
    </row>
    <row r="299" spans="3:14" ht="13.95" customHeight="1" x14ac:dyDescent="0.25">
      <c r="C299" s="1352" t="str">
        <f t="shared" si="89"/>
        <v/>
      </c>
      <c r="D299" s="918" t="str">
        <f t="shared" si="88"/>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6"/>
        <v/>
      </c>
      <c r="N299" s="913" t="str">
        <f t="shared" si="87"/>
        <v/>
      </c>
    </row>
    <row r="300" spans="3:14" ht="13.95" customHeight="1" x14ac:dyDescent="0.25">
      <c r="C300" s="1352" t="str">
        <f t="shared" si="89"/>
        <v/>
      </c>
      <c r="D300" s="918" t="str">
        <f t="shared" si="88"/>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6"/>
        <v/>
      </c>
      <c r="N300" s="913" t="str">
        <f t="shared" si="87"/>
        <v/>
      </c>
    </row>
    <row r="301" spans="3:14" ht="13.95" customHeight="1" x14ac:dyDescent="0.25">
      <c r="C301" s="1352" t="str">
        <f t="shared" si="89"/>
        <v/>
      </c>
      <c r="D301" s="918" t="str">
        <f t="shared" si="88"/>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6"/>
        <v/>
      </c>
      <c r="N301" s="913" t="str">
        <f t="shared" si="87"/>
        <v/>
      </c>
    </row>
    <row r="302" spans="3:14" ht="13.95" customHeight="1" x14ac:dyDescent="0.25">
      <c r="C302" s="1352" t="str">
        <f t="shared" si="89"/>
        <v/>
      </c>
      <c r="D302" s="918" t="str">
        <f t="shared" si="88"/>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6"/>
        <v/>
      </c>
      <c r="N302" s="913" t="str">
        <f t="shared" si="87"/>
        <v/>
      </c>
    </row>
    <row r="303" spans="3:14" ht="13.95" customHeight="1" x14ac:dyDescent="0.25">
      <c r="C303" s="1352" t="str">
        <f t="shared" si="89"/>
        <v/>
      </c>
      <c r="D303" s="918" t="str">
        <f t="shared" si="88"/>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6"/>
        <v/>
      </c>
      <c r="N303" s="913" t="str">
        <f t="shared" si="87"/>
        <v/>
      </c>
    </row>
    <row r="304" spans="3:14" ht="13.95" customHeight="1" x14ac:dyDescent="0.25">
      <c r="C304" s="1352" t="str">
        <f t="shared" si="89"/>
        <v/>
      </c>
      <c r="D304" s="918" t="str">
        <f t="shared" si="88"/>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6"/>
        <v/>
      </c>
      <c r="N304" s="913" t="str">
        <f t="shared" si="87"/>
        <v/>
      </c>
    </row>
    <row r="305" spans="3:14" ht="13.95" customHeight="1" x14ac:dyDescent="0.25">
      <c r="C305" s="1352" t="str">
        <f t="shared" si="89"/>
        <v/>
      </c>
      <c r="D305" s="918" t="str">
        <f t="shared" si="88"/>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6"/>
        <v/>
      </c>
      <c r="N305" s="913" t="str">
        <f t="shared" si="87"/>
        <v/>
      </c>
    </row>
    <row r="306" spans="3:14" ht="13.95" customHeight="1" x14ac:dyDescent="0.25">
      <c r="C306" s="1352" t="str">
        <f t="shared" si="89"/>
        <v/>
      </c>
      <c r="D306" s="918" t="str">
        <f t="shared" si="88"/>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6"/>
        <v/>
      </c>
      <c r="N306" s="913" t="str">
        <f t="shared" si="87"/>
        <v/>
      </c>
    </row>
    <row r="307" spans="3:14" ht="13.95" customHeight="1" x14ac:dyDescent="0.25">
      <c r="C307" s="1352" t="str">
        <f t="shared" si="89"/>
        <v/>
      </c>
      <c r="D307" s="918" t="str">
        <f t="shared" si="88"/>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6"/>
        <v/>
      </c>
      <c r="N307" s="913" t="str">
        <f t="shared" si="87"/>
        <v/>
      </c>
    </row>
    <row r="308" spans="3:14" ht="13.95" customHeight="1" x14ac:dyDescent="0.25">
      <c r="C308" s="1352" t="str">
        <f t="shared" si="89"/>
        <v/>
      </c>
      <c r="D308" s="918" t="str">
        <f t="shared" si="88"/>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6"/>
        <v/>
      </c>
      <c r="N308" s="913" t="str">
        <f t="shared" si="87"/>
        <v/>
      </c>
    </row>
    <row r="309" spans="3:14" ht="13.95" customHeight="1" x14ac:dyDescent="0.25">
      <c r="C309" s="1352" t="str">
        <f t="shared" si="89"/>
        <v/>
      </c>
      <c r="D309" s="918" t="str">
        <f t="shared" si="88"/>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6"/>
        <v/>
      </c>
      <c r="N309" s="913" t="str">
        <f t="shared" si="87"/>
        <v/>
      </c>
    </row>
    <row r="310" spans="3:14" ht="13.95" hidden="1" customHeight="1" outlineLevel="2" x14ac:dyDescent="0.25">
      <c r="C310" s="1352" t="str">
        <f t="shared" si="89"/>
        <v/>
      </c>
      <c r="D310" s="918" t="str">
        <f t="shared" si="88"/>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6"/>
        <v/>
      </c>
      <c r="N310" s="913" t="str">
        <f t="shared" si="87"/>
        <v/>
      </c>
    </row>
    <row r="311" spans="3:14" ht="13.95" hidden="1" customHeight="1" outlineLevel="2" x14ac:dyDescent="0.25">
      <c r="C311" s="1352" t="str">
        <f t="shared" si="89"/>
        <v/>
      </c>
      <c r="D311" s="918" t="str">
        <f t="shared" si="88"/>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6"/>
        <v/>
      </c>
      <c r="N311" s="913" t="str">
        <f t="shared" si="87"/>
        <v/>
      </c>
    </row>
    <row r="312" spans="3:14" ht="13.95" hidden="1" customHeight="1" outlineLevel="2" x14ac:dyDescent="0.25">
      <c r="C312" s="1352" t="str">
        <f t="shared" si="89"/>
        <v/>
      </c>
      <c r="D312" s="918" t="str">
        <f t="shared" si="88"/>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6"/>
        <v/>
      </c>
      <c r="N312" s="913" t="str">
        <f t="shared" si="87"/>
        <v/>
      </c>
    </row>
    <row r="313" spans="3:14" ht="13.95" hidden="1" customHeight="1" outlineLevel="2" x14ac:dyDescent="0.25">
      <c r="C313" s="1352" t="str">
        <f t="shared" si="89"/>
        <v/>
      </c>
      <c r="D313" s="918" t="str">
        <f t="shared" si="88"/>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6"/>
        <v/>
      </c>
      <c r="N313" s="913" t="str">
        <f t="shared" si="87"/>
        <v/>
      </c>
    </row>
    <row r="314" spans="3:14" ht="13.95" hidden="1" customHeight="1" outlineLevel="2" x14ac:dyDescent="0.25">
      <c r="C314" s="1352" t="str">
        <f t="shared" si="89"/>
        <v/>
      </c>
      <c r="D314" s="918" t="str">
        <f t="shared" si="88"/>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6"/>
        <v/>
      </c>
      <c r="N314" s="913" t="str">
        <f t="shared" si="87"/>
        <v/>
      </c>
    </row>
    <row r="315" spans="3:14" ht="13.95" hidden="1" customHeight="1" outlineLevel="2" x14ac:dyDescent="0.25">
      <c r="C315" s="1352" t="str">
        <f t="shared" si="89"/>
        <v/>
      </c>
      <c r="D315" s="918" t="str">
        <f t="shared" si="88"/>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6"/>
        <v/>
      </c>
      <c r="N315" s="913" t="str">
        <f t="shared" si="87"/>
        <v/>
      </c>
    </row>
    <row r="316" spans="3:14" ht="13.95" hidden="1" customHeight="1" outlineLevel="2" x14ac:dyDescent="0.25">
      <c r="C316" s="1352" t="str">
        <f t="shared" si="89"/>
        <v/>
      </c>
      <c r="D316" s="918" t="str">
        <f t="shared" si="88"/>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6"/>
        <v/>
      </c>
      <c r="N316" s="913" t="str">
        <f t="shared" si="87"/>
        <v/>
      </c>
    </row>
    <row r="317" spans="3:14" ht="13.95" hidden="1" customHeight="1" outlineLevel="2" x14ac:dyDescent="0.25">
      <c r="C317" s="1352" t="str">
        <f t="shared" ref="C317:C348" si="90">IF(K74="","",K74)</f>
        <v/>
      </c>
      <c r="D317" s="918" t="str">
        <f t="shared" si="88"/>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ref="M317:M348" si="91">IF(SUM(E196:BM196)=0,"",SUM(E196:BM196))</f>
        <v/>
      </c>
      <c r="N317" s="913" t="str">
        <f t="shared" ref="N317:N340" si="92">IF(COUNTIF($D196:$BC196,"&gt;0")=0,"",COUNTIF($D196:$BC196,"&gt;0"))</f>
        <v/>
      </c>
    </row>
    <row r="318" spans="3:14" ht="13.95" hidden="1" customHeight="1" outlineLevel="2" x14ac:dyDescent="0.25">
      <c r="C318" s="1352" t="str">
        <f t="shared" si="90"/>
        <v/>
      </c>
      <c r="D318" s="918" t="str">
        <f t="shared" si="88"/>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91"/>
        <v/>
      </c>
      <c r="N318" s="913" t="str">
        <f t="shared" si="92"/>
        <v/>
      </c>
    </row>
    <row r="319" spans="3:14" ht="13.95" hidden="1" customHeight="1" outlineLevel="2" x14ac:dyDescent="0.25">
      <c r="C319" s="1352" t="str">
        <f t="shared" si="90"/>
        <v/>
      </c>
      <c r="D319" s="918" t="str">
        <f t="shared" si="88"/>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91"/>
        <v/>
      </c>
      <c r="N319" s="913" t="str">
        <f t="shared" si="92"/>
        <v/>
      </c>
    </row>
    <row r="320" spans="3:14" ht="13.95" hidden="1" customHeight="1" outlineLevel="2" x14ac:dyDescent="0.25">
      <c r="C320" s="1352" t="str">
        <f t="shared" si="90"/>
        <v/>
      </c>
      <c r="D320" s="918" t="str">
        <f t="shared" si="88"/>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91"/>
        <v/>
      </c>
      <c r="N320" s="913" t="str">
        <f t="shared" si="92"/>
        <v/>
      </c>
    </row>
    <row r="321" spans="3:14" ht="13.95" hidden="1" customHeight="1" outlineLevel="2" x14ac:dyDescent="0.25">
      <c r="C321" s="1352" t="str">
        <f t="shared" si="90"/>
        <v/>
      </c>
      <c r="D321" s="918" t="str">
        <f t="shared" si="88"/>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91"/>
        <v/>
      </c>
      <c r="N321" s="913" t="str">
        <f t="shared" si="92"/>
        <v/>
      </c>
    </row>
    <row r="322" spans="3:14" ht="13.95" hidden="1" customHeight="1" outlineLevel="2" x14ac:dyDescent="0.25">
      <c r="C322" s="1352" t="str">
        <f t="shared" si="90"/>
        <v/>
      </c>
      <c r="D322" s="918" t="str">
        <f t="shared" si="88"/>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91"/>
        <v/>
      </c>
      <c r="N322" s="913" t="str">
        <f t="shared" si="92"/>
        <v/>
      </c>
    </row>
    <row r="323" spans="3:14" ht="13.95" hidden="1" customHeight="1" outlineLevel="2" x14ac:dyDescent="0.25">
      <c r="C323" s="1352" t="str">
        <f t="shared" si="90"/>
        <v/>
      </c>
      <c r="D323" s="918" t="str">
        <f t="shared" si="88"/>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si="91"/>
        <v/>
      </c>
      <c r="N323" s="913" t="str">
        <f t="shared" si="92"/>
        <v/>
      </c>
    </row>
    <row r="324" spans="3:14" ht="13.95" hidden="1" customHeight="1" outlineLevel="2" x14ac:dyDescent="0.25">
      <c r="C324" s="1352" t="str">
        <f t="shared" si="90"/>
        <v/>
      </c>
      <c r="D324" s="918" t="str">
        <f t="shared" si="88"/>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8"/>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8"/>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8"/>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8"/>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8"/>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8"/>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8"/>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8"/>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8"/>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8"/>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8"/>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8"/>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IF(K94="","",K94)</f>
        <v/>
      </c>
      <c r="D337" s="918" t="str">
        <f t="shared" si="88"/>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IF(K95="","",K95)</f>
        <v/>
      </c>
      <c r="D338" s="918" t="str">
        <f t="shared" si="88"/>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1360" t="str">
        <f t="shared" si="92"/>
        <v/>
      </c>
    </row>
    <row r="339" spans="3:15" ht="13.95" hidden="1" customHeight="1" outlineLevel="2" x14ac:dyDescent="0.25">
      <c r="C339" s="1352" t="str">
        <f t="shared" si="90"/>
        <v/>
      </c>
      <c r="D339" s="918" t="str">
        <f t="shared" si="88"/>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1360" t="str">
        <f t="shared" si="92"/>
        <v/>
      </c>
    </row>
    <row r="340" spans="3:15" ht="13.95" customHeight="1" collapsed="1" x14ac:dyDescent="0.25">
      <c r="C340" s="1352" t="str">
        <f t="shared" si="90"/>
        <v/>
      </c>
      <c r="D340" s="918" t="str">
        <f t="shared" si="88"/>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1361" t="str">
        <f t="shared" si="92"/>
        <v/>
      </c>
    </row>
    <row r="341" spans="3:15" ht="13.95" hidden="1" customHeight="1" outlineLevel="1" x14ac:dyDescent="0.25">
      <c r="C341" s="1354" t="str">
        <f t="shared" si="90"/>
        <v/>
      </c>
      <c r="D341" s="918" t="str">
        <f t="shared" si="88"/>
        <v/>
      </c>
      <c r="E341" s="888"/>
      <c r="F341" s="888"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9"/>
      <c r="H341" s="889"/>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1350" t="str">
        <f t="shared" si="91"/>
        <v/>
      </c>
      <c r="N341" s="1350" t="str">
        <f t="shared" ref="N341:N384" si="93">IF(SUM(E220:BM220)=0,"",SUM(E220:BM220))</f>
        <v/>
      </c>
      <c r="O341" s="1359" t="str">
        <f t="shared" ref="O341:O384" si="94">IF(COUNTIF($D220:$BC220,"&gt;0")=0,"",COUNTIF($D220:$BC220,"&gt;0"))</f>
        <v/>
      </c>
    </row>
    <row r="342" spans="3:15" ht="13.95" hidden="1" customHeight="1" outlineLevel="1" x14ac:dyDescent="0.25">
      <c r="C342" s="1354" t="str">
        <f t="shared" si="90"/>
        <v/>
      </c>
      <c r="D342" s="918" t="str">
        <f t="shared" si="88"/>
        <v/>
      </c>
      <c r="E342" s="888"/>
      <c r="F342" s="888"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9"/>
      <c r="H342" s="889"/>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1350" t="str">
        <f t="shared" si="91"/>
        <v/>
      </c>
      <c r="N342" s="1350" t="str">
        <f t="shared" si="93"/>
        <v/>
      </c>
      <c r="O342" s="1359" t="str">
        <f t="shared" si="94"/>
        <v/>
      </c>
    </row>
    <row r="343" spans="3:15" ht="13.95" hidden="1" customHeight="1" outlineLevel="1" x14ac:dyDescent="0.25">
      <c r="C343" s="1354" t="str">
        <f t="shared" si="90"/>
        <v/>
      </c>
      <c r="D343" s="918" t="str">
        <f t="shared" si="88"/>
        <v/>
      </c>
      <c r="E343" s="888"/>
      <c r="F343" s="888"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9"/>
      <c r="H343" s="889"/>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1350" t="str">
        <f t="shared" si="91"/>
        <v/>
      </c>
      <c r="N343" s="1355" t="str">
        <f t="shared" si="93"/>
        <v/>
      </c>
      <c r="O343" s="1359" t="str">
        <f t="shared" si="94"/>
        <v/>
      </c>
    </row>
    <row r="344" spans="3:15" ht="13.95" hidden="1" customHeight="1" outlineLevel="1" x14ac:dyDescent="0.25">
      <c r="C344" s="1354" t="str">
        <f t="shared" si="90"/>
        <v/>
      </c>
      <c r="D344" s="918" t="str">
        <f t="shared" si="88"/>
        <v/>
      </c>
      <c r="E344" s="888"/>
      <c r="F344" s="888"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9"/>
      <c r="H344" s="889"/>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1350" t="str">
        <f t="shared" si="91"/>
        <v/>
      </c>
      <c r="N344" s="1355" t="str">
        <f t="shared" si="93"/>
        <v/>
      </c>
      <c r="O344" s="1359" t="str">
        <f t="shared" si="94"/>
        <v/>
      </c>
    </row>
    <row r="345" spans="3:15" ht="13.95" hidden="1" customHeight="1" outlineLevel="1" x14ac:dyDescent="0.25">
      <c r="C345" s="1354" t="str">
        <f t="shared" si="90"/>
        <v/>
      </c>
      <c r="D345" s="918" t="str">
        <f t="shared" si="88"/>
        <v/>
      </c>
      <c r="E345" s="888"/>
      <c r="F345" s="888"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9"/>
      <c r="H345" s="889"/>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1350" t="str">
        <f t="shared" si="91"/>
        <v/>
      </c>
      <c r="N345" s="1355" t="str">
        <f t="shared" si="93"/>
        <v/>
      </c>
      <c r="O345" s="1359" t="str">
        <f t="shared" si="94"/>
        <v/>
      </c>
    </row>
    <row r="346" spans="3:15" ht="13.95" hidden="1" customHeight="1" outlineLevel="1" x14ac:dyDescent="0.25">
      <c r="C346" s="1354" t="str">
        <f t="shared" si="90"/>
        <v/>
      </c>
      <c r="D346" s="918" t="str">
        <f t="shared" si="88"/>
        <v/>
      </c>
      <c r="E346" s="888"/>
      <c r="F346" s="888"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9"/>
      <c r="H346" s="889"/>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1350" t="str">
        <f t="shared" si="91"/>
        <v/>
      </c>
      <c r="N346" s="1355" t="str">
        <f t="shared" si="93"/>
        <v/>
      </c>
      <c r="O346" s="1359" t="str">
        <f t="shared" si="94"/>
        <v/>
      </c>
    </row>
    <row r="347" spans="3:15" ht="13.95" hidden="1" customHeight="1" outlineLevel="1" x14ac:dyDescent="0.25">
      <c r="C347" s="1354" t="str">
        <f t="shared" si="90"/>
        <v/>
      </c>
      <c r="D347" s="918" t="str">
        <f t="shared" si="88"/>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5" t="str">
        <f t="shared" si="93"/>
        <v/>
      </c>
      <c r="O347" s="1359" t="str">
        <f t="shared" si="94"/>
        <v/>
      </c>
    </row>
    <row r="348" spans="3:15" ht="13.95" hidden="1" customHeight="1" outlineLevel="1" x14ac:dyDescent="0.25">
      <c r="C348" s="1354" t="str">
        <f t="shared" si="90"/>
        <v/>
      </c>
      <c r="D348" s="918" t="str">
        <f t="shared" si="88"/>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5" t="str">
        <f t="shared" si="93"/>
        <v/>
      </c>
      <c r="O348" s="1359" t="str">
        <f t="shared" si="94"/>
        <v/>
      </c>
    </row>
    <row r="349" spans="3:15" ht="13.95" hidden="1" customHeight="1" outlineLevel="1" x14ac:dyDescent="0.25">
      <c r="C349" s="1354" t="str">
        <f t="shared" ref="C349:C380" si="95">IF(K106="","",K106)</f>
        <v/>
      </c>
      <c r="D349" s="918" t="str">
        <f t="shared" si="88"/>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ref="M349:M380" si="96">IF(SUM(E228:BM228)=0,"",SUM(E228:BM228))</f>
        <v/>
      </c>
      <c r="N349" s="1355" t="str">
        <f t="shared" si="93"/>
        <v/>
      </c>
      <c r="O349" s="1359" t="str">
        <f t="shared" si="94"/>
        <v/>
      </c>
    </row>
    <row r="350" spans="3:15" ht="13.95" hidden="1" customHeight="1" outlineLevel="1" x14ac:dyDescent="0.25">
      <c r="C350" s="1354" t="str">
        <f t="shared" si="95"/>
        <v/>
      </c>
      <c r="D350" s="918" t="str">
        <f t="shared" si="88"/>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6"/>
        <v/>
      </c>
      <c r="N350" s="1355" t="str">
        <f t="shared" si="93"/>
        <v/>
      </c>
      <c r="O350" s="1359" t="str">
        <f t="shared" si="94"/>
        <v/>
      </c>
    </row>
    <row r="351" spans="3:15" ht="13.95" hidden="1" customHeight="1" outlineLevel="1" x14ac:dyDescent="0.25">
      <c r="C351" s="1354" t="str">
        <f t="shared" si="95"/>
        <v/>
      </c>
      <c r="D351" s="918" t="str">
        <f t="shared" ref="D351:D384" si="97">IFERROR(IF($L351="",(IF($E$26="Select Type","Select Margin Class",IF($E$26="Standard Rates",I351*M351,IF($E$26="Client Custom Rates",K351*M351)))),L351*M351),"")</f>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6"/>
        <v/>
      </c>
      <c r="N351" s="1355" t="str">
        <f t="shared" si="93"/>
        <v/>
      </c>
      <c r="O351" s="1359" t="str">
        <f t="shared" si="94"/>
        <v/>
      </c>
    </row>
    <row r="352" spans="3:15" ht="13.95" hidden="1" customHeight="1" outlineLevel="1" x14ac:dyDescent="0.25">
      <c r="C352" s="1354" t="str">
        <f t="shared" si="95"/>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6"/>
        <v/>
      </c>
      <c r="N352" s="1355" t="str">
        <f t="shared" si="93"/>
        <v/>
      </c>
      <c r="O352" s="1359" t="str">
        <f t="shared" si="94"/>
        <v/>
      </c>
    </row>
    <row r="353" spans="3:15" ht="13.95" hidden="1" customHeight="1" outlineLevel="1" x14ac:dyDescent="0.25">
      <c r="C353" s="1354" t="str">
        <f t="shared" si="95"/>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6"/>
        <v/>
      </c>
      <c r="N353" s="1355" t="str">
        <f t="shared" si="93"/>
        <v/>
      </c>
      <c r="O353" s="1359" t="str">
        <f t="shared" si="94"/>
        <v/>
      </c>
    </row>
    <row r="354" spans="3:15" ht="13.95" hidden="1" customHeight="1" outlineLevel="1" x14ac:dyDescent="0.25">
      <c r="C354" s="1354" t="str">
        <f t="shared" si="95"/>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6"/>
        <v/>
      </c>
      <c r="N354" s="1355" t="str">
        <f t="shared" si="93"/>
        <v/>
      </c>
      <c r="O354" s="1359" t="str">
        <f t="shared" si="94"/>
        <v/>
      </c>
    </row>
    <row r="355" spans="3:15" ht="13.95" hidden="1" customHeight="1" outlineLevel="1" x14ac:dyDescent="0.25">
      <c r="C355" s="1354" t="str">
        <f t="shared" si="95"/>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si="96"/>
        <v/>
      </c>
      <c r="N355" s="1355" t="str">
        <f t="shared" si="93"/>
        <v/>
      </c>
      <c r="O355" s="1359" t="str">
        <f t="shared" si="94"/>
        <v/>
      </c>
    </row>
    <row r="356" spans="3:15" ht="13.95" hidden="1" customHeight="1" outlineLevel="1" x14ac:dyDescent="0.25">
      <c r="C356" s="1354" t="str">
        <f t="shared" si="95"/>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ref="C381:C384" si="98">IF(K138="","",K138)</f>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ref="M381:M384" si="99">IF(SUM(E260:BM260)=0,"",SUM(E260:BM260))</f>
        <v/>
      </c>
      <c r="N381" s="1355" t="str">
        <f t="shared" si="93"/>
        <v/>
      </c>
      <c r="O381" s="1359" t="str">
        <f t="shared" si="94"/>
        <v/>
      </c>
    </row>
    <row r="382" spans="3:15" ht="13.95" hidden="1" customHeight="1" outlineLevel="1" x14ac:dyDescent="0.25">
      <c r="C382" s="1354" t="str">
        <f t="shared" si="98"/>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9"/>
        <v/>
      </c>
      <c r="N382" s="1355" t="str">
        <f t="shared" si="93"/>
        <v/>
      </c>
      <c r="O382" s="1359" t="str">
        <f t="shared" si="94"/>
        <v/>
      </c>
    </row>
    <row r="383" spans="3:15" ht="13.95" hidden="1" customHeight="1" outlineLevel="1" x14ac:dyDescent="0.25">
      <c r="C383" s="1354" t="str">
        <f t="shared" si="98"/>
        <v/>
      </c>
      <c r="D383" s="918" t="str">
        <f t="shared" si="97"/>
        <v/>
      </c>
      <c r="E383" s="1363"/>
      <c r="F383" s="1363"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1364"/>
      <c r="H383" s="1364"/>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7" t="str">
        <f t="shared" si="99"/>
        <v/>
      </c>
      <c r="N383" s="1358" t="str">
        <f t="shared" si="93"/>
        <v/>
      </c>
      <c r="O383" s="1359" t="str">
        <f t="shared" si="94"/>
        <v/>
      </c>
    </row>
    <row r="384" spans="3:15" ht="13.95" hidden="1" customHeight="1" outlineLevel="1" x14ac:dyDescent="0.25">
      <c r="C384" s="1362" t="str">
        <f t="shared" si="98"/>
        <v/>
      </c>
      <c r="D384" s="918" t="str">
        <f t="shared" si="97"/>
        <v/>
      </c>
      <c r="E384" s="914"/>
      <c r="F384" s="914"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915"/>
      <c r="H384" s="1364"/>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916" t="str">
        <f t="shared" si="99"/>
        <v/>
      </c>
      <c r="N384" s="1356" t="str">
        <f t="shared" si="93"/>
        <v/>
      </c>
      <c r="O384" s="1359" t="str">
        <f t="shared" si="94"/>
        <v/>
      </c>
    </row>
    <row r="385" spans="2:37" collapsed="1" x14ac:dyDescent="0.25">
      <c r="B385" s="395" t="s">
        <v>2235</v>
      </c>
      <c r="C385" s="522" t="s">
        <v>2238</v>
      </c>
      <c r="D385" s="398"/>
      <c r="F385" s="487"/>
      <c r="I385" s="487"/>
      <c r="K385" s="487"/>
      <c r="L385" s="487"/>
      <c r="M385" s="523"/>
    </row>
    <row r="386" spans="2:37" x14ac:dyDescent="0.25">
      <c r="D386" s="398"/>
      <c r="F386" s="487"/>
      <c r="I386" s="429"/>
      <c r="K386" s="487"/>
      <c r="L386" s="487"/>
      <c r="M386" s="523"/>
    </row>
    <row r="387" spans="2:37" ht="17.399999999999999" x14ac:dyDescent="0.25">
      <c r="C387" s="801" t="s">
        <v>3399</v>
      </c>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c r="AK387" s="403"/>
    </row>
    <row r="388" spans="2:37" x14ac:dyDescent="0.25">
      <c r="C388" s="1546" t="s">
        <v>3578</v>
      </c>
      <c r="D388" s="1546"/>
      <c r="E388" s="1546"/>
      <c r="F388" s="1546"/>
      <c r="G388" s="1546"/>
      <c r="H388" s="1546"/>
      <c r="I388" s="1546"/>
    </row>
    <row r="389" spans="2:37" ht="13.95" customHeight="1" x14ac:dyDescent="0.25">
      <c r="C389" s="1664" t="s">
        <v>3577</v>
      </c>
      <c r="D389" s="1664"/>
      <c r="E389" s="1664"/>
      <c r="F389" s="1664"/>
      <c r="G389" s="1664"/>
      <c r="H389" s="1664"/>
      <c r="I389" s="1664"/>
      <c r="J389" s="1664"/>
      <c r="K389" s="1664"/>
      <c r="L389" s="1664"/>
      <c r="M389" s="1664"/>
      <c r="N389" s="1664"/>
      <c r="O389" s="627"/>
    </row>
    <row r="390" spans="2:37" x14ac:dyDescent="0.25">
      <c r="C390" s="1664" t="s">
        <v>3224</v>
      </c>
      <c r="D390" s="1664"/>
      <c r="E390" s="1664"/>
      <c r="F390" s="1664"/>
      <c r="G390" s="1664"/>
      <c r="H390" s="1664"/>
      <c r="I390" s="1664"/>
      <c r="J390" s="1664"/>
      <c r="K390" s="1664"/>
      <c r="L390" s="1664"/>
      <c r="M390" s="1664"/>
      <c r="N390" s="1664"/>
      <c r="O390" s="1264"/>
    </row>
    <row r="391" spans="2:37" x14ac:dyDescent="0.25">
      <c r="C391" s="1664" t="s">
        <v>3398</v>
      </c>
      <c r="D391" s="1664"/>
      <c r="E391" s="1664"/>
      <c r="F391" s="1664"/>
      <c r="G391" s="1664"/>
      <c r="H391" s="1664"/>
      <c r="I391" s="1664"/>
      <c r="J391" s="1664"/>
      <c r="K391" s="1664"/>
      <c r="L391" s="1664"/>
      <c r="M391" s="1664"/>
      <c r="N391" s="1664"/>
      <c r="O391" s="1264"/>
    </row>
    <row r="392" spans="2:37" x14ac:dyDescent="0.25">
      <c r="C392" s="1228"/>
      <c r="D392" s="1228"/>
      <c r="E392" s="1228"/>
      <c r="F392" s="1228"/>
      <c r="G392" s="1228"/>
      <c r="H392" s="1228"/>
      <c r="I392" s="1228"/>
      <c r="J392" s="1228"/>
      <c r="K392" s="1228"/>
      <c r="L392" s="1228"/>
      <c r="M392" s="1228"/>
      <c r="N392" s="1228"/>
      <c r="O392" s="1228"/>
    </row>
    <row r="393" spans="2:37" ht="31.2" x14ac:dyDescent="0.25">
      <c r="C393" s="1581" t="s">
        <v>3579</v>
      </c>
      <c r="D393" s="1682" t="s">
        <v>101</v>
      </c>
      <c r="E393" s="1683"/>
      <c r="F393" s="1684"/>
      <c r="G393" s="1373"/>
      <c r="H393" s="1573"/>
      <c r="I393" s="1372"/>
    </row>
    <row r="394" spans="2:37" ht="33" customHeight="1" x14ac:dyDescent="0.25">
      <c r="C394" s="821" t="s">
        <v>102</v>
      </c>
      <c r="D394" s="1374" t="s">
        <v>213</v>
      </c>
      <c r="E394" s="1375" t="s">
        <v>2272</v>
      </c>
      <c r="F394" s="1375" t="s">
        <v>2273</v>
      </c>
      <c r="G394" s="1365"/>
      <c r="H394" s="1574"/>
      <c r="I394" s="1369"/>
    </row>
    <row r="395" spans="2:37" x14ac:dyDescent="0.25">
      <c r="C395" s="924" t="str" cm="1">
        <f t="array" ref="C395">IF(OR($D$393="No Approach Options Used",$D$393="Select Approach Option")=TRUE,'1. Project Inputs'!B38,IFERROR(INDEX('Optional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f>
        <v>[Enter Estimated Bucket 1]</v>
      </c>
      <c r="D395" s="925" t="str">
        <f>IF($D$393="Select Approach Option"," ",IF($D$393='1. Project Inputs'!$C$64,SUMIFS(TB.ScopeEstimation[WED],TB.ScopeEstimation[Bucket],C395,TB.ScopeEstimation[Option 1],"Yes"),IF($D$393='1. Project Inputs'!$C$65,SUMIFS(TB.ScopeEstimation[WED],TB.ScopeEstimation[Bucket],C395,TB.ScopeEstimation[Option 2],"Yes"),IF($D$393='1. Project Inputs'!$C$66,SUMIFS(TB.ScopeEstimation[WED],TB.ScopeEstimation[Bucket],C395,TB.ScopeEstimation[Option 3],"Yes"),IF($D$393="No Approach Options Used",SUMIFS(TB.ScopeEstimation[WED],TB.ScopeEstimation[Bucket],C395))))))</f>
        <v xml:space="preserve"> </v>
      </c>
      <c r="E395" s="926" t="str">
        <f t="shared" ref="E395:E414" si="100">IF(D395=" "," ",D395*8)</f>
        <v xml:space="preserve"> </v>
      </c>
      <c r="F395" s="927" t="str">
        <f>IFERROR(IF(ISBLANK($AB$48),"No Buckets Used below",($E395-SUMIF($AB$48:$AB$141,$C395,$M$285:$M$384))),"")</f>
        <v>No Buckets Used below</v>
      </c>
      <c r="G395" s="1366"/>
      <c r="I395" s="1370"/>
    </row>
    <row r="396" spans="2:37" x14ac:dyDescent="0.25">
      <c r="C396" s="919" t="str" cm="1">
        <f t="array" ref="C396">IF(OR($D$393="No Approach Options Used",$D$393="Select Approach Option")=TRUE,'1. Project Inputs'!B39,IFERROR(INDEX('Optional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f>
        <v>[Enter Estimated Bucket 2]</v>
      </c>
      <c r="D396" s="925" t="str">
        <f>IF($D$393="Select Approach Option"," ",IF($D$393='1. Project Inputs'!$C$64,SUMIFS(TB.ScopeEstimation[WED],TB.ScopeEstimation[Bucket],C396,TB.ScopeEstimation[Option 1],"Yes"),IF($D$393='1. Project Inputs'!$C$65,SUMIFS(TB.ScopeEstimation[WED],TB.ScopeEstimation[Bucket],C396,TB.ScopeEstimation[Option 2],"Yes"),IF($D$393='1. Project Inputs'!$C$66,SUMIFS(TB.ScopeEstimation[WED],TB.ScopeEstimation[Bucket],C396,TB.ScopeEstimation[Option 3],"Yes"),IF($D$393="No Approach Options Used",SUMIFS(TB.ScopeEstimation[WED],TB.ScopeEstimation[Bucket],C396))))))</f>
        <v xml:space="preserve"> </v>
      </c>
      <c r="E396" s="926" t="str">
        <f t="shared" si="100"/>
        <v xml:space="preserve"> </v>
      </c>
      <c r="F396" s="927" t="str">
        <f>IFERROR(IF(ISBLANK($AB$48),"No Buckets Used below",($E396-SUMIF($AB$48:$AB$141,$C396,$M$285:$M$384))),"")</f>
        <v>No Buckets Used below</v>
      </c>
      <c r="G396" s="1367"/>
      <c r="I396" s="1370"/>
    </row>
    <row r="397" spans="2:37" x14ac:dyDescent="0.25">
      <c r="C397" s="919" t="str" cm="1">
        <f t="array" ref="C397">IF(OR($D$393="No Approach Options Used",$D$393="Select Approach Option")=TRUE,'1. Project Inputs'!B40,IFERROR(INDEX('Optional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Estimation'!$G$15)+1)))),ROW(A3))),""))</f>
        <v>[Enter Estimated Bucket 3]</v>
      </c>
      <c r="D397" s="925" t="str">
        <f>IF($D$393="Select Approach Option"," ",IF($D$393='1. Project Inputs'!$C$64,SUMIFS(TB.ScopeEstimation[WED],TB.ScopeEstimation[Bucket],C397,TB.ScopeEstimation[Option 1],"Yes"),IF($D$393='1. Project Inputs'!$C$65,SUMIFS(TB.ScopeEstimation[WED],TB.ScopeEstimation[Bucket],C397,TB.ScopeEstimation[Option 2],"Yes"),IF($D$393='1. Project Inputs'!$C$66,SUMIFS(TB.ScopeEstimation[WED],TB.ScopeEstimation[Bucket],C397,TB.ScopeEstimation[Option 3],"Yes"),IF($D$393="No Approach Options Used",SUMIFS(TB.ScopeEstimation[WED],TB.ScopeEstimation[Bucket],C397))))))</f>
        <v xml:space="preserve"> </v>
      </c>
      <c r="E397" s="926" t="str">
        <f t="shared" si="100"/>
        <v xml:space="preserve"> </v>
      </c>
      <c r="F397" s="927" t="str">
        <f>IFERROR(IF(ISBLANK($AB$48),"No Buckets Used below",($E397-SUMIF($AB$48:$AB$141,$C397,$M$285:$M$384))),"")</f>
        <v>No Buckets Used below</v>
      </c>
      <c r="G397" s="1367"/>
      <c r="I397" s="1370"/>
    </row>
    <row r="398" spans="2:37" x14ac:dyDescent="0.25">
      <c r="C398" s="919" t="str" cm="1">
        <f t="array" ref="C398">IF(OR($D$393="No Approach Options Used",$D$393="Select Approach Option")=TRUE,'1. Project Inputs'!B41,IFERROR(INDEX('Optional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Estimation'!$G$15)+1)))),ROW(A4))),""))</f>
        <v>[Enter Estimated Bucket 4]</v>
      </c>
      <c r="D398" s="925" t="str">
        <f>IF($D$393="Select Approach Option"," ",IF($D$393='1. Project Inputs'!$C$64,SUMIFS(TB.ScopeEstimation[WED],TB.ScopeEstimation[Bucket],C398,TB.ScopeEstimation[Option 1],"Yes"),IF($D$393='1. Project Inputs'!$C$65,SUMIFS(TB.ScopeEstimation[WED],TB.ScopeEstimation[Bucket],C398,TB.ScopeEstimation[Option 2],"Yes"),IF($D$393='1. Project Inputs'!$C$66,SUMIFS(TB.ScopeEstimation[WED],TB.ScopeEstimation[Bucket],C398,TB.ScopeEstimation[Option 3],"Yes"),IF($D$393="No Approach Options Used",SUMIFS(TB.ScopeEstimation[WED],TB.ScopeEstimation[Bucket],C398))))))</f>
        <v xml:space="preserve"> </v>
      </c>
      <c r="E398" s="926" t="str">
        <f t="shared" si="100"/>
        <v xml:space="preserve"> </v>
      </c>
      <c r="F398" s="927" t="str">
        <f>IFERROR(IF(ISBLANK($AB$48),"No Buckets Used below",($E398-SUMIF($AB$48:$AB$141,$C398,$M$285:$M$384))),"")</f>
        <v>No Buckets Used below</v>
      </c>
      <c r="G398" s="1367"/>
      <c r="I398" s="1370"/>
    </row>
    <row r="399" spans="2:37" x14ac:dyDescent="0.25">
      <c r="C399" s="919" t="str" cm="1">
        <f t="array" ref="C399">IF(OR($D$393="No Approach Options Used",$D$393="Select Approach Option")=TRUE,'1. Project Inputs'!B42,IFERROR(INDEX('Optional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Estimation'!$G$15)+1)))),ROW(A5))),""))</f>
        <v>[Enter Estimated Bucket 5]</v>
      </c>
      <c r="D399" s="925" t="str">
        <f>IF($D$393="Select Approach Option"," ",IF($D$393='1. Project Inputs'!$C$64,SUMIFS(TB.ScopeEstimation[WED],TB.ScopeEstimation[Bucket],C399,TB.ScopeEstimation[Option 1],"Yes"),IF($D$393='1. Project Inputs'!$C$65,SUMIFS(TB.ScopeEstimation[WED],TB.ScopeEstimation[Bucket],C399,TB.ScopeEstimation[Option 2],"Yes"),IF($D$393='1. Project Inputs'!$C$66,SUMIFS(TB.ScopeEstimation[WED],TB.ScopeEstimation[Bucket],C399,TB.ScopeEstimation[Option 3],"Yes"),IF($D$393="No Approach Options Used",SUMIFS(TB.ScopeEstimation[WED],TB.ScopeEstimation[Bucket],C399))))))</f>
        <v xml:space="preserve"> </v>
      </c>
      <c r="E399" s="926" t="str">
        <f t="shared" si="100"/>
        <v xml:space="preserve"> </v>
      </c>
      <c r="F399" s="927" t="str">
        <f>IFERROR(IF(ISBLANK($AB$48),"No Buckets Used below",($E399-SUMIF($AB$48:$AB$141,$C399,$M$285:$M$384))),"")</f>
        <v>No Buckets Used below</v>
      </c>
      <c r="G399" s="1367"/>
      <c r="I399" s="1370"/>
    </row>
    <row r="400" spans="2:37" x14ac:dyDescent="0.25">
      <c r="C400" s="919" t="str" cm="1">
        <f t="array" ref="C400">IF(OR($D$393="No Approach Options Used",$D$393="Select Approach Option")=TRUE,'1. Project Inputs'!B43,IFERROR(INDEX('Optional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Estimation'!$G$15)+1)))),ROW(A6))),""))</f>
        <v>[Enter Estimated Bucket 6]</v>
      </c>
      <c r="D400" s="925" t="str">
        <f>IF($D$393="Select Approach Option"," ",IF($D$393='1. Project Inputs'!$C$64,SUMIFS(TB.ScopeEstimation[WED],TB.ScopeEstimation[Bucket],C400,TB.ScopeEstimation[Option 1],"Yes"),IF($D$393='1. Project Inputs'!$C$65,SUMIFS(TB.ScopeEstimation[WED],TB.ScopeEstimation[Bucket],C400,TB.ScopeEstimation[Option 2],"Yes"),IF($D$393='1. Project Inputs'!$C$66,SUMIFS(TB.ScopeEstimation[WED],TB.ScopeEstimation[Bucket],C400,TB.ScopeEstimation[Option 3],"Yes"),IF($D$393="No Approach Options Used",SUMIFS(TB.ScopeEstimation[WED],TB.ScopeEstimation[Bucket],C400))))))</f>
        <v xml:space="preserve"> </v>
      </c>
      <c r="E400" s="926" t="str">
        <f t="shared" si="100"/>
        <v xml:space="preserve"> </v>
      </c>
      <c r="F400" s="927" t="str">
        <f>IFERROR(IF(ISBLANK($AB$48),"No Buckets Used below",($E400-SUMIF($AB$48:$AB$141,$C400,$M$285:$M$384))),"")</f>
        <v>No Buckets Used below</v>
      </c>
      <c r="G400" s="1367"/>
      <c r="I400" s="1370"/>
    </row>
    <row r="401" spans="3:9" x14ac:dyDescent="0.25">
      <c r="C401" s="919" t="str" cm="1">
        <f t="array" ref="C401">IF(OR($D$393="No Approach Options Used",$D$393="Select Approach Option")=TRUE,'1. Project Inputs'!B44,IFERROR(INDEX('Optional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Estimation'!$G$15)+1)))),ROW(A7))),""))</f>
        <v>[Enter Estimated Bucket 7]</v>
      </c>
      <c r="D401" s="925" t="str">
        <f>IF($D$393="Select Approach Option"," ",IF($D$393='1. Project Inputs'!$C$64,SUMIFS(TB.ScopeEstimation[WED],TB.ScopeEstimation[Bucket],C401,TB.ScopeEstimation[Option 1],"Yes"),IF($D$393='1. Project Inputs'!$C$65,SUMIFS(TB.ScopeEstimation[WED],TB.ScopeEstimation[Bucket],C401,TB.ScopeEstimation[Option 2],"Yes"),IF($D$393='1. Project Inputs'!$C$66,SUMIFS(TB.ScopeEstimation[WED],TB.ScopeEstimation[Bucket],C401,TB.ScopeEstimation[Option 3],"Yes"),IF($D$393="No Approach Options Used",SUMIFS(TB.ScopeEstimation[WED],TB.ScopeEstimation[Bucket],C401))))))</f>
        <v xml:space="preserve"> </v>
      </c>
      <c r="E401" s="926" t="str">
        <f t="shared" si="100"/>
        <v xml:space="preserve"> </v>
      </c>
      <c r="F401" s="927" t="str">
        <f>IFERROR(IF(ISBLANK($AB$48),"No Buckets Used below",($E401-SUMIF($AB$48:$AB$141,$C401,$M$285:$M$384))),"")</f>
        <v>No Buckets Used below</v>
      </c>
      <c r="G401" s="1367"/>
      <c r="I401" s="1370"/>
    </row>
    <row r="402" spans="3:9" x14ac:dyDescent="0.25">
      <c r="C402" s="919" t="str" cm="1">
        <f t="array" ref="C402">IF(OR($D$393="No Approach Options Used",$D$393="Select Approach Option")=TRUE,'1. Project Inputs'!B45,IFERROR(INDEX('Optional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Estimation'!$G$15)+1)))),ROW(A9))),""))</f>
        <v>[Enter Estimated Bucket 8]</v>
      </c>
      <c r="D402" s="925" t="str">
        <f>IF($D$393="Select Approach Option"," ",IF($D$393='1. Project Inputs'!$C$64,SUMIFS(TB.ScopeEstimation[WED],TB.ScopeEstimation[Bucket],C402,TB.ScopeEstimation[Option 1],"Yes"),IF($D$393='1. Project Inputs'!$C$65,SUMIFS(TB.ScopeEstimation[WED],TB.ScopeEstimation[Bucket],C402,TB.ScopeEstimation[Option 2],"Yes"),IF($D$393='1. Project Inputs'!$C$66,SUMIFS(TB.ScopeEstimation[WED],TB.ScopeEstimation[Bucket],C402,TB.ScopeEstimation[Option 3],"Yes"),IF($D$393="No Approach Options Used",SUMIFS(TB.ScopeEstimation[WED],TB.ScopeEstimation[Bucket],C402))))))</f>
        <v xml:space="preserve"> </v>
      </c>
      <c r="E402" s="926" t="str">
        <f t="shared" si="100"/>
        <v xml:space="preserve"> </v>
      </c>
      <c r="F402" s="927" t="str">
        <f>IFERROR(IF(ISBLANK($AB$48),"No Buckets Used below",($E402-SUMIF($AB$48:$AB$141,$C402,$M$285:$M$384))),"")</f>
        <v>No Buckets Used below</v>
      </c>
      <c r="G402" s="1367"/>
      <c r="I402" s="1370"/>
    </row>
    <row r="403" spans="3:9" x14ac:dyDescent="0.25">
      <c r="C403" s="919" t="str" cm="1">
        <f t="array" ref="C403">IF(OR($D$393="No Approach Options Used",$D$393="Select Approach Option")=TRUE,'1. Project Inputs'!B46,IFERROR(INDEX('Optional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Estimation'!$G$15)+1)))),ROW(#REF!))),""))</f>
        <v>[Enter Estimated Bucket 9]</v>
      </c>
      <c r="D403" s="925" t="str">
        <f>IF($D$393="Select Approach Option"," ",IF($D$393='1. Project Inputs'!$C$64,SUMIFS(TB.ScopeEstimation[WED],TB.ScopeEstimation[Bucket],C403,TB.ScopeEstimation[Option 1],"Yes"),IF($D$393='1. Project Inputs'!$C$65,SUMIFS(TB.ScopeEstimation[WED],TB.ScopeEstimation[Bucket],C403,TB.ScopeEstimation[Option 2],"Yes"),IF($D$393='1. Project Inputs'!$C$66,SUMIFS(TB.ScopeEstimation[WED],TB.ScopeEstimation[Bucket],C403,TB.ScopeEstimation[Option 3],"Yes"),IF($D$393="No Approach Options Used",SUMIFS(TB.ScopeEstimation[WED],TB.ScopeEstimation[Bucket],C403))))))</f>
        <v xml:space="preserve"> </v>
      </c>
      <c r="E403" s="926" t="str">
        <f t="shared" si="100"/>
        <v xml:space="preserve"> </v>
      </c>
      <c r="F403" s="927" t="str">
        <f>IFERROR(IF(ISBLANK($AB$48),"No Buckets Used below",($E403-SUMIF($AB$48:$AB$141,$C403,$M$285:$M$384))),"")</f>
        <v>No Buckets Used below</v>
      </c>
      <c r="G403" s="1367"/>
      <c r="I403" s="1370"/>
    </row>
    <row r="404" spans="3:9" x14ac:dyDescent="0.25">
      <c r="C404" s="919" t="str" cm="1">
        <f t="array" ref="C404">IF(OR($D$393="No Approach Options Used",$D$393="Select Approach Option")=TRUE,'1. Project Inputs'!B47,IFERROR(INDEX('Optional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Estimation'!$G$15)+1)))),ROW(A11))),""))</f>
        <v>[Enter Estimated Bucket 10]</v>
      </c>
      <c r="D404" s="925" t="str">
        <f>IF($D$393="Select Approach Option"," ",IF($D$393='1. Project Inputs'!$C$64,SUMIFS(TB.ScopeEstimation[WED],TB.ScopeEstimation[Bucket],C404,TB.ScopeEstimation[Option 1],"Yes"),IF($D$393='1. Project Inputs'!$C$65,SUMIFS(TB.ScopeEstimation[WED],TB.ScopeEstimation[Bucket],C404,TB.ScopeEstimation[Option 2],"Yes"),IF($D$393='1. Project Inputs'!$C$66,SUMIFS(TB.ScopeEstimation[WED],TB.ScopeEstimation[Bucket],C404,TB.ScopeEstimation[Option 3],"Yes"),IF($D$393="No Approach Options Used",SUMIFS(TB.ScopeEstimation[WED],TB.ScopeEstimation[Bucket],C404))))))</f>
        <v xml:space="preserve"> </v>
      </c>
      <c r="E404" s="926" t="str">
        <f t="shared" si="100"/>
        <v xml:space="preserve"> </v>
      </c>
      <c r="F404" s="927" t="str">
        <f>IFERROR(IF(ISBLANK($AB$48),"No Buckets Used below",($E404-SUMIF($AB$48:$AB$141,$C404,$M$285:$M$384))),"")</f>
        <v>No Buckets Used below</v>
      </c>
      <c r="G404" s="1367"/>
      <c r="I404" s="1370"/>
    </row>
    <row r="405" spans="3:9" x14ac:dyDescent="0.25">
      <c r="C405" s="919" t="str" cm="1">
        <f t="array" ref="C405">IF(OR($D$393="No Approach Options Used",$D$393="Select Approach Option")=TRUE,'1. Project Inputs'!B48,IFERROR(INDEX('Optional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Estimation'!$G$15)+1)))),ROW(A13))),""))</f>
        <v>[Enter Estimated Bucket 11]</v>
      </c>
      <c r="D405" s="925" t="str">
        <f>IF($D$393="Select Approach Option"," ",IF($D$393='1. Project Inputs'!$C$64,SUMIFS(TB.ScopeEstimation[WED],TB.ScopeEstimation[Bucket],C405,TB.ScopeEstimation[Option 1],"Yes"),IF($D$393='1. Project Inputs'!$C$65,SUMIFS(TB.ScopeEstimation[WED],TB.ScopeEstimation[Bucket],C405,TB.ScopeEstimation[Option 2],"Yes"),IF($D$393='1. Project Inputs'!$C$66,SUMIFS(TB.ScopeEstimation[WED],TB.ScopeEstimation[Bucket],C405,TB.ScopeEstimation[Option 3],"Yes"),IF($D$393="No Approach Options Used",SUMIFS(TB.ScopeEstimation[WED],TB.ScopeEstimation[Bucket],C405))))))</f>
        <v xml:space="preserve"> </v>
      </c>
      <c r="E405" s="926" t="str">
        <f t="shared" si="100"/>
        <v xml:space="preserve"> </v>
      </c>
      <c r="F405" s="927" t="str">
        <f>IFERROR(IF(ISBLANK($AB$48),"No Buckets Used below",($E405-SUMIF($AB$48:$AB$141,$C405,$M$285:$M$384))),"")</f>
        <v>No Buckets Used below</v>
      </c>
      <c r="G405" s="1367"/>
      <c r="I405" s="1370"/>
    </row>
    <row r="406" spans="3:9" x14ac:dyDescent="0.25">
      <c r="C406" s="919" t="str" cm="1">
        <f t="array" ref="C406">IF(OR($D$393="No Approach Options Used",$D$393="Select Approach Option")=TRUE,'1. Project Inputs'!B49,IFERROR(INDEX('Optional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Estimation'!$G$15)+1)))),ROW(A14))),""))</f>
        <v>[Enter Estimated Bucket 12]</v>
      </c>
      <c r="D406" s="925" t="str">
        <f>IF($D$393="Select Approach Option"," ",IF($D$393='1. Project Inputs'!$C$64,SUMIFS(TB.ScopeEstimation[WED],TB.ScopeEstimation[Bucket],C406,TB.ScopeEstimation[Option 1],"Yes"),IF($D$393='1. Project Inputs'!$C$65,SUMIFS(TB.ScopeEstimation[WED],TB.ScopeEstimation[Bucket],C406,TB.ScopeEstimation[Option 2],"Yes"),IF($D$393='1. Project Inputs'!$C$66,SUMIFS(TB.ScopeEstimation[WED],TB.ScopeEstimation[Bucket],C406,TB.ScopeEstimation[Option 3],"Yes"),IF($D$393="No Approach Options Used",SUMIFS(TB.ScopeEstimation[WED],TB.ScopeEstimation[Bucket],C406))))))</f>
        <v xml:space="preserve"> </v>
      </c>
      <c r="E406" s="926" t="str">
        <f t="shared" si="100"/>
        <v xml:space="preserve"> </v>
      </c>
      <c r="F406" s="927" t="str">
        <f>IFERROR(IF(ISBLANK($AB$48),"No Buckets Used below",($E406-SUMIF($AB$48:$AB$141,$C406,$M$285:$M$384))),"")</f>
        <v>No Buckets Used below</v>
      </c>
      <c r="G406" s="1367"/>
      <c r="I406" s="1370"/>
    </row>
    <row r="407" spans="3:9" x14ac:dyDescent="0.25">
      <c r="C407" s="919" t="str" cm="1">
        <f t="array" ref="C407">IF(OR($D$393="No Approach Options Used",$D$393="Select Approach Option")=TRUE,'1. Project Inputs'!B50,IFERROR(INDEX('Optional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Estimation'!$G$15)+1)))),ROW(A15))),""))</f>
        <v>[Enter Estimated Bucket 13]</v>
      </c>
      <c r="D407" s="925" t="str">
        <f>IF($D$393="Select Approach Option"," ",IF($D$393='1. Project Inputs'!$C$64,SUMIFS(TB.ScopeEstimation[WED],TB.ScopeEstimation[Bucket],C407,TB.ScopeEstimation[Option 1],"Yes"),IF($D$393='1. Project Inputs'!$C$65,SUMIFS(TB.ScopeEstimation[WED],TB.ScopeEstimation[Bucket],C407,TB.ScopeEstimation[Option 2],"Yes"),IF($D$393='1. Project Inputs'!$C$66,SUMIFS(TB.ScopeEstimation[WED],TB.ScopeEstimation[Bucket],C407,TB.ScopeEstimation[Option 3],"Yes"),IF($D$393="No Approach Options Used",SUMIFS(TB.ScopeEstimation[WED],TB.ScopeEstimation[Bucket],C407))))))</f>
        <v xml:space="preserve"> </v>
      </c>
      <c r="E407" s="926" t="str">
        <f t="shared" si="100"/>
        <v xml:space="preserve"> </v>
      </c>
      <c r="F407" s="927" t="str">
        <f>IFERROR(IF(ISBLANK($AB$48),"No Buckets Used below",($E407-SUMIF($AB$48:$AB$141,$C407,$M$285:$M$384))),"")</f>
        <v>No Buckets Used below</v>
      </c>
      <c r="G407" s="1367"/>
      <c r="I407" s="1370"/>
    </row>
    <row r="408" spans="3:9" x14ac:dyDescent="0.25">
      <c r="C408" s="919" t="str" cm="1">
        <f t="array" ref="C408">IF(OR($D$393="No Approach Options Used",$D$393="Select Approach Option")=TRUE,'1. Project Inputs'!B51,IFERROR(INDEX('Optional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Estimation'!$G$15)+1)))),ROW(A16))),""))</f>
        <v>[Enter Estimated Bucket 14]</v>
      </c>
      <c r="D408" s="925" t="str">
        <f>IF($D$393="Select Approach Option"," ",IF($D$393='1. Project Inputs'!$C$64,SUMIFS(TB.ScopeEstimation[WED],TB.ScopeEstimation[Bucket],C408,TB.ScopeEstimation[Option 1],"Yes"),IF($D$393='1. Project Inputs'!$C$65,SUMIFS(TB.ScopeEstimation[WED],TB.ScopeEstimation[Bucket],C408,TB.ScopeEstimation[Option 2],"Yes"),IF($D$393='1. Project Inputs'!$C$66,SUMIFS(TB.ScopeEstimation[WED],TB.ScopeEstimation[Bucket],C408,TB.ScopeEstimation[Option 3],"Yes"),IF($D$393="No Approach Options Used",SUMIFS(TB.ScopeEstimation[WED],TB.ScopeEstimation[Bucket],C408))))))</f>
        <v xml:space="preserve"> </v>
      </c>
      <c r="E408" s="926" t="str">
        <f t="shared" si="100"/>
        <v xml:space="preserve"> </v>
      </c>
      <c r="F408" s="927" t="str">
        <f>IFERROR(IF(ISBLANK($AB$48),"No Buckets Used below",($E408-SUMIF($AB$48:$AB$141,$C408,$M$285:$M$384))),"")</f>
        <v>No Buckets Used below</v>
      </c>
      <c r="G408" s="1367"/>
      <c r="I408" s="1370"/>
    </row>
    <row r="409" spans="3:9" x14ac:dyDescent="0.25">
      <c r="C409" s="919" t="str" cm="1">
        <f t="array" ref="C409">IF(OR($D$393="No Approach Options Used",$D$393="Select Approach Option")=TRUE,'1. Project Inputs'!B52,IFERROR(INDEX('Optional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Estimation'!$G$15)+1)))),ROW(A17))),""))</f>
        <v>[Enter Estimated Bucket 15]</v>
      </c>
      <c r="D409" s="925" t="str">
        <f>IF($D$393="Select Approach Option"," ",IF($D$393='1. Project Inputs'!$C$64,SUMIFS(TB.ScopeEstimation[WED],TB.ScopeEstimation[Bucket],C409,TB.ScopeEstimation[Option 1],"Yes"),IF($D$393='1. Project Inputs'!$C$65,SUMIFS(TB.ScopeEstimation[WED],TB.ScopeEstimation[Bucket],C409,TB.ScopeEstimation[Option 2],"Yes"),IF($D$393='1. Project Inputs'!$C$66,SUMIFS(TB.ScopeEstimation[WED],TB.ScopeEstimation[Bucket],C409,TB.ScopeEstimation[Option 3],"Yes"),IF($D$393="No Approach Options Used",SUMIFS(TB.ScopeEstimation[WED],TB.ScopeEstimation[Bucket],C409))))))</f>
        <v xml:space="preserve"> </v>
      </c>
      <c r="E409" s="926" t="str">
        <f t="shared" si="100"/>
        <v xml:space="preserve"> </v>
      </c>
      <c r="F409" s="927" t="str">
        <f>IFERROR(IF(ISBLANK($AB$48),"No Buckets Used below",($E409-SUMIF($AB$48:$AB$141,$C409,$M$285:$M$384))),"")</f>
        <v>No Buckets Used below</v>
      </c>
      <c r="G409" s="1367"/>
      <c r="I409" s="1370"/>
    </row>
    <row r="410" spans="3:9" x14ac:dyDescent="0.25">
      <c r="C410" s="919" t="str" cm="1">
        <f t="array" ref="C410">IF(OR($D$393="No Approach Options Used",$D$393="Select Approach Option")=TRUE,'1. Project Inputs'!B53,IFERROR(INDEX('Optional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Estimation'!$G$15)+1)))),ROW(#REF!))),""))</f>
        <v>[Enter Estimated Bucket 16]</v>
      </c>
      <c r="D410" s="925" t="str">
        <f>IF($D$393="Select Approach Option"," ",IF($D$393='1. Project Inputs'!$C$64,SUMIFS(TB.ScopeEstimation[WED],TB.ScopeEstimation[Bucket],C410,TB.ScopeEstimation[Option 1],"Yes"),IF($D$393='1. Project Inputs'!$C$65,SUMIFS(TB.ScopeEstimation[WED],TB.ScopeEstimation[Bucket],C410,TB.ScopeEstimation[Option 2],"Yes"),IF($D$393='1. Project Inputs'!$C$66,SUMIFS(TB.ScopeEstimation[WED],TB.ScopeEstimation[Bucket],C410,TB.ScopeEstimation[Option 3],"Yes"),IF($D$393="No Approach Options Used",SUMIFS(TB.ScopeEstimation[WED],TB.ScopeEstimation[Bucket],C410))))))</f>
        <v xml:space="preserve"> </v>
      </c>
      <c r="E410" s="926" t="str">
        <f t="shared" si="100"/>
        <v xml:space="preserve"> </v>
      </c>
      <c r="F410" s="927" t="str">
        <f>IFERROR(IF(ISBLANK($AB$48),"No Buckets Used below",($E410-SUMIF($AB$48:$AB$141,$C410,$M$285:$M$384))),"")</f>
        <v>No Buckets Used below</v>
      </c>
      <c r="G410" s="1367"/>
      <c r="I410" s="1370"/>
    </row>
    <row r="411" spans="3:9" x14ac:dyDescent="0.25">
      <c r="C411" s="919" t="str" cm="1">
        <f t="array" ref="C411">IF(OR($D$393="No Approach Options Used",$D$393="Select Approach Option")=TRUE,'1. Project Inputs'!B54,IFERROR(INDEX('Optional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Estimation'!$G$15)+1)))),ROW(A18))),""))</f>
        <v>[Enter Estimated Bucket 17]</v>
      </c>
      <c r="D411" s="925" t="str">
        <f>IF($D$393="Select Approach Option"," ",IF($D$393='1. Project Inputs'!$C$64,SUMIFS(TB.ScopeEstimation[WED],TB.ScopeEstimation[Bucket],C411,TB.ScopeEstimation[Option 1],"Yes"),IF($D$393='1. Project Inputs'!$C$65,SUMIFS(TB.ScopeEstimation[WED],TB.ScopeEstimation[Bucket],C411,TB.ScopeEstimation[Option 2],"Yes"),IF($D$393='1. Project Inputs'!$C$66,SUMIFS(TB.ScopeEstimation[WED],TB.ScopeEstimation[Bucket],C411,TB.ScopeEstimation[Option 3],"Yes"),IF($D$393="No Approach Options Used",SUMIFS(TB.ScopeEstimation[WED],TB.ScopeEstimation[Bucket],C411))))))</f>
        <v xml:space="preserve"> </v>
      </c>
      <c r="E411" s="926" t="str">
        <f t="shared" si="100"/>
        <v xml:space="preserve"> </v>
      </c>
      <c r="F411" s="927" t="str">
        <f>IFERROR(IF(ISBLANK($AB$48),"No Buckets Used below",($E411-SUMIF($AB$48:$AB$141,$C411,$M$285:$M$384))),"")</f>
        <v>No Buckets Used below</v>
      </c>
      <c r="G411" s="1367"/>
      <c r="I411" s="1370"/>
    </row>
    <row r="412" spans="3:9" x14ac:dyDescent="0.25">
      <c r="C412" s="919" t="str" cm="1">
        <f t="array" ref="C412">IF(OR($D$393="No Approach Options Used",$D$393="Select Approach Option")=TRUE,'1. Project Inputs'!B55,IFERROR(INDEX('Optional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Estimation'!$G$15)+1)))),ROW(A19))),""))</f>
        <v>[Enter Estimated Bucket 18]</v>
      </c>
      <c r="D412" s="925" t="str">
        <f>IF($D$393="Select Approach Option"," ",IF($D$393='1. Project Inputs'!$C$64,SUMIFS(TB.ScopeEstimation[WED],TB.ScopeEstimation[Bucket],C412,TB.ScopeEstimation[Option 1],"Yes"),IF($D$393='1. Project Inputs'!$C$65,SUMIFS(TB.ScopeEstimation[WED],TB.ScopeEstimation[Bucket],C412,TB.ScopeEstimation[Option 2],"Yes"),IF($D$393='1. Project Inputs'!$C$66,SUMIFS(TB.ScopeEstimation[WED],TB.ScopeEstimation[Bucket],C412,TB.ScopeEstimation[Option 3],"Yes"),IF($D$393="No Approach Options Used",SUMIFS(TB.ScopeEstimation[WED],TB.ScopeEstimation[Bucket],C412))))))</f>
        <v xml:space="preserve"> </v>
      </c>
      <c r="E412" s="926" t="str">
        <f t="shared" si="100"/>
        <v xml:space="preserve"> </v>
      </c>
      <c r="F412" s="927" t="str">
        <f>IFERROR(IF(ISBLANK($AB$48),"No Buckets Used below",($E412-SUMIF($AB$48:$AB$141,$C412,$M$285:$M$384))),"")</f>
        <v>No Buckets Used below</v>
      </c>
      <c r="G412" s="1367"/>
      <c r="I412" s="1370"/>
    </row>
    <row r="413" spans="3:9" x14ac:dyDescent="0.25">
      <c r="C413" s="919" t="str" cm="1">
        <f t="array" ref="C413">IF(OR($D$393="No Approach Options Used",$D$393="Select Approach Option")=TRUE,'1. Project Inputs'!B56,IFERROR(INDEX('Optional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Estimation'!$G$15)+1)))),ROW(A20))),""))</f>
        <v>[Enter Estimated Bucket 19]</v>
      </c>
      <c r="D413" s="925" t="str">
        <f>IF($D$393="Select Approach Option"," ",IF($D$393='1. Project Inputs'!$C$64,SUMIFS(TB.ScopeEstimation[WED],TB.ScopeEstimation[Bucket],C413,TB.ScopeEstimation[Option 1],"Yes"),IF($D$393='1. Project Inputs'!$C$65,SUMIFS(TB.ScopeEstimation[WED],TB.ScopeEstimation[Bucket],C413,TB.ScopeEstimation[Option 2],"Yes"),IF($D$393='1. Project Inputs'!$C$66,SUMIFS(TB.ScopeEstimation[WED],TB.ScopeEstimation[Bucket],C413,TB.ScopeEstimation[Option 3],"Yes"),IF($D$393="No Approach Options Used",SUMIFS(TB.ScopeEstimation[WED],TB.ScopeEstimation[Bucket],C413))))))</f>
        <v xml:space="preserve"> </v>
      </c>
      <c r="E413" s="926" t="str">
        <f t="shared" si="100"/>
        <v xml:space="preserve"> </v>
      </c>
      <c r="F413" s="927" t="str">
        <f>IFERROR(IF(ISBLANK($AB$48),"No Buckets Used below",($E413-SUMIF($AB$48:$AB$141,$C413,$M$285:$M$384))),"")</f>
        <v>No Buckets Used below</v>
      </c>
      <c r="G413" s="1367"/>
      <c r="I413" s="1370"/>
    </row>
    <row r="414" spans="3:9" x14ac:dyDescent="0.25">
      <c r="C414" s="919" t="str" cm="1">
        <f t="array" ref="C414">IF(OR($D$393="No Approach Options Used",$D$393="Select Approach Option")=TRUE,'1. Project Inputs'!B57,IFERROR(INDEX('Optional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Estimation'!$G$15)+1)))),ROW(A21))),""))</f>
        <v>[Enter Estimated Bucket 20]</v>
      </c>
      <c r="D414" s="925" t="str">
        <f>IF($D$393="Select Approach Option"," ",IF($D$393='1. Project Inputs'!$C$64,SUMIFS(TB.ScopeEstimation[WED],TB.ScopeEstimation[Bucket],C414,TB.ScopeEstimation[Option 1],"Yes"),IF($D$393='1. Project Inputs'!$C$65,SUMIFS(TB.ScopeEstimation[WED],TB.ScopeEstimation[Bucket],C414,TB.ScopeEstimation[Option 2],"Yes"),IF($D$393='1. Project Inputs'!$C$66,SUMIFS(TB.ScopeEstimation[WED],TB.ScopeEstimation[Bucket],C414,TB.ScopeEstimation[Option 3],"Yes"),IF($D$393="No Approach Options Used",SUMIFS(TB.ScopeEstimation[WED],TB.ScopeEstimation[Bucket],C414))))))</f>
        <v xml:space="preserve"> </v>
      </c>
      <c r="E414" s="926" t="str">
        <f t="shared" si="100"/>
        <v xml:space="preserve"> </v>
      </c>
      <c r="F414" s="927" t="str">
        <f>IFERROR(IF(ISBLANK($AB$48),"No Buckets Used below",($E414-SUMIF($AB$48:$AB$141,$C414,$M$285:$M$384))),"")</f>
        <v>No Buckets Used below</v>
      </c>
      <c r="G414" s="1367"/>
      <c r="I414" s="1370"/>
    </row>
    <row r="415" spans="3:9" x14ac:dyDescent="0.25">
      <c r="C415" s="920" t="s">
        <v>87</v>
      </c>
      <c r="D415" s="921">
        <f>SUM(D395:D414)</f>
        <v>0</v>
      </c>
      <c r="E415" s="922">
        <f>SUM(E395:E414)</f>
        <v>0</v>
      </c>
      <c r="F415" s="923">
        <f>SUM(F395:F414)</f>
        <v>0</v>
      </c>
      <c r="G415" s="1368"/>
      <c r="I415" s="1371"/>
    </row>
  </sheetData>
  <sheetProtection sort="0" autoFilter="0" pivotTables="0"/>
  <dataConsolidate/>
  <mergeCells count="565">
    <mergeCell ref="C158:D158"/>
    <mergeCell ref="C159:D159"/>
    <mergeCell ref="C18:D18"/>
    <mergeCell ref="C19:D19"/>
    <mergeCell ref="C20:D20"/>
    <mergeCell ref="C21:D21"/>
    <mergeCell ref="C22:D22"/>
    <mergeCell ref="C23:D23"/>
    <mergeCell ref="C24:D24"/>
    <mergeCell ref="C25:D25"/>
    <mergeCell ref="C26:D26"/>
    <mergeCell ref="C27:D27"/>
    <mergeCell ref="C28:D28"/>
    <mergeCell ref="C29:D29"/>
    <mergeCell ref="C30:D30"/>
    <mergeCell ref="C154:D154"/>
    <mergeCell ref="C155:D155"/>
    <mergeCell ref="C156:D156"/>
    <mergeCell ref="C157:D157"/>
    <mergeCell ref="C39:N39"/>
    <mergeCell ref="C41:N41"/>
    <mergeCell ref="C145:N145"/>
    <mergeCell ref="C36:N36"/>
    <mergeCell ref="C40:N40"/>
    <mergeCell ref="O140:S140"/>
    <mergeCell ref="O141:S141"/>
    <mergeCell ref="O125:S125"/>
    <mergeCell ref="O126:S126"/>
    <mergeCell ref="O127:S127"/>
    <mergeCell ref="O128:S128"/>
    <mergeCell ref="O129:S129"/>
    <mergeCell ref="O130:S130"/>
    <mergeCell ref="O131:S131"/>
    <mergeCell ref="O132:S132"/>
    <mergeCell ref="O133:S133"/>
    <mergeCell ref="O122:S122"/>
    <mergeCell ref="O123:S123"/>
    <mergeCell ref="O124:S124"/>
    <mergeCell ref="O134:S134"/>
    <mergeCell ref="O135:S135"/>
    <mergeCell ref="O136:S136"/>
    <mergeCell ref="O137:S137"/>
    <mergeCell ref="O138:S138"/>
    <mergeCell ref="O139:S139"/>
    <mergeCell ref="O113:S113"/>
    <mergeCell ref="O114:S114"/>
    <mergeCell ref="O115:S115"/>
    <mergeCell ref="O116:S116"/>
    <mergeCell ref="O117:S117"/>
    <mergeCell ref="O118:S118"/>
    <mergeCell ref="O119:S119"/>
    <mergeCell ref="O120:S120"/>
    <mergeCell ref="O121:S121"/>
    <mergeCell ref="O104:S104"/>
    <mergeCell ref="O105:S105"/>
    <mergeCell ref="O106:S106"/>
    <mergeCell ref="O107:S107"/>
    <mergeCell ref="O108:S108"/>
    <mergeCell ref="O109:S109"/>
    <mergeCell ref="O110:S110"/>
    <mergeCell ref="O111:S111"/>
    <mergeCell ref="O112:S112"/>
    <mergeCell ref="O95:S95"/>
    <mergeCell ref="O96:S96"/>
    <mergeCell ref="O97:S97"/>
    <mergeCell ref="O98:S98"/>
    <mergeCell ref="O99:S99"/>
    <mergeCell ref="O100:S100"/>
    <mergeCell ref="O101:S101"/>
    <mergeCell ref="O102:S102"/>
    <mergeCell ref="O103:S103"/>
    <mergeCell ref="O86:S86"/>
    <mergeCell ref="O87:S87"/>
    <mergeCell ref="O88:S88"/>
    <mergeCell ref="O89:S89"/>
    <mergeCell ref="O90:S90"/>
    <mergeCell ref="O91:S91"/>
    <mergeCell ref="O92:S92"/>
    <mergeCell ref="O93:S93"/>
    <mergeCell ref="O94:S94"/>
    <mergeCell ref="K136:M136"/>
    <mergeCell ref="K137:M137"/>
    <mergeCell ref="K138:M138"/>
    <mergeCell ref="K139:M139"/>
    <mergeCell ref="K140:M140"/>
    <mergeCell ref="K141:M141"/>
    <mergeCell ref="O51:S51"/>
    <mergeCell ref="O52:S52"/>
    <mergeCell ref="O53:S53"/>
    <mergeCell ref="O54:S54"/>
    <mergeCell ref="O55:S55"/>
    <mergeCell ref="O56:S56"/>
    <mergeCell ref="O57:S57"/>
    <mergeCell ref="O58:S58"/>
    <mergeCell ref="O59:S59"/>
    <mergeCell ref="O60:S60"/>
    <mergeCell ref="O61:S61"/>
    <mergeCell ref="O62:S62"/>
    <mergeCell ref="O63:S63"/>
    <mergeCell ref="O64:S64"/>
    <mergeCell ref="O65:S65"/>
    <mergeCell ref="O66:S66"/>
    <mergeCell ref="O67:S67"/>
    <mergeCell ref="O84:S84"/>
    <mergeCell ref="K127:M127"/>
    <mergeCell ref="K128:M128"/>
    <mergeCell ref="K129:M129"/>
    <mergeCell ref="K130:M130"/>
    <mergeCell ref="K131:M131"/>
    <mergeCell ref="K132:M132"/>
    <mergeCell ref="K133:M133"/>
    <mergeCell ref="K134:M134"/>
    <mergeCell ref="K135:M135"/>
    <mergeCell ref="K118:M118"/>
    <mergeCell ref="K119:M119"/>
    <mergeCell ref="K120:M120"/>
    <mergeCell ref="K121:M121"/>
    <mergeCell ref="K122:M122"/>
    <mergeCell ref="K123:M123"/>
    <mergeCell ref="K124:M124"/>
    <mergeCell ref="K125:M125"/>
    <mergeCell ref="K126:M126"/>
    <mergeCell ref="AH58:AI58"/>
    <mergeCell ref="AH59:AI59"/>
    <mergeCell ref="AC24:AF25"/>
    <mergeCell ref="C46:I46"/>
    <mergeCell ref="K102:M102"/>
    <mergeCell ref="C277:N277"/>
    <mergeCell ref="C390:N390"/>
    <mergeCell ref="C391:N391"/>
    <mergeCell ref="K93:M93"/>
    <mergeCell ref="K103:M103"/>
    <mergeCell ref="K104:M104"/>
    <mergeCell ref="K105:M105"/>
    <mergeCell ref="K106:M106"/>
    <mergeCell ref="K107:M107"/>
    <mergeCell ref="K108:M108"/>
    <mergeCell ref="K109:M109"/>
    <mergeCell ref="K110:M110"/>
    <mergeCell ref="K111:M111"/>
    <mergeCell ref="K112:M112"/>
    <mergeCell ref="K113:M113"/>
    <mergeCell ref="K114:M114"/>
    <mergeCell ref="K115:M115"/>
    <mergeCell ref="K116:M116"/>
    <mergeCell ref="K117:M117"/>
    <mergeCell ref="AH85:AI85"/>
    <mergeCell ref="AH86:AI86"/>
    <mergeCell ref="AH47:AI47"/>
    <mergeCell ref="AH71:AI71"/>
    <mergeCell ref="AH72:AI72"/>
    <mergeCell ref="AH49:AI49"/>
    <mergeCell ref="AH54:AI54"/>
    <mergeCell ref="AH50:AI50"/>
    <mergeCell ref="AH51:AI51"/>
    <mergeCell ref="AH52:AI52"/>
    <mergeCell ref="AH53:AI53"/>
    <mergeCell ref="AH55:AI55"/>
    <mergeCell ref="AH56:AI56"/>
    <mergeCell ref="AH57:AI57"/>
    <mergeCell ref="AH48:AI48"/>
    <mergeCell ref="AH68:AI68"/>
    <mergeCell ref="AH69:AI69"/>
    <mergeCell ref="AH70:AI70"/>
    <mergeCell ref="AH81:AI81"/>
    <mergeCell ref="AH82:AI82"/>
    <mergeCell ref="AH83:AI83"/>
    <mergeCell ref="AH84:AI84"/>
    <mergeCell ref="AH60:AI60"/>
    <mergeCell ref="AH61:AI61"/>
    <mergeCell ref="AH62:AI62"/>
    <mergeCell ref="AH63:AI63"/>
    <mergeCell ref="AH64:AI64"/>
    <mergeCell ref="AH65:AI65"/>
    <mergeCell ref="AH66:AI66"/>
    <mergeCell ref="AH73:AI73"/>
    <mergeCell ref="AH74:AI74"/>
    <mergeCell ref="AH75:AI75"/>
    <mergeCell ref="AH67:AI67"/>
    <mergeCell ref="AH76:AI76"/>
    <mergeCell ref="AH77:AI77"/>
    <mergeCell ref="AH78:AI78"/>
    <mergeCell ref="AH79:AI79"/>
    <mergeCell ref="AH80:AI80"/>
    <mergeCell ref="AC113:AD113"/>
    <mergeCell ref="AC114:AD114"/>
    <mergeCell ref="AC115:AD115"/>
    <mergeCell ref="AC116:AD116"/>
    <mergeCell ref="AH117:AI117"/>
    <mergeCell ref="AH118:AI118"/>
    <mergeCell ref="AC117:AD117"/>
    <mergeCell ref="AC118:AD118"/>
    <mergeCell ref="AH87:AI87"/>
    <mergeCell ref="AH88:AI88"/>
    <mergeCell ref="AH89:AI89"/>
    <mergeCell ref="AC104:AD104"/>
    <mergeCell ref="AC105:AD105"/>
    <mergeCell ref="AC106:AD106"/>
    <mergeCell ref="AC107:AD107"/>
    <mergeCell ref="AC108:AD108"/>
    <mergeCell ref="AC109:AD109"/>
    <mergeCell ref="AC110:AD110"/>
    <mergeCell ref="AC111:AD111"/>
    <mergeCell ref="AC112:AD112"/>
    <mergeCell ref="AH91:AI91"/>
    <mergeCell ref="AH92:AI92"/>
    <mergeCell ref="AH90:AI90"/>
    <mergeCell ref="AH99:AI99"/>
    <mergeCell ref="BX181:CA181"/>
    <mergeCell ref="BX180:BY180"/>
    <mergeCell ref="BZ180:CA180"/>
    <mergeCell ref="AH93:AI93"/>
    <mergeCell ref="AH105:AI105"/>
    <mergeCell ref="AH106:AI106"/>
    <mergeCell ref="AH107:AI107"/>
    <mergeCell ref="AH108:AI108"/>
    <mergeCell ref="AH109:AI109"/>
    <mergeCell ref="AH110:AI110"/>
    <mergeCell ref="AH111:AI111"/>
    <mergeCell ref="AH112:AI112"/>
    <mergeCell ref="AH113:AI113"/>
    <mergeCell ref="AH114:AI114"/>
    <mergeCell ref="AH115:AI115"/>
    <mergeCell ref="AH116:AI116"/>
    <mergeCell ref="AH102:AI102"/>
    <mergeCell ref="AH103:AI103"/>
    <mergeCell ref="AH104:AI104"/>
    <mergeCell ref="AH94:AI94"/>
    <mergeCell ref="AH95:AI95"/>
    <mergeCell ref="AH96:AI96"/>
    <mergeCell ref="AH97:AI97"/>
    <mergeCell ref="AH98:AI98"/>
    <mergeCell ref="AH100:AI100"/>
    <mergeCell ref="AH101:AI101"/>
    <mergeCell ref="AH119:AI119"/>
    <mergeCell ref="AH120:AI120"/>
    <mergeCell ref="AH121:AI121"/>
    <mergeCell ref="AH122:AI122"/>
    <mergeCell ref="AH123:AI123"/>
    <mergeCell ref="AH124:AI124"/>
    <mergeCell ref="AH125:AI125"/>
    <mergeCell ref="AH126:AI126"/>
    <mergeCell ref="AH127:AI127"/>
    <mergeCell ref="AH128:AI128"/>
    <mergeCell ref="AH138:AI138"/>
    <mergeCell ref="AH139:AI139"/>
    <mergeCell ref="AH140:AI140"/>
    <mergeCell ref="AH141:AI141"/>
    <mergeCell ref="AH129:AI129"/>
    <mergeCell ref="AH130:AI130"/>
    <mergeCell ref="AH131:AI131"/>
    <mergeCell ref="AH132:AI132"/>
    <mergeCell ref="AH133:AI133"/>
    <mergeCell ref="AH134:AI134"/>
    <mergeCell ref="AH135:AI135"/>
    <mergeCell ref="AH136:AI136"/>
    <mergeCell ref="AH137:AI137"/>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97:M97"/>
    <mergeCell ref="K98:M98"/>
    <mergeCell ref="K99:M99"/>
    <mergeCell ref="K100:M100"/>
    <mergeCell ref="K101:M101"/>
    <mergeCell ref="C3:D3"/>
    <mergeCell ref="O17:T17"/>
    <mergeCell ref="O68:S68"/>
    <mergeCell ref="O69:S69"/>
    <mergeCell ref="O70:S70"/>
    <mergeCell ref="O71:S71"/>
    <mergeCell ref="O72:S72"/>
    <mergeCell ref="O73:S73"/>
    <mergeCell ref="O74:S74"/>
    <mergeCell ref="O75:S75"/>
    <mergeCell ref="O76:S76"/>
    <mergeCell ref="O77:S77"/>
    <mergeCell ref="O78:S78"/>
    <mergeCell ref="O79:S79"/>
    <mergeCell ref="O80:S80"/>
    <mergeCell ref="O81:S81"/>
    <mergeCell ref="O82:S82"/>
    <mergeCell ref="O83:S83"/>
    <mergeCell ref="O85:S85"/>
    <mergeCell ref="K76:M76"/>
    <mergeCell ref="K77:M77"/>
    <mergeCell ref="K78:M78"/>
    <mergeCell ref="K79:M79"/>
    <mergeCell ref="K80:M80"/>
    <mergeCell ref="C148:N148"/>
    <mergeCell ref="K57:M57"/>
    <mergeCell ref="K58:M58"/>
    <mergeCell ref="K59:M59"/>
    <mergeCell ref="K60:M60"/>
    <mergeCell ref="K61:M61"/>
    <mergeCell ref="K62:M62"/>
    <mergeCell ref="K63:M63"/>
    <mergeCell ref="K64:M64"/>
    <mergeCell ref="K65:M65"/>
    <mergeCell ref="K66:M66"/>
    <mergeCell ref="K67:M67"/>
    <mergeCell ref="K68:M68"/>
    <mergeCell ref="K69:M69"/>
    <mergeCell ref="K70:M70"/>
    <mergeCell ref="K71:M71"/>
    <mergeCell ref="K94:M94"/>
    <mergeCell ref="K95:M95"/>
    <mergeCell ref="K96:M96"/>
    <mergeCell ref="T47:U47"/>
    <mergeCell ref="T48:U48"/>
    <mergeCell ref="T49:U49"/>
    <mergeCell ref="K74:M74"/>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T68:U68"/>
    <mergeCell ref="F32:I32"/>
    <mergeCell ref="K47:M47"/>
    <mergeCell ref="C37:N37"/>
    <mergeCell ref="C38:N38"/>
    <mergeCell ref="O47:S47"/>
    <mergeCell ref="O48:S48"/>
    <mergeCell ref="O49:S49"/>
    <mergeCell ref="C17:F17"/>
    <mergeCell ref="K48:M48"/>
    <mergeCell ref="K49:M49"/>
    <mergeCell ref="C35:O35"/>
    <mergeCell ref="C42:N42"/>
    <mergeCell ref="C43:N43"/>
    <mergeCell ref="C44:N44"/>
    <mergeCell ref="K53:M53"/>
    <mergeCell ref="T50:U50"/>
    <mergeCell ref="T51:U51"/>
    <mergeCell ref="K50:M50"/>
    <mergeCell ref="K51:M51"/>
    <mergeCell ref="K52:M52"/>
    <mergeCell ref="T73:U73"/>
    <mergeCell ref="T74:U74"/>
    <mergeCell ref="T75:U75"/>
    <mergeCell ref="T76:U76"/>
    <mergeCell ref="T77:U77"/>
    <mergeCell ref="T78:U78"/>
    <mergeCell ref="T79:U79"/>
    <mergeCell ref="T52:U52"/>
    <mergeCell ref="T53:U53"/>
    <mergeCell ref="T80:U80"/>
    <mergeCell ref="T69:U69"/>
    <mergeCell ref="T70:U70"/>
    <mergeCell ref="T71:U71"/>
    <mergeCell ref="T72:U72"/>
    <mergeCell ref="T81:U81"/>
    <mergeCell ref="T82:U82"/>
    <mergeCell ref="T83:U83"/>
    <mergeCell ref="T84:U84"/>
    <mergeCell ref="T85:U85"/>
    <mergeCell ref="T86:U86"/>
    <mergeCell ref="T87:U87"/>
    <mergeCell ref="T88:U88"/>
    <mergeCell ref="T89:U89"/>
    <mergeCell ref="T105:U105"/>
    <mergeCell ref="T106:U106"/>
    <mergeCell ref="T107:U107"/>
    <mergeCell ref="T90:U90"/>
    <mergeCell ref="T91:U91"/>
    <mergeCell ref="T92:U92"/>
    <mergeCell ref="T93:U93"/>
    <mergeCell ref="T94:U94"/>
    <mergeCell ref="T95:U95"/>
    <mergeCell ref="T96:U96"/>
    <mergeCell ref="T97:U97"/>
    <mergeCell ref="T98:U98"/>
    <mergeCell ref="T99:U99"/>
    <mergeCell ref="T100:U100"/>
    <mergeCell ref="T101:U101"/>
    <mergeCell ref="T102:U102"/>
    <mergeCell ref="T103:U103"/>
    <mergeCell ref="T104:U104"/>
    <mergeCell ref="T140:U140"/>
    <mergeCell ref="T141:U141"/>
    <mergeCell ref="O50:S50"/>
    <mergeCell ref="T126:U126"/>
    <mergeCell ref="T127:U127"/>
    <mergeCell ref="T128:U128"/>
    <mergeCell ref="T129:U129"/>
    <mergeCell ref="T130:U130"/>
    <mergeCell ref="T131:U131"/>
    <mergeCell ref="T132:U132"/>
    <mergeCell ref="T133:U133"/>
    <mergeCell ref="T134:U134"/>
    <mergeCell ref="T117:U117"/>
    <mergeCell ref="T118:U118"/>
    <mergeCell ref="T119:U119"/>
    <mergeCell ref="T120:U120"/>
    <mergeCell ref="T121:U121"/>
    <mergeCell ref="T122:U122"/>
    <mergeCell ref="T123:U123"/>
    <mergeCell ref="T124:U124"/>
    <mergeCell ref="T125:U125"/>
    <mergeCell ref="T135:U135"/>
    <mergeCell ref="T136:U136"/>
    <mergeCell ref="T137:U137"/>
    <mergeCell ref="T138:U138"/>
    <mergeCell ref="T139:U139"/>
    <mergeCell ref="T108:U108"/>
    <mergeCell ref="T109:U109"/>
    <mergeCell ref="T110:U110"/>
    <mergeCell ref="T111:U111"/>
    <mergeCell ref="T112:U112"/>
    <mergeCell ref="T113:U113"/>
    <mergeCell ref="T114:U114"/>
    <mergeCell ref="T115:U115"/>
    <mergeCell ref="T116:U116"/>
    <mergeCell ref="D393:F393"/>
    <mergeCell ref="C266:D266"/>
    <mergeCell ref="K54:M54"/>
    <mergeCell ref="K55:M55"/>
    <mergeCell ref="K56:M56"/>
    <mergeCell ref="C281:P281"/>
    <mergeCell ref="C280:P280"/>
    <mergeCell ref="C278:N278"/>
    <mergeCell ref="K90:M90"/>
    <mergeCell ref="K91:M91"/>
    <mergeCell ref="K92:M92"/>
    <mergeCell ref="K85:M85"/>
    <mergeCell ref="K86:M86"/>
    <mergeCell ref="K87:M87"/>
    <mergeCell ref="K88:M88"/>
    <mergeCell ref="K89:M89"/>
    <mergeCell ref="C149:N149"/>
    <mergeCell ref="K81:M81"/>
    <mergeCell ref="K82:M82"/>
    <mergeCell ref="K83:M83"/>
    <mergeCell ref="K84:M84"/>
    <mergeCell ref="K72:M72"/>
    <mergeCell ref="K73:M73"/>
    <mergeCell ref="K75:M75"/>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31:AD131"/>
    <mergeCell ref="AC132:AD132"/>
    <mergeCell ref="AC133:AD133"/>
    <mergeCell ref="AC134:AD134"/>
    <mergeCell ref="AC135:AD135"/>
    <mergeCell ref="AC136:AD136"/>
    <mergeCell ref="AC119:AD119"/>
    <mergeCell ref="AC120:AD120"/>
    <mergeCell ref="AC121:AD121"/>
    <mergeCell ref="AC122:AD122"/>
    <mergeCell ref="AC123:AD123"/>
    <mergeCell ref="AC124:AD124"/>
    <mergeCell ref="AC125:AD125"/>
    <mergeCell ref="AC126:AD126"/>
    <mergeCell ref="AC127:AD127"/>
    <mergeCell ref="Y43:AB45"/>
    <mergeCell ref="C389:N389"/>
    <mergeCell ref="C146:P146"/>
    <mergeCell ref="AC137:AD137"/>
    <mergeCell ref="AC138:AD138"/>
    <mergeCell ref="AC139:AD139"/>
    <mergeCell ref="AC140:AD140"/>
    <mergeCell ref="AC141:AD141"/>
    <mergeCell ref="E18:F18"/>
    <mergeCell ref="E19:F19"/>
    <mergeCell ref="E20:F20"/>
    <mergeCell ref="E21:F21"/>
    <mergeCell ref="E22:F22"/>
    <mergeCell ref="E23:F23"/>
    <mergeCell ref="E24:F24"/>
    <mergeCell ref="E25:F25"/>
    <mergeCell ref="E26:F26"/>
    <mergeCell ref="E27:F27"/>
    <mergeCell ref="E28:F28"/>
    <mergeCell ref="E29:F29"/>
    <mergeCell ref="E30:F30"/>
    <mergeCell ref="AC128:AD128"/>
    <mergeCell ref="AC129:AD129"/>
    <mergeCell ref="AC130:AD130"/>
  </mergeCells>
  <phoneticPr fontId="33" type="noConversion"/>
  <conditionalFormatting sqref="C30">
    <cfRule type="expression" dxfId="134" priority="16">
      <formula>OR($C$18="Select Entity",$C$18="Credera US")</formula>
    </cfRule>
  </conditionalFormatting>
  <conditionalFormatting sqref="C47:J47 AA47:AC47 AE47:AF47">
    <cfRule type="cellIs" dxfId="133" priority="162" operator="equal">
      <formula>"Onshore"</formula>
    </cfRule>
    <cfRule type="cellIs" dxfId="132" priority="163" operator="equal">
      <formula>"Onsite"</formula>
    </cfRule>
    <cfRule type="cellIs" dxfId="131" priority="164" operator="equal">
      <formula>"Onsite"</formula>
    </cfRule>
    <cfRule type="cellIs" dxfId="130" priority="165" operator="equal">
      <formula>"Onshore"</formula>
    </cfRule>
  </conditionalFormatting>
  <conditionalFormatting sqref="E30">
    <cfRule type="expression" dxfId="128" priority="18">
      <formula>OR($C$20="Select Entity",$C$20="Credera US")</formula>
    </cfRule>
  </conditionalFormatting>
  <conditionalFormatting sqref="G18:J18 G20:J26 G27:I27 G28:J29 D31">
    <cfRule type="expression" dxfId="127" priority="201">
      <formula>$AH$1="Canada"</formula>
    </cfRule>
    <cfRule type="expression" dxfId="126" priority="202">
      <formula>$AH$1="India"</formula>
    </cfRule>
    <cfRule type="expression" dxfId="125" priority="203">
      <formula>$AH$1="US"</formula>
    </cfRule>
    <cfRule type="expression" dxfId="124" priority="204">
      <formula>$AH$1="UK"</formula>
    </cfRule>
  </conditionalFormatting>
  <conditionalFormatting sqref="K285:K384">
    <cfRule type="expression" dxfId="123" priority="12">
      <formula>#REF!="Canada"</formula>
    </cfRule>
    <cfRule type="expression" dxfId="122" priority="13">
      <formula>#REF!="India"</formula>
    </cfRule>
    <cfRule type="expression" dxfId="121" priority="14">
      <formula>#REF!="US"</formula>
    </cfRule>
    <cfRule type="expression" dxfId="120" priority="15">
      <formula>#REF!="UK"</formula>
    </cfRule>
  </conditionalFormatting>
  <conditionalFormatting sqref="L3">
    <cfRule type="expression" dxfId="119" priority="23">
      <formula>$L$3="ROPE Ready for Upload"</formula>
    </cfRule>
    <cfRule type="expression" dxfId="118" priority="24">
      <formula>$L$3="ROPE Incomplete -- Will not upload"</formula>
    </cfRule>
  </conditionalFormatting>
  <conditionalFormatting sqref="L285 D285:F384 I285:I384 G286:H286">
    <cfRule type="expression" dxfId="117" priority="83">
      <formula>#REF!="Canada"</formula>
    </cfRule>
    <cfRule type="expression" dxfId="116" priority="84">
      <formula>#REF!="India"</formula>
    </cfRule>
    <cfRule type="expression" dxfId="115" priority="85">
      <formula>#REF!="US"</formula>
    </cfRule>
    <cfRule type="expression" dxfId="114" priority="86">
      <formula>#REF!="UK"</formula>
    </cfRule>
  </conditionalFormatting>
  <conditionalFormatting sqref="N48:N141">
    <cfRule type="expression" dxfId="112" priority="4">
      <formula>OR($C48="TADIndia",$C48="TADNorth America")</formula>
    </cfRule>
  </conditionalFormatting>
  <conditionalFormatting sqref="Y48:Y141">
    <cfRule type="expression" dxfId="109" priority="2">
      <formula>AND(ISNUMBER(Y48),Y48&gt;40)</formula>
    </cfRule>
  </conditionalFormatting>
  <conditionalFormatting sqref="Y43:AB45">
    <cfRule type="expression" dxfId="108" priority="3">
      <formula>$Y$43&lt;&gt;""</formula>
    </cfRule>
  </conditionalFormatting>
  <conditionalFormatting sqref="AH20:AH29">
    <cfRule type="beginsWith" dxfId="107" priority="131" operator="beginsWith" text="[">
      <formula>LEFT(AH20,LEN("["))="["</formula>
    </cfRule>
  </conditionalFormatting>
  <conditionalFormatting sqref="AI20:AI29">
    <cfRule type="expression" dxfId="106" priority="205">
      <formula>$W21="%"</formula>
    </cfRule>
  </conditionalFormatting>
  <conditionalFormatting sqref="AI30">
    <cfRule type="expression" dxfId="105" priority="208">
      <formula>$W32="%"</formula>
    </cfRule>
  </conditionalFormatting>
  <conditionalFormatting sqref="AI31">
    <cfRule type="expression" dxfId="104" priority="210">
      <formula>$W34="%"</formula>
    </cfRule>
  </conditionalFormatting>
  <conditionalFormatting sqref="AK20:AN29">
    <cfRule type="expression" dxfId="103" priority="206">
      <formula>$W21="Hrs"</formula>
    </cfRule>
  </conditionalFormatting>
  <conditionalFormatting sqref="CD154:CF155 CE164:CG164 CJ164:CK164 CE166:CF169 BP167:CA167 BP172:CA172 BP179:CA179">
    <cfRule type="expression" dxfId="102" priority="166">
      <formula>$AQ$1="Canada"</formula>
    </cfRule>
    <cfRule type="expression" dxfId="101" priority="167">
      <formula>$AQ$1="India"</formula>
    </cfRule>
    <cfRule type="expression" dxfId="100" priority="168">
      <formula>$AQ$1="US"</formula>
    </cfRule>
    <cfRule type="expression" dxfId="99" priority="169">
      <formula>$AQ$1="UK"</formula>
    </cfRule>
  </conditionalFormatting>
  <conditionalFormatting sqref="CI154:CI155">
    <cfRule type="expression" dxfId="98" priority="146">
      <formula>$AQ$1="Canada"</formula>
    </cfRule>
    <cfRule type="expression" dxfId="97" priority="147">
      <formula>$AQ$1="India"</formula>
    </cfRule>
    <cfRule type="expression" dxfId="96" priority="148">
      <formula>$AQ$1="US"</formula>
    </cfRule>
    <cfRule type="expression" dxfId="95" priority="149">
      <formula>$AQ$1="UK"</formula>
    </cfRule>
  </conditionalFormatting>
  <dataValidations count="7">
    <dataValidation type="list" allowBlank="1" showInputMessage="1" showErrorMessage="1" sqref="T93:T141" xr:uid="{2F9B4635-B2F5-B34A-8B10-29B78C5FBBD7}">
      <formula1>INDIRECT($D$27)</formula1>
    </dataValidation>
    <dataValidation type="list" allowBlank="1" showInputMessage="1" showErrorMessage="1" sqref="F48:F142" xr:uid="{FC67185B-E675-1747-A791-8ADBADBDC6E5}">
      <formula1>INDIRECT($E48)</formula1>
    </dataValidation>
    <dataValidation type="list" allowBlank="1" showInputMessage="1" showErrorMessage="1" sqref="Z48:Z141" xr:uid="{62972467-1238-BA48-A9AF-0247FB0479A2}">
      <formula1>INDIRECT($W48)</formula1>
    </dataValidation>
    <dataValidation type="list" allowBlank="1" showInputMessage="1" showErrorMessage="1" sqref="D49:D141" xr:uid="{E4B56504-1EE6-4BD9-A25B-5CEEA8D81AFF}">
      <formula1>TADIndia</formula1>
    </dataValidation>
    <dataValidation type="list" allowBlank="1" showInputMessage="1" showErrorMessage="1" sqref="I48:I141" xr:uid="{8161CF64-DCD6-48E6-B5A3-B1FD5B209ACA}">
      <formula1>INDIRECT($H48)</formula1>
    </dataValidation>
    <dataValidation type="list" allowBlank="1" showInputMessage="1" showErrorMessage="1" sqref="T48:U92" xr:uid="{942116E0-3FBE-49B1-B31D-5560A05758B9}">
      <formula1>INDIRECT($E$27)</formula1>
    </dataValidation>
    <dataValidation type="list" allowBlank="1" showInputMessage="1" showErrorMessage="1" sqref="K48:M141" xr:uid="{C3942DC6-9684-42BC-9B5F-6F1B082B1317}">
      <formula1>IF($E$20="Credera US",INDIRECT($C48),INDIRECT($G48))</formula1>
    </dataValidation>
  </dataValidations>
  <hyperlinks>
    <hyperlink ref="L3:M3" location="'5. Import Checklist'!C14" display="'5. Import Checklist'!C14" xr:uid="{EDD051A8-5620-48E6-8275-6F2D0B011FC8}"/>
    <hyperlink ref="C393" location="'1. Project Inputs'!B63" display="Options Pulled from Project Inputs" xr:uid="{7728E61B-B908-4AFD-B6CE-0BF44092B70F}"/>
  </hyperlinks>
  <pageMargins left="0.7" right="0.7" top="0.75" bottom="0.75" header="0.3" footer="0.3"/>
  <ignoredErrors>
    <ignoredError sqref="B50:C93 J50:J141 Y166:BO263 C165:C263 M285:N288 J49 M290:N340 N289 I164 Y164:BO164 P48:S48 Y50:AB141 B48:B49 F164:G164 J48 AA48 Z49:AA49 B95:C141 B94 F166:G263 AC165:BO165 O165:W165 T93:U141 K164:W164 I166:W263"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D48:F141</xm:sqref>
        </x14:conditionalFormatting>
        <x14:conditionalFormatting xmlns:xm="http://schemas.microsoft.com/office/excel/2006/main">
          <x14:cfRule type="expression" priority="1" id="{7EFCB34E-A71F-4FC1-A414-FCAFB2BF1F47}">
            <xm:f>'1. Project Inputs'!$C$19="TA Digital"</xm:f>
            <x14:dxf>
              <font>
                <color theme="0"/>
              </font>
            </x14:dxf>
          </x14:cfRule>
          <xm:sqref>N48:N141</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T48:U141</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AF95:AF141 AC95:AC141</xm:sqref>
        </x14:dataValidation>
        <x14:dataValidation type="list" allowBlank="1" showInputMessage="1" showErrorMessage="1" xr:uid="{14434F7C-F610-B942-8C07-0FC1225332A1}">
          <x14:formula1>
            <xm:f>'Rates &amp; Drop Downs INT'!$T$6:$T$8</xm:f>
          </x14:formula1>
          <xm:sqref>AE48:AE49 AF48:AF92 AC48:AC92</xm:sqref>
        </x14:dataValidation>
        <x14:dataValidation type="list" allowBlank="1" showInputMessage="1" showErrorMessage="1" xr:uid="{2F0D4908-F31F-2D44-A1A8-BE843CA76360}">
          <x14:formula1>
            <xm:f>'Rates &amp; Drop Downs INT'!$AJ$6:$AJ$10</xm:f>
          </x14:formula1>
          <xm:sqref>D393</xm:sqref>
        </x14:dataValidation>
        <x14:dataValidation type="list" allowBlank="1" showInputMessage="1" showErrorMessage="1" xr:uid="{1EEF2DD9-7E13-8747-922E-B914B87A0175}">
          <x14:formula1>
            <xm:f>IF($D$25="Consulting",$O$21:$O$32,'Rates &amp; Drop Downs INT'!$AE$7:$AE$11)</xm:f>
          </x14:formula1>
          <xm:sqref>AF93:AF94 AC93:AC94</xm:sqref>
        </x14:dataValidation>
        <x14:dataValidation type="list" allowBlank="1" showInputMessage="1" showErrorMessage="1" xr:uid="{31999029-8023-409C-A42E-9F078DC4E4FB}">
          <x14:formula1>
            <xm:f>'Rates &amp; Drop Downs INT'!$CG$6:$CG$708</xm:f>
          </x14:formula1>
          <xm:sqref>D48</xm:sqref>
        </x14:dataValidation>
        <x14:dataValidation type="list" allowBlank="1" showInputMessage="1" showErrorMessage="1" xr:uid="{92B05BA2-266F-4E40-B939-2DE17BF2223C}">
          <x14:formula1>
            <xm:f>'Rates &amp; Drop Downs INT'!$AN$6:$AN$36</xm:f>
          </x14:formula1>
          <xm:sqref>AB48:AB92</xm:sqref>
        </x14:dataValidation>
        <x14:dataValidation type="list" allowBlank="1" showInputMessage="1" showErrorMessage="1" xr:uid="{6CCB0934-836E-4F25-8B52-B8CFB8DCD3B2}">
          <x14:formula1>
            <xm:f>'Rates &amp; Drop Downs INT'!$A$6:$A$11</xm:f>
          </x14:formula1>
          <xm:sqref>C48:C141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69"/>
  <sheetViews>
    <sheetView tabSelected="1" topLeftCell="BF11" zoomScale="80" zoomScaleNormal="80" workbookViewId="0">
      <selection activeCell="S17" sqref="S17"/>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Pricing'!E160</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4" thickBot="1" x14ac:dyDescent="0.35">
      <c r="A16" s="192">
        <v>1</v>
      </c>
      <c r="B16" s="193">
        <v>3</v>
      </c>
      <c r="C16" s="193" t="str">
        <f t="shared" ref="C16:C27" si="46">G16&amp;"__"&amp;H16</f>
        <v>Adobe__Adobe UI</v>
      </c>
      <c r="D16" s="193" t="str">
        <f t="shared" ref="D16:D27" si="47">G16&amp;"__"&amp;H16&amp;"__"&amp;I16</f>
        <v>Adobe__Adobe UI__Adobe UI</v>
      </c>
      <c r="E16" s="193">
        <v>21</v>
      </c>
      <c r="F16" s="193">
        <v>8</v>
      </c>
      <c r="G16" s="194" t="str">
        <f>'2. Roles &amp; Pricing'!D48</f>
        <v>Adobe</v>
      </c>
      <c r="H16" s="194" t="str">
        <f>'2. Roles &amp; Pricing'!F48</f>
        <v>Adobe UI</v>
      </c>
      <c r="I16" s="194" t="str">
        <f>'2. Roles &amp; Pricing'!F48</f>
        <v>Adobe UI</v>
      </c>
      <c r="J16" s="196" t="str">
        <f>'2. Roles &amp; Pricing'!K48</f>
        <v>Technical Lead</v>
      </c>
      <c r="K16" s="197" t="str">
        <f>'2. Roles &amp; Pricing'!W48</f>
        <v>Offshore</v>
      </c>
      <c r="L16" s="195"/>
      <c r="M16" s="196"/>
      <c r="N16" s="707">
        <f>IFERROR('2. Roles &amp; Pricing'!F164/40,"")</f>
        <v>1</v>
      </c>
      <c r="O16" s="707">
        <f>IFERROR('2. Roles &amp; Pricing'!I164/40,"")</f>
        <v>1</v>
      </c>
      <c r="P16" s="707">
        <f>IFERROR('2. Roles &amp; Pricing'!K164/40,"")</f>
        <v>1</v>
      </c>
      <c r="Q16" s="707">
        <f>IFERROR('2. Roles &amp; Pricing'!L164/40,"")</f>
        <v>1</v>
      </c>
      <c r="R16" s="707">
        <f>IFERROR('2. Roles &amp; Pricing'!M164/40,"")</f>
        <v>1</v>
      </c>
      <c r="S16" s="1620">
        <f>IFERROR('2. Roles &amp; Pricing'!N164/40,"")</f>
        <v>1</v>
      </c>
      <c r="T16" s="707">
        <f>IFERROR('2. Roles &amp; Pricing'!O164/40,"")</f>
        <v>1</v>
      </c>
      <c r="U16" s="709">
        <f>IFERROR('2. Roles &amp; Pricing'!P164/40,"")</f>
        <v>1</v>
      </c>
      <c r="V16" s="709">
        <f>IFERROR('2. Roles &amp; Pricing'!Q164/40,"")</f>
        <v>1</v>
      </c>
      <c r="W16" s="709">
        <f>IFERROR('2. Roles &amp; Pricing'!R164/40,"")</f>
        <v>1</v>
      </c>
      <c r="X16" s="708">
        <f>IFERROR('2. Roles &amp; Pricing'!S164/40,"")</f>
        <v>1</v>
      </c>
      <c r="Y16" s="708">
        <f>IFERROR('2. Roles &amp; Pricing'!T164/40,"")</f>
        <v>1</v>
      </c>
      <c r="Z16" s="708">
        <f>IFERROR('2. Roles &amp; Pricing'!U164/40,"")</f>
        <v>1</v>
      </c>
      <c r="AA16" s="708">
        <f>IFERROR('2. Roles &amp; Pricing'!Y164/40,"")</f>
        <v>1</v>
      </c>
      <c r="AB16" s="708">
        <f>IFERROR('2. Roles &amp; Pricing'!Z164/40,"")</f>
        <v>1</v>
      </c>
      <c r="AC16" s="708">
        <f>IFERROR('2. Roles &amp; Pricing'!AA164/40,"")</f>
        <v>1</v>
      </c>
      <c r="AD16" s="708">
        <f>IFERROR('2. Roles &amp; Pricing'!AB164/40,"")</f>
        <v>1</v>
      </c>
      <c r="AE16" s="708">
        <f>IFERROR('2. Roles &amp; Pricing'!AG164/40,"")</f>
        <v>1</v>
      </c>
      <c r="AF16" s="708">
        <f>IFERROR('2. Roles &amp; Pricing'!AH164/40,"")</f>
        <v>1</v>
      </c>
      <c r="AG16" s="708">
        <f>IFERROR('2. Roles &amp; Pricing'!AI164/40,"")</f>
        <v>1</v>
      </c>
      <c r="AH16" s="708">
        <f>IFERROR('2. Roles &amp; Pricing'!AJ164/40,"")</f>
        <v>1</v>
      </c>
      <c r="AI16" s="708">
        <f>IFERROR('2. Roles &amp; Pricing'!AK164/40,"")</f>
        <v>1</v>
      </c>
      <c r="AJ16" s="708">
        <f>IFERROR('2. Roles &amp; Pricing'!AL164/40,"")</f>
        <v>1</v>
      </c>
      <c r="AK16" s="708">
        <f>IFERROR('2. Roles &amp; Pricing'!AM164/40,"")</f>
        <v>1</v>
      </c>
      <c r="AL16" s="708">
        <f>IFERROR('2. Roles &amp; Pricing'!AN164/40,"")</f>
        <v>1</v>
      </c>
      <c r="AM16" s="708">
        <f>IFERROR('2. Roles &amp; Pricing'!AO164/40,"")</f>
        <v>1</v>
      </c>
      <c r="AN16" s="708">
        <f>IFERROR('2. Roles &amp; Pricing'!AP164/40,"")</f>
        <v>1</v>
      </c>
      <c r="AO16" s="708">
        <f>IFERROR('2. Roles &amp; Pricing'!AQ164/40,"")</f>
        <v>1</v>
      </c>
      <c r="AP16" s="708">
        <f>IFERROR('2. Roles &amp; Pricing'!AR164/40,"")</f>
        <v>1</v>
      </c>
      <c r="AQ16" s="708">
        <f>IFERROR('2. Roles &amp; Pricing'!AS164/40,"")</f>
        <v>1</v>
      </c>
      <c r="AR16" s="708" t="str">
        <f>IFERROR('2. Roles &amp; Pricing'!AT164/40,"")</f>
        <v/>
      </c>
      <c r="AS16" s="708" t="str">
        <f>IFERROR('2. Roles &amp; Pricing'!AU164/40,"")</f>
        <v/>
      </c>
      <c r="AT16" s="708" t="str">
        <f>IFERROR('2. Roles &amp; Pricing'!AV164/40,"")</f>
        <v/>
      </c>
      <c r="AU16" s="708" t="str">
        <f>IFERROR('2. Roles &amp; Pricing'!AW164/40,"")</f>
        <v/>
      </c>
      <c r="AV16" s="708" t="str">
        <f>IFERROR('2. Roles &amp; Pricing'!AX164/40,"")</f>
        <v/>
      </c>
      <c r="AW16" s="708" t="str">
        <f>IFERROR('2. Roles &amp; Pricing'!AY164/40,"")</f>
        <v/>
      </c>
      <c r="AX16" s="708" t="str">
        <f>IFERROR('2. Roles &amp; Pricing'!AZ164/40,"")</f>
        <v/>
      </c>
      <c r="AY16" s="708" t="str">
        <f>IFERROR('2. Roles &amp; Pricing'!BA164/40,"")</f>
        <v/>
      </c>
      <c r="AZ16" s="708" t="str">
        <f>IFERROR('2. Roles &amp; Pricing'!BB164/40,"")</f>
        <v/>
      </c>
      <c r="BA16" s="708" t="str">
        <f>IFERROR('2. Roles &amp; Pricing'!BC164/40,"")</f>
        <v/>
      </c>
      <c r="BB16" s="708" t="str">
        <f>IFERROR('2. Roles &amp; Pricing'!BD164/40,"")</f>
        <v/>
      </c>
      <c r="BC16" s="708" t="str">
        <f>IFERROR('2. Roles &amp; Pricing'!BE164/40,"")</f>
        <v/>
      </c>
      <c r="BD16" s="708" t="str">
        <f>IFERROR('2. Roles &amp; Pricing'!BF164/40,"")</f>
        <v/>
      </c>
      <c r="BE16" s="708" t="str">
        <f>IFERROR('2. Roles &amp; Pricing'!BG164/40,"")</f>
        <v/>
      </c>
      <c r="BF16" s="708" t="str">
        <f>IFERROR('2. Roles &amp; Pricing'!BH164/40,"")</f>
        <v/>
      </c>
      <c r="BG16" s="708" t="str">
        <f>IFERROR('2. Roles &amp; Pricing'!BI164/40,"")</f>
        <v/>
      </c>
      <c r="BH16" s="708" t="str">
        <f>IFERROR('2. Roles &amp; Pricing'!BJ164/40,"")</f>
        <v/>
      </c>
      <c r="BI16" s="708" t="str">
        <f>IFERROR('2. Roles &amp; Pricing'!BK164/40,"")</f>
        <v/>
      </c>
      <c r="BJ16" s="708" t="str">
        <f>IFERROR('2. Roles &amp; Pricing'!BL164/40,"")</f>
        <v/>
      </c>
      <c r="BK16" s="708" t="str">
        <f>IFERROR('2. Roles &amp; Pricing'!BM164/40,"")</f>
        <v/>
      </c>
      <c r="BL16" s="708" t="str">
        <f>IFERROR('2. Roles &amp; Pricing'!BN164/40,"")</f>
        <v/>
      </c>
      <c r="BM16" s="708" t="str">
        <f>IFERROR('2. Roles &amp; Pricing'!BO164/40,"")</f>
        <v/>
      </c>
      <c r="BN16" s="626">
        <f>SUM(N16:BM16)</f>
        <v>30</v>
      </c>
      <c r="BO16" s="198">
        <f>+BN16*5</f>
        <v>150</v>
      </c>
      <c r="BP16" s="199">
        <f>'2. Roles &amp; Pricing'!D285</f>
        <v>102000</v>
      </c>
      <c r="BQ16" s="199">
        <f>'2. Roles &amp; Pricing'!F285</f>
        <v>36000</v>
      </c>
      <c r="BR16" s="623">
        <f>'2. Roles &amp; Pricing'!F285</f>
        <v>36000</v>
      </c>
      <c r="BS16" s="200">
        <f>'2. Roles &amp; Pricing'!I285</f>
        <v>85</v>
      </c>
      <c r="BT16" s="201">
        <f>BP16</f>
        <v>102000</v>
      </c>
      <c r="BU16" s="202">
        <f t="shared" ref="BU16:BU27"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Experience Design__Strategy</v>
      </c>
      <c r="D17" s="207" t="str">
        <f t="shared" si="47"/>
        <v>Experience Design__Strategy__Strategy</v>
      </c>
      <c r="E17" s="207">
        <v>21</v>
      </c>
      <c r="F17" s="207">
        <v>8</v>
      </c>
      <c r="G17" s="208" t="str">
        <f>'2. Roles &amp; Pricing'!D49</f>
        <v>Experience Design</v>
      </c>
      <c r="H17" s="194" t="str">
        <f>'2. Roles &amp; Pricing'!F49</f>
        <v>Strategy</v>
      </c>
      <c r="I17" s="210" t="str">
        <f>'2. Roles &amp; Pricing'!F49</f>
        <v>Strategy</v>
      </c>
      <c r="J17" s="210" t="str">
        <f>'2. Roles &amp; Pricing'!K49</f>
        <v>Content Strategist</v>
      </c>
      <c r="K17" s="197" t="str">
        <f>'2. Roles &amp; Pricing'!W49</f>
        <v>Offshore</v>
      </c>
      <c r="L17" s="209"/>
      <c r="M17" s="210"/>
      <c r="N17" s="707">
        <v>1</v>
      </c>
      <c r="O17" s="707">
        <v>1</v>
      </c>
      <c r="P17" s="707">
        <v>1</v>
      </c>
      <c r="Q17" s="707">
        <v>1</v>
      </c>
      <c r="R17" s="707">
        <v>1</v>
      </c>
      <c r="S17" s="707">
        <f>IFERROR('2. Roles &amp; Pricing'!N165/40,"")</f>
        <v>1</v>
      </c>
      <c r="T17" s="707">
        <f>IFERROR('2. Roles &amp; Pricing'!O165/40,"")</f>
        <v>1</v>
      </c>
      <c r="U17" s="709">
        <f>IFERROR('2. Roles &amp; Pricing'!P165/40,"")</f>
        <v>1</v>
      </c>
      <c r="V17" s="709">
        <f>IFERROR('2. Roles &amp; Pricing'!Q165/40,"")</f>
        <v>1</v>
      </c>
      <c r="W17" s="709">
        <f>IFERROR('2. Roles &amp; Pricing'!R165/40,"")</f>
        <v>1</v>
      </c>
      <c r="X17" s="708">
        <f>IFERROR('2. Roles &amp; Pricing'!S165/40,"")</f>
        <v>1</v>
      </c>
      <c r="Y17" s="708">
        <f>IFERROR('2. Roles &amp; Pricing'!T165/40,"")</f>
        <v>1</v>
      </c>
      <c r="Z17" s="708">
        <f>IFERROR('2. Roles &amp; Pricing'!U165/40,"")</f>
        <v>1</v>
      </c>
      <c r="AA17" s="708">
        <f>IFERROR('2. Roles &amp; Pricing'!Y165/40,"")</f>
        <v>0</v>
      </c>
      <c r="AB17" s="708">
        <f>IFERROR('2. Roles &amp; Pricing'!Z165/40,"")</f>
        <v>0</v>
      </c>
      <c r="AC17" s="708">
        <f>IFERROR('2. Roles &amp; Pricing'!AA165/40,"")</f>
        <v>0</v>
      </c>
      <c r="AD17" s="708">
        <f>IFERROR('2. Roles &amp; Pricing'!AB165/40,"")</f>
        <v>0</v>
      </c>
      <c r="AE17" s="708">
        <f>IFERROR('2. Roles &amp; Pricing'!AG165/40,"")</f>
        <v>1</v>
      </c>
      <c r="AF17" s="708">
        <f>IFERROR('2. Roles &amp; Pricing'!AH165/40,"")</f>
        <v>1</v>
      </c>
      <c r="AG17" s="708">
        <f>IFERROR('2. Roles &amp; Pricing'!AI165/40,"")</f>
        <v>1</v>
      </c>
      <c r="AH17" s="708">
        <f>IFERROR('2. Roles &amp; Pricing'!AJ165/40,"")</f>
        <v>1</v>
      </c>
      <c r="AI17" s="708">
        <f>IFERROR('2. Roles &amp; Pricing'!AK165/40,"")</f>
        <v>1</v>
      </c>
      <c r="AJ17" s="708">
        <f>IFERROR('2. Roles &amp; Pricing'!AL165/40,"")</f>
        <v>1</v>
      </c>
      <c r="AK17" s="708">
        <f>IFERROR('2. Roles &amp; Pricing'!AM165/40,"")</f>
        <v>1</v>
      </c>
      <c r="AL17" s="708">
        <f>IFERROR('2. Roles &amp; Pricing'!AN165/40,"")</f>
        <v>1</v>
      </c>
      <c r="AM17" s="708">
        <f>IFERROR('2. Roles &amp; Pricing'!AO165/40,"")</f>
        <v>1</v>
      </c>
      <c r="AN17" s="708">
        <f>IFERROR('2. Roles &amp; Pricing'!AP165/40,"")</f>
        <v>1</v>
      </c>
      <c r="AO17" s="708">
        <f>IFERROR('2. Roles &amp; Pricing'!AQ165/40,"")</f>
        <v>1</v>
      </c>
      <c r="AP17" s="708">
        <f>IFERROR('2. Roles &amp; Pricing'!AR165/40,"")</f>
        <v>1</v>
      </c>
      <c r="AQ17" s="708">
        <f>IFERROR('2. Roles &amp; Pricing'!AS165/40,"")</f>
        <v>1</v>
      </c>
      <c r="AR17" s="708" t="str">
        <f>IFERROR('2. Roles &amp; Pricing'!AT165/40,"")</f>
        <v/>
      </c>
      <c r="AS17" s="708" t="str">
        <f>IFERROR('2. Roles &amp; Pricing'!AU165/40,"")</f>
        <v/>
      </c>
      <c r="AT17" s="708" t="str">
        <f>IFERROR('2. Roles &amp; Pricing'!AV165/40,"")</f>
        <v/>
      </c>
      <c r="AU17" s="708" t="str">
        <f>IFERROR('2. Roles &amp; Pricing'!AW165/40,"")</f>
        <v/>
      </c>
      <c r="AV17" s="708" t="str">
        <f>IFERROR('2. Roles &amp; Pricing'!AX165/40,"")</f>
        <v/>
      </c>
      <c r="AW17" s="708" t="str">
        <f>IFERROR('2. Roles &amp; Pricing'!AY165/40,"")</f>
        <v/>
      </c>
      <c r="AX17" s="708" t="str">
        <f>IFERROR('2. Roles &amp; Pricing'!AZ165/40,"")</f>
        <v/>
      </c>
      <c r="AY17" s="708" t="str">
        <f>IFERROR('2. Roles &amp; Pricing'!BA165/40,"")</f>
        <v/>
      </c>
      <c r="AZ17" s="708" t="str">
        <f>IFERROR('2. Roles &amp; Pricing'!BB165/40,"")</f>
        <v/>
      </c>
      <c r="BA17" s="708" t="str">
        <f>IFERROR('2. Roles &amp; Pricing'!BC165/40,"")</f>
        <v/>
      </c>
      <c r="BB17" s="708" t="str">
        <f>IFERROR('2. Roles &amp; Pricing'!BD165/40,"")</f>
        <v/>
      </c>
      <c r="BC17" s="708" t="str">
        <f>IFERROR('2. Roles &amp; Pricing'!BE165/40,"")</f>
        <v/>
      </c>
      <c r="BD17" s="708" t="str">
        <f>IFERROR('2. Roles &amp; Pricing'!BF165/40,"")</f>
        <v/>
      </c>
      <c r="BE17" s="708" t="str">
        <f>IFERROR('2. Roles &amp; Pricing'!BG165/40,"")</f>
        <v/>
      </c>
      <c r="BF17" s="708" t="str">
        <f>IFERROR('2. Roles &amp; Pricing'!BH165/40,"")</f>
        <v/>
      </c>
      <c r="BG17" s="708" t="str">
        <f>IFERROR('2. Roles &amp; Pricing'!BI165/40,"")</f>
        <v/>
      </c>
      <c r="BH17" s="708" t="str">
        <f>IFERROR('2. Roles &amp; Pricing'!BJ165/40,"")</f>
        <v/>
      </c>
      <c r="BI17" s="708" t="str">
        <f>IFERROR('2. Roles &amp; Pricing'!BK165/40,"")</f>
        <v/>
      </c>
      <c r="BJ17" s="708" t="str">
        <f>IFERROR('2. Roles &amp; Pricing'!BL165/40,"")</f>
        <v/>
      </c>
      <c r="BK17" s="708" t="str">
        <f>IFERROR('2. Roles &amp; Pricing'!BM165/40,"")</f>
        <v/>
      </c>
      <c r="BL17" s="708" t="str">
        <f>IFERROR('2. Roles &amp; Pricing'!BN165/40,"")</f>
        <v/>
      </c>
      <c r="BM17" s="708" t="str">
        <f>IFERROR('2. Roles &amp; Pricing'!BO165/40,"")</f>
        <v/>
      </c>
      <c r="BN17" s="212">
        <f t="shared" ref="BN17:BN27" si="49">SUM(N17:BM17)</f>
        <v>26</v>
      </c>
      <c r="BO17" s="213">
        <f t="shared" ref="BO17:BO27" si="50">+BN17*5</f>
        <v>130</v>
      </c>
      <c r="BP17" s="199">
        <f>'2. Roles &amp; Pricing'!D286</f>
        <v>52800</v>
      </c>
      <c r="BQ17" s="199">
        <f>'2. Roles &amp; Pricing'!F286</f>
        <v>1760</v>
      </c>
      <c r="BR17" s="623">
        <f>'2. Roles &amp; Pricing'!F286</f>
        <v>1760</v>
      </c>
      <c r="BS17" s="200">
        <f>'2. Roles &amp; Pricing'!I286</f>
        <v>60</v>
      </c>
      <c r="BT17" s="201">
        <f t="shared" ref="BT17:BT27" si="51">BP17</f>
        <v>52800</v>
      </c>
      <c r="BU17" s="214">
        <f t="shared" si="48"/>
        <v>1040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4" thickBot="1" x14ac:dyDescent="0.35">
      <c r="A18" s="205">
        <v>9</v>
      </c>
      <c r="B18" s="206">
        <v>3</v>
      </c>
      <c r="C18" s="207" t="str">
        <f t="shared" si="46"/>
        <v>0__0</v>
      </c>
      <c r="D18" s="207" t="str">
        <f t="shared" si="47"/>
        <v>0__0__0</v>
      </c>
      <c r="E18" s="207">
        <v>21</v>
      </c>
      <c r="F18" s="207">
        <v>8</v>
      </c>
      <c r="G18" s="208">
        <f>'2. Roles &amp; Pricing'!D50</f>
        <v>0</v>
      </c>
      <c r="H18" s="194">
        <f>'2. Roles &amp; Pricing'!F50</f>
        <v>0</v>
      </c>
      <c r="I18" s="210">
        <f>'2. Roles &amp; Pricing'!F50</f>
        <v>0</v>
      </c>
      <c r="J18" s="210">
        <f>'2. Roles &amp; Pricing'!K50</f>
        <v>0</v>
      </c>
      <c r="K18" s="197" t="str">
        <f>'2. Roles &amp; Pricing'!W50</f>
        <v xml:space="preserve"> </v>
      </c>
      <c r="L18" s="209"/>
      <c r="M18" s="210"/>
      <c r="N18" s="707" t="str">
        <f>IFERROR('2. Roles &amp; Pricing'!F172/40,"")</f>
        <v/>
      </c>
      <c r="O18" s="707" t="str">
        <f>IFERROR('2. Roles &amp; Pricing'!I172/40,"")</f>
        <v/>
      </c>
      <c r="P18" s="707" t="str">
        <f>IFERROR('2. Roles &amp; Pricing'!K172/40,"")</f>
        <v/>
      </c>
      <c r="Q18" s="707" t="str">
        <f>IFERROR('2. Roles &amp; Pricing'!L172/40,"")</f>
        <v/>
      </c>
      <c r="R18" s="707" t="str">
        <f>IFERROR('2. Roles &amp; Pricing'!M172/40,"")</f>
        <v/>
      </c>
      <c r="S18" s="707" t="str">
        <f>IFERROR('2. Roles &amp; Pricing'!N172/40,"")</f>
        <v/>
      </c>
      <c r="T18" s="707" t="str">
        <f>IFERROR('2. Roles &amp; Pricing'!O172/40,"")</f>
        <v/>
      </c>
      <c r="U18" s="709" t="str">
        <f>IFERROR('2. Roles &amp; Pricing'!P172/40,"")</f>
        <v/>
      </c>
      <c r="V18" s="709" t="str">
        <f>IFERROR('2. Roles &amp; Pricing'!Q172/40,"")</f>
        <v/>
      </c>
      <c r="W18" s="709" t="str">
        <f>IFERROR('2. Roles &amp; Pricing'!R172/40,"")</f>
        <v/>
      </c>
      <c r="X18" s="708" t="str">
        <f>IFERROR('2. Roles &amp; Pricing'!S172/40,"")</f>
        <v/>
      </c>
      <c r="Y18" s="708" t="str">
        <f>IFERROR('2. Roles &amp; Pricing'!T172/40,"")</f>
        <v/>
      </c>
      <c r="Z18" s="708" t="str">
        <f>IFERROR('2. Roles &amp; Pricing'!U172/40,"")</f>
        <v/>
      </c>
      <c r="AA18" s="708" t="str">
        <f>IFERROR('2. Roles &amp; Pricing'!Y172/40,"")</f>
        <v/>
      </c>
      <c r="AB18" s="708" t="str">
        <f>IFERROR('2. Roles &amp; Pricing'!Z172/40,"")</f>
        <v/>
      </c>
      <c r="AC18" s="708" t="str">
        <f>IFERROR('2. Roles &amp; Pricing'!AA172/40,"")</f>
        <v/>
      </c>
      <c r="AD18" s="708" t="str">
        <f>IFERROR('2. Roles &amp; Pricing'!AB172/40,"")</f>
        <v/>
      </c>
      <c r="AE18" s="708" t="str">
        <f>IFERROR('2. Roles &amp; Pricing'!AG172/40,"")</f>
        <v/>
      </c>
      <c r="AF18" s="708" t="str">
        <f>IFERROR('2. Roles &amp; Pricing'!AH172/40,"")</f>
        <v/>
      </c>
      <c r="AG18" s="708" t="str">
        <f>IFERROR('2. Roles &amp; Pricing'!AI172/40,"")</f>
        <v/>
      </c>
      <c r="AH18" s="708" t="str">
        <f>IFERROR('2. Roles &amp; Pricing'!AJ172/40,"")</f>
        <v/>
      </c>
      <c r="AI18" s="708" t="str">
        <f>IFERROR('2. Roles &amp; Pricing'!AK172/40,"")</f>
        <v/>
      </c>
      <c r="AJ18" s="708" t="str">
        <f>IFERROR('2. Roles &amp; Pricing'!AL172/40,"")</f>
        <v/>
      </c>
      <c r="AK18" s="708" t="str">
        <f>IFERROR('2. Roles &amp; Pricing'!AM172/40,"")</f>
        <v/>
      </c>
      <c r="AL18" s="708" t="str">
        <f>IFERROR('2. Roles &amp; Pricing'!AN172/40,"")</f>
        <v/>
      </c>
      <c r="AM18" s="708" t="str">
        <f>IFERROR('2. Roles &amp; Pricing'!AO172/40,"")</f>
        <v/>
      </c>
      <c r="AN18" s="708" t="str">
        <f>IFERROR('2. Roles &amp; Pricing'!AP172/40,"")</f>
        <v/>
      </c>
      <c r="AO18" s="708" t="str">
        <f>IFERROR('2. Roles &amp; Pricing'!AQ172/40,"")</f>
        <v/>
      </c>
      <c r="AP18" s="708" t="str">
        <f>IFERROR('2. Roles &amp; Pricing'!AR172/40,"")</f>
        <v/>
      </c>
      <c r="AQ18" s="708" t="str">
        <f>IFERROR('2. Roles &amp; Pricing'!AS172/40,"")</f>
        <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0</v>
      </c>
      <c r="BO18" s="213">
        <f t="shared" si="50"/>
        <v>0</v>
      </c>
      <c r="BP18" s="199" t="str">
        <f>'2. Roles &amp; Pricing'!D293</f>
        <v/>
      </c>
      <c r="BQ18" s="199">
        <f>'2. Roles &amp; Pricing'!F293</f>
        <v>0</v>
      </c>
      <c r="BR18" s="623">
        <f>'2. Roles &amp; Pricing'!F293</f>
        <v>0</v>
      </c>
      <c r="BS18" s="200">
        <f>'2. Roles &amp; Pricing'!I293</f>
        <v>0</v>
      </c>
      <c r="BT18" s="201" t="str">
        <f t="shared" si="51"/>
        <v/>
      </c>
      <c r="BU18" s="214">
        <f t="shared" si="48"/>
        <v>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10</v>
      </c>
      <c r="B19" s="206">
        <v>3</v>
      </c>
      <c r="C19" s="207" t="str">
        <f t="shared" si="46"/>
        <v>0__0</v>
      </c>
      <c r="D19" s="207" t="str">
        <f t="shared" si="47"/>
        <v>0__0__0</v>
      </c>
      <c r="E19" s="207">
        <v>20</v>
      </c>
      <c r="F19" s="207">
        <v>10</v>
      </c>
      <c r="G19" s="208">
        <f>'2. Roles &amp; Pricing'!D51</f>
        <v>0</v>
      </c>
      <c r="H19" s="194">
        <f>'2. Roles &amp; Pricing'!F51</f>
        <v>0</v>
      </c>
      <c r="I19" s="210">
        <f>'2. Roles &amp; Pricing'!F51</f>
        <v>0</v>
      </c>
      <c r="J19" s="210">
        <f>'2. Roles &amp; Pricing'!K51</f>
        <v>0</v>
      </c>
      <c r="K19" s="197" t="str">
        <f>'2. Roles &amp; Pricing'!W51</f>
        <v xml:space="preserve"> </v>
      </c>
      <c r="L19" s="209"/>
      <c r="M19" s="210"/>
      <c r="N19" s="707" t="str">
        <f>IFERROR('2. Roles &amp; Pricing'!F173/40,"")</f>
        <v/>
      </c>
      <c r="O19" s="707" t="str">
        <f>IFERROR('2. Roles &amp; Pricing'!I173/40,"")</f>
        <v/>
      </c>
      <c r="P19" s="707" t="str">
        <f>IFERROR('2. Roles &amp; Pricing'!K173/40,"")</f>
        <v/>
      </c>
      <c r="Q19" s="707" t="str">
        <f>IFERROR('2. Roles &amp; Pricing'!L173/40,"")</f>
        <v/>
      </c>
      <c r="R19" s="707" t="str">
        <f>IFERROR('2. Roles &amp; Pricing'!M173/40,"")</f>
        <v/>
      </c>
      <c r="S19" s="707" t="str">
        <f>IFERROR('2. Roles &amp; Pricing'!N173/40,"")</f>
        <v/>
      </c>
      <c r="T19" s="707" t="str">
        <f>IFERROR('2. Roles &amp; Pricing'!O173/40,"")</f>
        <v/>
      </c>
      <c r="U19" s="709" t="str">
        <f>IFERROR('2. Roles &amp; Pricing'!P173/40,"")</f>
        <v/>
      </c>
      <c r="V19" s="709" t="str">
        <f>IFERROR('2. Roles &amp; Pricing'!Q173/40,"")</f>
        <v/>
      </c>
      <c r="W19" s="709" t="str">
        <f>IFERROR('2. Roles &amp; Pricing'!R173/40,"")</f>
        <v/>
      </c>
      <c r="X19" s="708" t="str">
        <f>IFERROR('2. Roles &amp; Pricing'!S173/40,"")</f>
        <v/>
      </c>
      <c r="Y19" s="708" t="str">
        <f>IFERROR('2. Roles &amp; Pricing'!T173/40,"")</f>
        <v/>
      </c>
      <c r="Z19" s="708" t="str">
        <f>IFERROR('2. Roles &amp; Pricing'!U173/40,"")</f>
        <v/>
      </c>
      <c r="AA19" s="708" t="str">
        <f>IFERROR('2. Roles &amp; Pricing'!Y173/40,"")</f>
        <v/>
      </c>
      <c r="AB19" s="708" t="str">
        <f>IFERROR('2. Roles &amp; Pricing'!Z173/40,"")</f>
        <v/>
      </c>
      <c r="AC19" s="708" t="str">
        <f>IFERROR('2. Roles &amp; Pricing'!AA173/40,"")</f>
        <v/>
      </c>
      <c r="AD19" s="708" t="str">
        <f>IFERROR('2. Roles &amp; Pricing'!AB173/40,"")</f>
        <v/>
      </c>
      <c r="AE19" s="708" t="str">
        <f>IFERROR('2. Roles &amp; Pricing'!AG173/40,"")</f>
        <v/>
      </c>
      <c r="AF19" s="708" t="str">
        <f>IFERROR('2. Roles &amp; Pricing'!AH173/40,"")</f>
        <v/>
      </c>
      <c r="AG19" s="708" t="str">
        <f>IFERROR('2. Roles &amp; Pricing'!AI173/40,"")</f>
        <v/>
      </c>
      <c r="AH19" s="708" t="str">
        <f>IFERROR('2. Roles &amp; Pricing'!AJ173/40,"")</f>
        <v/>
      </c>
      <c r="AI19" s="708" t="str">
        <f>IFERROR('2. Roles &amp; Pricing'!AK173/40,"")</f>
        <v/>
      </c>
      <c r="AJ19" s="708" t="str">
        <f>IFERROR('2. Roles &amp; Pricing'!AL173/40,"")</f>
        <v/>
      </c>
      <c r="AK19" s="708" t="str">
        <f>IFERROR('2. Roles &amp; Pricing'!AM173/40,"")</f>
        <v/>
      </c>
      <c r="AL19" s="708" t="str">
        <f>IFERROR('2. Roles &amp; Pricing'!AN173/40,"")</f>
        <v/>
      </c>
      <c r="AM19" s="708" t="str">
        <f>IFERROR('2. Roles &amp; Pricing'!AO173/40,"")</f>
        <v/>
      </c>
      <c r="AN19" s="708" t="str">
        <f>IFERROR('2. Roles &amp; Pricing'!AP173/40,"")</f>
        <v/>
      </c>
      <c r="AO19" s="708" t="str">
        <f>IFERROR('2. Roles &amp; Pricing'!AQ173/40,"")</f>
        <v/>
      </c>
      <c r="AP19" s="708" t="str">
        <f>IFERROR('2. Roles &amp; Pricing'!AR173/40,"")</f>
        <v/>
      </c>
      <c r="AQ19" s="708" t="str">
        <f>IFERROR('2. Roles &amp; Pricing'!AS173/40,"")</f>
        <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0</v>
      </c>
      <c r="BO19" s="213">
        <f t="shared" si="50"/>
        <v>0</v>
      </c>
      <c r="BP19" s="199" t="str">
        <f>'2. Roles &amp; Pricing'!D294</f>
        <v/>
      </c>
      <c r="BQ19" s="199">
        <f>'2. Roles &amp; Pricing'!F294</f>
        <v>0</v>
      </c>
      <c r="BR19" s="623">
        <f>'2. Roles &amp; Pricing'!F294</f>
        <v>0</v>
      </c>
      <c r="BS19" s="200">
        <f>'2. Roles &amp; Pricing'!I294</f>
        <v>0</v>
      </c>
      <c r="BT19" s="201" t="str">
        <f t="shared" si="51"/>
        <v/>
      </c>
      <c r="BU19" s="214">
        <f t="shared" si="48"/>
        <v>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11</v>
      </c>
      <c r="B20" s="206">
        <v>3</v>
      </c>
      <c r="C20" s="207" t="str">
        <f t="shared" si="46"/>
        <v>0__0</v>
      </c>
      <c r="D20" s="207" t="str">
        <f t="shared" si="47"/>
        <v>0__0__0</v>
      </c>
      <c r="E20" s="207">
        <v>20</v>
      </c>
      <c r="F20" s="207">
        <v>10</v>
      </c>
      <c r="G20" s="208">
        <f>'2. Roles &amp; Pricing'!D52</f>
        <v>0</v>
      </c>
      <c r="H20" s="194">
        <f>'2. Roles &amp; Pricing'!F52</f>
        <v>0</v>
      </c>
      <c r="I20" s="210">
        <f>'2. Roles &amp; Pricing'!F52</f>
        <v>0</v>
      </c>
      <c r="J20" s="210">
        <f>'2. Roles &amp; Pricing'!K52</f>
        <v>0</v>
      </c>
      <c r="K20" s="197" t="str">
        <f>'2. Roles &amp; Pricing'!W52</f>
        <v xml:space="preserve"> </v>
      </c>
      <c r="L20" s="209"/>
      <c r="M20" s="210"/>
      <c r="N20" s="707" t="str">
        <f>IFERROR('2. Roles &amp; Pricing'!F174/40,"")</f>
        <v/>
      </c>
      <c r="O20" s="707" t="str">
        <f>IFERROR('2. Roles &amp; Pricing'!I174/40,"")</f>
        <v/>
      </c>
      <c r="P20" s="707" t="str">
        <f>IFERROR('2. Roles &amp; Pricing'!K174/40,"")</f>
        <v/>
      </c>
      <c r="Q20" s="707" t="str">
        <f>IFERROR('2. Roles &amp; Pricing'!L174/40,"")</f>
        <v/>
      </c>
      <c r="R20" s="707" t="str">
        <f>IFERROR('2. Roles &amp; Pricing'!M174/40,"")</f>
        <v/>
      </c>
      <c r="S20" s="707" t="str">
        <f>IFERROR('2. Roles &amp; Pricing'!N174/40,"")</f>
        <v/>
      </c>
      <c r="T20" s="707" t="str">
        <f>IFERROR('2. Roles &amp; Pricing'!O174/40,"")</f>
        <v/>
      </c>
      <c r="U20" s="709" t="str">
        <f>IFERROR('2. Roles &amp; Pricing'!P174/40,"")</f>
        <v/>
      </c>
      <c r="V20" s="709" t="str">
        <f>IFERROR('2. Roles &amp; Pricing'!Q174/40,"")</f>
        <v/>
      </c>
      <c r="W20" s="709" t="str">
        <f>IFERROR('2. Roles &amp; Pricing'!R174/40,"")</f>
        <v/>
      </c>
      <c r="X20" s="708" t="str">
        <f>IFERROR('2. Roles &amp; Pricing'!S174/40,"")</f>
        <v/>
      </c>
      <c r="Y20" s="708" t="str">
        <f>IFERROR('2. Roles &amp; Pricing'!T174/40,"")</f>
        <v/>
      </c>
      <c r="Z20" s="708" t="str">
        <f>IFERROR('2. Roles &amp; Pricing'!U174/40,"")</f>
        <v/>
      </c>
      <c r="AA20" s="708" t="str">
        <f>IFERROR('2. Roles &amp; Pricing'!Y174/40,"")</f>
        <v/>
      </c>
      <c r="AB20" s="708" t="str">
        <f>IFERROR('2. Roles &amp; Pricing'!Z174/40,"")</f>
        <v/>
      </c>
      <c r="AC20" s="708" t="str">
        <f>IFERROR('2. Roles &amp; Pricing'!AA174/40,"")</f>
        <v/>
      </c>
      <c r="AD20" s="708" t="str">
        <f>IFERROR('2. Roles &amp; Pricing'!AB174/40,"")</f>
        <v/>
      </c>
      <c r="AE20" s="708" t="str">
        <f>IFERROR('2. Roles &amp; Pricing'!AG174/40,"")</f>
        <v/>
      </c>
      <c r="AF20" s="708" t="str">
        <f>IFERROR('2. Roles &amp; Pricing'!AH174/40,"")</f>
        <v/>
      </c>
      <c r="AG20" s="708" t="str">
        <f>IFERROR('2. Roles &amp; Pricing'!AI174/40,"")</f>
        <v/>
      </c>
      <c r="AH20" s="708" t="str">
        <f>IFERROR('2. Roles &amp; Pricing'!AJ174/40,"")</f>
        <v/>
      </c>
      <c r="AI20" s="708" t="str">
        <f>IFERROR('2. Roles &amp; Pricing'!AK174/40,"")</f>
        <v/>
      </c>
      <c r="AJ20" s="708" t="str">
        <f>IFERROR('2. Roles &amp; Pricing'!AL174/40,"")</f>
        <v/>
      </c>
      <c r="AK20" s="708" t="str">
        <f>IFERROR('2. Roles &amp; Pricing'!AM174/40,"")</f>
        <v/>
      </c>
      <c r="AL20" s="708" t="str">
        <f>IFERROR('2. Roles &amp; Pricing'!AN174/40,"")</f>
        <v/>
      </c>
      <c r="AM20" s="708" t="str">
        <f>IFERROR('2. Roles &amp; Pricing'!AO174/40,"")</f>
        <v/>
      </c>
      <c r="AN20" s="708" t="str">
        <f>IFERROR('2. Roles &amp; Pricing'!AP174/40,"")</f>
        <v/>
      </c>
      <c r="AO20" s="708" t="str">
        <f>IFERROR('2. Roles &amp; Pricing'!AQ174/40,"")</f>
        <v/>
      </c>
      <c r="AP20" s="708" t="str">
        <f>IFERROR('2. Roles &amp; Pricing'!AR174/40,"")</f>
        <v/>
      </c>
      <c r="AQ20" s="708" t="str">
        <f>IFERROR('2. Roles &amp; Pricing'!AS174/40,"")</f>
        <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0</v>
      </c>
      <c r="BO20" s="213">
        <f t="shared" si="50"/>
        <v>0</v>
      </c>
      <c r="BP20" s="199" t="str">
        <f>'2. Roles &amp; Pricing'!D295</f>
        <v/>
      </c>
      <c r="BQ20" s="199">
        <f>'2. Roles &amp; Pricing'!F295</f>
        <v>0</v>
      </c>
      <c r="BR20" s="623">
        <f>'2. Roles &amp; Pricing'!F295</f>
        <v>0</v>
      </c>
      <c r="BS20" s="200">
        <f>'2. Roles &amp; Pricing'!I295</f>
        <v>0</v>
      </c>
      <c r="BT20" s="201" t="str">
        <f t="shared" si="51"/>
        <v/>
      </c>
      <c r="BU20" s="214">
        <f t="shared" si="48"/>
        <v>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12</v>
      </c>
      <c r="B21" s="206">
        <v>3</v>
      </c>
      <c r="C21" s="207" t="str">
        <f t="shared" si="46"/>
        <v>0__0</v>
      </c>
      <c r="D21" s="207" t="str">
        <f t="shared" si="47"/>
        <v>0__0__0</v>
      </c>
      <c r="E21" s="207">
        <v>20</v>
      </c>
      <c r="F21" s="207">
        <v>10</v>
      </c>
      <c r="G21" s="208">
        <f>'2. Roles &amp; Pricing'!D53</f>
        <v>0</v>
      </c>
      <c r="H21" s="194">
        <f>'2. Roles &amp; Pricing'!F53</f>
        <v>0</v>
      </c>
      <c r="I21" s="210">
        <f>'2. Roles &amp; Pricing'!F53</f>
        <v>0</v>
      </c>
      <c r="J21" s="210">
        <f>'2. Roles &amp; Pricing'!K53</f>
        <v>0</v>
      </c>
      <c r="K21" s="197" t="str">
        <f>'2. Roles &amp; Pricing'!W53</f>
        <v xml:space="preserve"> </v>
      </c>
      <c r="L21" s="209"/>
      <c r="M21" s="210"/>
      <c r="N21" s="707" t="str">
        <f>IFERROR('2. Roles &amp; Pricing'!F175/40,"")</f>
        <v/>
      </c>
      <c r="O21" s="707" t="str">
        <f>IFERROR('2. Roles &amp; Pricing'!I175/40,"")</f>
        <v/>
      </c>
      <c r="P21" s="707" t="str">
        <f>IFERROR('2. Roles &amp; Pricing'!K175/40,"")</f>
        <v/>
      </c>
      <c r="Q21" s="707" t="str">
        <f>IFERROR('2. Roles &amp; Pricing'!L175/40,"")</f>
        <v/>
      </c>
      <c r="R21" s="707" t="str">
        <f>IFERROR('2. Roles &amp; Pricing'!M175/40,"")</f>
        <v/>
      </c>
      <c r="S21" s="707" t="str">
        <f>IFERROR('2. Roles &amp; Pricing'!N175/40,"")</f>
        <v/>
      </c>
      <c r="T21" s="707" t="str">
        <f>IFERROR('2. Roles &amp; Pricing'!O175/40,"")</f>
        <v/>
      </c>
      <c r="U21" s="709" t="str">
        <f>IFERROR('2. Roles &amp; Pricing'!P175/40,"")</f>
        <v/>
      </c>
      <c r="V21" s="709" t="str">
        <f>IFERROR('2. Roles &amp; Pricing'!Q175/40,"")</f>
        <v/>
      </c>
      <c r="W21" s="709" t="str">
        <f>IFERROR('2. Roles &amp; Pricing'!R175/40,"")</f>
        <v/>
      </c>
      <c r="X21" s="708" t="str">
        <f>IFERROR('2. Roles &amp; Pricing'!S175/40,"")</f>
        <v/>
      </c>
      <c r="Y21" s="708" t="str">
        <f>IFERROR('2. Roles &amp; Pricing'!T175/40,"")</f>
        <v/>
      </c>
      <c r="Z21" s="708" t="str">
        <f>IFERROR('2. Roles &amp; Pricing'!U175/40,"")</f>
        <v/>
      </c>
      <c r="AA21" s="708" t="str">
        <f>IFERROR('2. Roles &amp; Pricing'!Y175/40,"")</f>
        <v/>
      </c>
      <c r="AB21" s="708" t="str">
        <f>IFERROR('2. Roles &amp; Pricing'!Z175/40,"")</f>
        <v/>
      </c>
      <c r="AC21" s="708" t="str">
        <f>IFERROR('2. Roles &amp; Pricing'!AA175/40,"")</f>
        <v/>
      </c>
      <c r="AD21" s="708" t="str">
        <f>IFERROR('2. Roles &amp; Pricing'!AB175/40,"")</f>
        <v/>
      </c>
      <c r="AE21" s="708" t="str">
        <f>IFERROR('2. Roles &amp; Pricing'!AG175/40,"")</f>
        <v/>
      </c>
      <c r="AF21" s="708" t="str">
        <f>IFERROR('2. Roles &amp; Pricing'!AH175/40,"")</f>
        <v/>
      </c>
      <c r="AG21" s="708" t="str">
        <f>IFERROR('2. Roles &amp; Pricing'!AI175/40,"")</f>
        <v/>
      </c>
      <c r="AH21" s="708" t="str">
        <f>IFERROR('2. Roles &amp; Pricing'!AJ175/40,"")</f>
        <v/>
      </c>
      <c r="AI21" s="708" t="str">
        <f>IFERROR('2. Roles &amp; Pricing'!AK175/40,"")</f>
        <v/>
      </c>
      <c r="AJ21" s="708" t="str">
        <f>IFERROR('2. Roles &amp; Pricing'!AL175/40,"")</f>
        <v/>
      </c>
      <c r="AK21" s="708" t="str">
        <f>IFERROR('2. Roles &amp; Pricing'!AM175/40,"")</f>
        <v/>
      </c>
      <c r="AL21" s="708" t="str">
        <f>IFERROR('2. Roles &amp; Pricing'!AN175/40,"")</f>
        <v/>
      </c>
      <c r="AM21" s="708" t="str">
        <f>IFERROR('2. Roles &amp; Pricing'!AO175/40,"")</f>
        <v/>
      </c>
      <c r="AN21" s="708" t="str">
        <f>IFERROR('2. Roles &amp; Pricing'!AP175/40,"")</f>
        <v/>
      </c>
      <c r="AO21" s="708" t="str">
        <f>IFERROR('2. Roles &amp; Pricing'!AQ175/40,"")</f>
        <v/>
      </c>
      <c r="AP21" s="708" t="str">
        <f>IFERROR('2. Roles &amp; Pricing'!AR175/40,"")</f>
        <v/>
      </c>
      <c r="AQ21" s="708" t="str">
        <f>IFERROR('2. Roles &amp; Pricing'!AS175/40,"")</f>
        <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0</v>
      </c>
      <c r="BO21" s="213">
        <f t="shared" si="50"/>
        <v>0</v>
      </c>
      <c r="BP21" s="199" t="str">
        <f>'2. Roles &amp; Pricing'!D296</f>
        <v/>
      </c>
      <c r="BQ21" s="199">
        <f>'2. Roles &amp; Pricing'!F296</f>
        <v>0</v>
      </c>
      <c r="BR21" s="623">
        <f>'2. Roles &amp; Pricing'!F296</f>
        <v>0</v>
      </c>
      <c r="BS21" s="200">
        <f>'2. Roles &amp; Pricing'!I296</f>
        <v>0</v>
      </c>
      <c r="BT21" s="201" t="str">
        <f t="shared" si="51"/>
        <v/>
      </c>
      <c r="BU21" s="214">
        <f t="shared" si="48"/>
        <v>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13</v>
      </c>
      <c r="B22" s="206">
        <v>3</v>
      </c>
      <c r="C22" s="207" t="str">
        <f t="shared" si="46"/>
        <v>0__0</v>
      </c>
      <c r="D22" s="207" t="str">
        <f t="shared" si="47"/>
        <v>0__0__0</v>
      </c>
      <c r="E22" s="207">
        <v>20</v>
      </c>
      <c r="F22" s="207">
        <v>10</v>
      </c>
      <c r="G22" s="208">
        <f>'2. Roles &amp; Pricing'!D54</f>
        <v>0</v>
      </c>
      <c r="H22" s="194">
        <f>'2. Roles &amp; Pricing'!F54</f>
        <v>0</v>
      </c>
      <c r="I22" s="210">
        <f>'2. Roles &amp; Pricing'!F54</f>
        <v>0</v>
      </c>
      <c r="J22" s="210">
        <f>'2. Roles &amp; Pricing'!K54</f>
        <v>0</v>
      </c>
      <c r="K22" s="197" t="str">
        <f>'2. Roles &amp; Pricing'!W54</f>
        <v xml:space="preserve"> </v>
      </c>
      <c r="L22" s="209"/>
      <c r="M22" s="210"/>
      <c r="N22" s="707" t="str">
        <f>IFERROR('2. Roles &amp; Pricing'!F176/40,"")</f>
        <v/>
      </c>
      <c r="O22" s="707" t="str">
        <f>IFERROR('2. Roles &amp; Pricing'!I176/40,"")</f>
        <v/>
      </c>
      <c r="P22" s="707" t="str">
        <f>IFERROR('2. Roles &amp; Pricing'!K176/40,"")</f>
        <v/>
      </c>
      <c r="Q22" s="707" t="str">
        <f>IFERROR('2. Roles &amp; Pricing'!L176/40,"")</f>
        <v/>
      </c>
      <c r="R22" s="707" t="str">
        <f>IFERROR('2. Roles &amp; Pricing'!M176/40,"")</f>
        <v/>
      </c>
      <c r="S22" s="707" t="str">
        <f>IFERROR('2. Roles &amp; Pricing'!N176/40,"")</f>
        <v/>
      </c>
      <c r="T22" s="707" t="str">
        <f>IFERROR('2. Roles &amp; Pricing'!O176/40,"")</f>
        <v/>
      </c>
      <c r="U22" s="709" t="str">
        <f>IFERROR('2. Roles &amp; Pricing'!P176/40,"")</f>
        <v/>
      </c>
      <c r="V22" s="709" t="str">
        <f>IFERROR('2. Roles &amp; Pricing'!Q176/40,"")</f>
        <v/>
      </c>
      <c r="W22" s="709" t="str">
        <f>IFERROR('2. Roles &amp; Pricing'!R176/40,"")</f>
        <v/>
      </c>
      <c r="X22" s="708" t="str">
        <f>IFERROR('2. Roles &amp; Pricing'!S176/40,"")</f>
        <v/>
      </c>
      <c r="Y22" s="708" t="str">
        <f>IFERROR('2. Roles &amp; Pricing'!T176/40,"")</f>
        <v/>
      </c>
      <c r="Z22" s="708" t="str">
        <f>IFERROR('2. Roles &amp; Pricing'!U176/40,"")</f>
        <v/>
      </c>
      <c r="AA22" s="708" t="str">
        <f>IFERROR('2. Roles &amp; Pricing'!Y176/40,"")</f>
        <v/>
      </c>
      <c r="AB22" s="708" t="str">
        <f>IFERROR('2. Roles &amp; Pricing'!Z176/40,"")</f>
        <v/>
      </c>
      <c r="AC22" s="708" t="str">
        <f>IFERROR('2. Roles &amp; Pricing'!AA176/40,"")</f>
        <v/>
      </c>
      <c r="AD22" s="708" t="str">
        <f>IFERROR('2. Roles &amp; Pricing'!AB176/40,"")</f>
        <v/>
      </c>
      <c r="AE22" s="708" t="str">
        <f>IFERROR('2. Roles &amp; Pricing'!AG176/40,"")</f>
        <v/>
      </c>
      <c r="AF22" s="708" t="str">
        <f>IFERROR('2. Roles &amp; Pricing'!AH176/40,"")</f>
        <v/>
      </c>
      <c r="AG22" s="708" t="str">
        <f>IFERROR('2. Roles &amp; Pricing'!AI176/40,"")</f>
        <v/>
      </c>
      <c r="AH22" s="708" t="str">
        <f>IFERROR('2. Roles &amp; Pricing'!AJ176/40,"")</f>
        <v/>
      </c>
      <c r="AI22" s="708" t="str">
        <f>IFERROR('2. Roles &amp; Pricing'!AK176/40,"")</f>
        <v/>
      </c>
      <c r="AJ22" s="708" t="str">
        <f>IFERROR('2. Roles &amp; Pricing'!AL176/40,"")</f>
        <v/>
      </c>
      <c r="AK22" s="708" t="str">
        <f>IFERROR('2. Roles &amp; Pricing'!AM176/40,"")</f>
        <v/>
      </c>
      <c r="AL22" s="708" t="str">
        <f>IFERROR('2. Roles &amp; Pricing'!AN176/40,"")</f>
        <v/>
      </c>
      <c r="AM22" s="708" t="str">
        <f>IFERROR('2. Roles &amp; Pricing'!AO176/40,"")</f>
        <v/>
      </c>
      <c r="AN22" s="708" t="str">
        <f>IFERROR('2. Roles &amp; Pricing'!AP176/40,"")</f>
        <v/>
      </c>
      <c r="AO22" s="708" t="str">
        <f>IFERROR('2. Roles &amp; Pricing'!AQ176/40,"")</f>
        <v/>
      </c>
      <c r="AP22" s="708" t="str">
        <f>IFERROR('2. Roles &amp; Pricing'!AR176/40,"")</f>
        <v/>
      </c>
      <c r="AQ22" s="708" t="str">
        <f>IFERROR('2. Roles &amp; Pricing'!AS176/40,"")</f>
        <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0</v>
      </c>
      <c r="BO22" s="213">
        <f t="shared" si="50"/>
        <v>0</v>
      </c>
      <c r="BP22" s="199" t="str">
        <f>'2. Roles &amp; Pricing'!D297</f>
        <v/>
      </c>
      <c r="BQ22" s="199">
        <f>'2. Roles &amp; Pricing'!F297</f>
        <v>0</v>
      </c>
      <c r="BR22" s="623">
        <f>'2. Roles &amp; Pricing'!F297</f>
        <v>0</v>
      </c>
      <c r="BS22" s="200">
        <f>'2. Roles &amp; Pricing'!I297</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14</v>
      </c>
      <c r="B23" s="206">
        <v>3</v>
      </c>
      <c r="C23" s="207" t="str">
        <f t="shared" si="46"/>
        <v>0__0</v>
      </c>
      <c r="D23" s="207" t="str">
        <f t="shared" si="47"/>
        <v>0__0__0</v>
      </c>
      <c r="E23" s="207">
        <v>20</v>
      </c>
      <c r="F23" s="207">
        <v>10</v>
      </c>
      <c r="G23" s="208">
        <f>'2. Roles &amp; Pricing'!D55</f>
        <v>0</v>
      </c>
      <c r="H23" s="194">
        <f>'2. Roles &amp; Pricing'!F55</f>
        <v>0</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15</v>
      </c>
      <c r="B24" s="206">
        <v>3</v>
      </c>
      <c r="C24" s="207" t="str">
        <f t="shared" si="46"/>
        <v>0__0</v>
      </c>
      <c r="D24" s="207" t="str">
        <f t="shared" si="47"/>
        <v>0__0__0</v>
      </c>
      <c r="E24" s="207">
        <v>20</v>
      </c>
      <c r="F24" s="207">
        <v>10</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16">
        <v>16</v>
      </c>
      <c r="B25" s="217">
        <v>3</v>
      </c>
      <c r="C25" s="218" t="str">
        <f t="shared" si="46"/>
        <v>0__0</v>
      </c>
      <c r="D25" s="218" t="str">
        <f t="shared" si="47"/>
        <v>0__0__0</v>
      </c>
      <c r="E25" s="218">
        <v>20</v>
      </c>
      <c r="F25" s="218">
        <v>10</v>
      </c>
      <c r="G25" s="219">
        <f>'2. Roles &amp; Pricing'!D57</f>
        <v>0</v>
      </c>
      <c r="H25" s="194">
        <f>'2. Roles &amp; Pricing'!F57</f>
        <v>0</v>
      </c>
      <c r="I25" s="221">
        <f>'2. Roles &amp; Pricing'!F57</f>
        <v>0</v>
      </c>
      <c r="J25" s="221">
        <f>'2. Roles &amp; Pricing'!K57</f>
        <v>0</v>
      </c>
      <c r="K25" s="197" t="str">
        <f>'2. Roles &amp; Pricing'!W57</f>
        <v xml:space="preserve"> </v>
      </c>
      <c r="L25" s="220"/>
      <c r="M25" s="221"/>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23">
        <f t="shared" si="49"/>
        <v>0</v>
      </c>
      <c r="BO25" s="224">
        <f t="shared" si="50"/>
        <v>0</v>
      </c>
      <c r="BP25" s="199" t="str">
        <f>'2. Roles &amp; Pricing'!D300</f>
        <v/>
      </c>
      <c r="BQ25" s="199">
        <f>'2. Roles &amp; Pricing'!F300</f>
        <v>0</v>
      </c>
      <c r="BR25" s="623">
        <f>'2. Roles &amp; Pricing'!F300</f>
        <v>0</v>
      </c>
      <c r="BS25" s="200">
        <f>'2. Roles &amp; Pricing'!I300</f>
        <v>0</v>
      </c>
      <c r="BT25" s="201" t="str">
        <f t="shared" si="51"/>
        <v/>
      </c>
      <c r="BU25" s="225">
        <f t="shared" si="48"/>
        <v>0</v>
      </c>
      <c r="BV25" s="226"/>
      <c r="BW25" s="222"/>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20.7" customHeight="1" thickBot="1" x14ac:dyDescent="0.35">
      <c r="A26" s="227">
        <v>17</v>
      </c>
      <c r="B26" s="228">
        <v>3</v>
      </c>
      <c r="C26" s="229" t="str">
        <f t="shared" si="46"/>
        <v>0__0</v>
      </c>
      <c r="D26" s="229" t="str">
        <f t="shared" si="47"/>
        <v>0__0__0</v>
      </c>
      <c r="E26" s="229">
        <v>21</v>
      </c>
      <c r="F26" s="229">
        <v>8</v>
      </c>
      <c r="G26" s="230">
        <f>'2. Roles &amp; Pricing'!D58</f>
        <v>0</v>
      </c>
      <c r="H26" s="194">
        <f>'2. Roles &amp; Pricing'!F58</f>
        <v>0</v>
      </c>
      <c r="I26" s="232">
        <f>'2. Roles &amp; Pricing'!F58</f>
        <v>0</v>
      </c>
      <c r="J26" s="232">
        <f>'2. Roles &amp; Pricing'!K58</f>
        <v>0</v>
      </c>
      <c r="K26" s="233" t="s">
        <v>120</v>
      </c>
      <c r="L26" s="231"/>
      <c r="M26" s="232"/>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34">
        <f t="shared" si="49"/>
        <v>0</v>
      </c>
      <c r="BO26" s="235">
        <f t="shared" si="50"/>
        <v>0</v>
      </c>
      <c r="BP26" s="199" t="str">
        <f>'2. Roles &amp; Pricing'!D301</f>
        <v/>
      </c>
      <c r="BQ26" s="199">
        <f>'2. Roles &amp; Pricing'!F301</f>
        <v>0</v>
      </c>
      <c r="BR26" s="623">
        <f>'2. Roles &amp; Pricing'!F301</f>
        <v>0</v>
      </c>
      <c r="BS26" s="200">
        <f>'2. Roles &amp; Pricing'!I301</f>
        <v>0</v>
      </c>
      <c r="BT26" s="201" t="str">
        <f t="shared" si="51"/>
        <v/>
      </c>
      <c r="BU26" s="236">
        <f t="shared" si="48"/>
        <v>0</v>
      </c>
      <c r="BV26" s="237"/>
      <c r="BW26" s="1770" t="s">
        <v>2020</v>
      </c>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38">
        <v>18</v>
      </c>
      <c r="B27" s="239">
        <v>3</v>
      </c>
      <c r="C27" s="240" t="str">
        <f t="shared" si="46"/>
        <v>0__0</v>
      </c>
      <c r="D27" s="240" t="str">
        <f t="shared" si="47"/>
        <v>0__0__0</v>
      </c>
      <c r="E27" s="240">
        <v>20</v>
      </c>
      <c r="F27" s="240">
        <v>10</v>
      </c>
      <c r="G27" s="241">
        <f>'2. Roles &amp; Pricing'!D59</f>
        <v>0</v>
      </c>
      <c r="H27" s="194">
        <f>'2. Roles &amp; Pricing'!F59</f>
        <v>0</v>
      </c>
      <c r="I27" s="243">
        <f>'2. Roles &amp; Pricing'!F59</f>
        <v>0</v>
      </c>
      <c r="J27" s="243">
        <f>'2. Roles &amp; Pricing'!K59</f>
        <v>0</v>
      </c>
      <c r="K27" s="244" t="s">
        <v>119</v>
      </c>
      <c r="L27" s="242"/>
      <c r="M27" s="243"/>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23">
        <f t="shared" si="49"/>
        <v>0</v>
      </c>
      <c r="BO27" s="224">
        <f t="shared" si="50"/>
        <v>0</v>
      </c>
      <c r="BP27" s="199" t="str">
        <f>'2. Roles &amp; Pricing'!D302</f>
        <v/>
      </c>
      <c r="BQ27" s="199">
        <f>'2. Roles &amp; Pricing'!F302</f>
        <v>0</v>
      </c>
      <c r="BR27" s="623">
        <f>'2. Roles &amp; Pricing'!F302</f>
        <v>0</v>
      </c>
      <c r="BS27" s="200">
        <f>'2. Roles &amp; Pricing'!I302</f>
        <v>0</v>
      </c>
      <c r="BT27" s="201" t="str">
        <f t="shared" si="51"/>
        <v/>
      </c>
      <c r="BU27" s="225">
        <f t="shared" si="48"/>
        <v>0</v>
      </c>
      <c r="BV27" s="245"/>
      <c r="BW27" s="177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1780"/>
      <c r="B28" s="1781"/>
      <c r="C28" s="1781"/>
      <c r="D28" s="1781"/>
      <c r="E28" s="1781"/>
      <c r="F28" s="1781"/>
      <c r="G28" s="1781"/>
      <c r="H28" s="1781"/>
      <c r="I28" s="1782"/>
      <c r="J28" s="246"/>
      <c r="K28" s="247"/>
      <c r="L28" s="248"/>
      <c r="M28" s="248"/>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49">
        <f>SUM(BN16:BN27)</f>
        <v>56</v>
      </c>
      <c r="BO28" s="250">
        <f>SUM(BO16:BO27)</f>
        <v>280</v>
      </c>
      <c r="BP28" s="251">
        <f>SUM(BP16:BP27)</f>
        <v>154800</v>
      </c>
      <c r="BQ28" s="199">
        <f>'2. Roles &amp; Pricing'!F303</f>
        <v>0</v>
      </c>
      <c r="BR28" s="252"/>
      <c r="BS28" s="253"/>
      <c r="BT28" s="254">
        <f>SUM(BT16:BT27)</f>
        <v>154800</v>
      </c>
      <c r="BU28" s="255">
        <f>SUM(BU16:BU27)</f>
        <v>2240</v>
      </c>
    </row>
    <row r="29" spans="1:94" s="204" customFormat="1" ht="14.4" thickBot="1" x14ac:dyDescent="0.35">
      <c r="A29" s="1780"/>
      <c r="B29" s="1781"/>
      <c r="C29" s="1781"/>
      <c r="D29" s="1781"/>
      <c r="E29" s="1781"/>
      <c r="F29" s="1781"/>
      <c r="G29" s="1781"/>
      <c r="H29" s="1781"/>
      <c r="I29" s="1782"/>
      <c r="J29" s="256" t="s">
        <v>178</v>
      </c>
      <c r="K29" s="257"/>
      <c r="L29" s="258"/>
      <c r="M29" s="258"/>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59"/>
      <c r="BO29" s="260" t="s">
        <v>13</v>
      </c>
      <c r="BR29" s="261"/>
      <c r="BS29" s="144"/>
      <c r="BT29" s="144"/>
      <c r="BU29" s="144"/>
    </row>
    <row r="30" spans="1:94" s="140" customFormat="1" ht="14.4" thickBot="1" x14ac:dyDescent="0.3">
      <c r="A30" s="141"/>
      <c r="B30" s="262"/>
      <c r="C30" s="262"/>
      <c r="D30" s="262"/>
      <c r="E30" s="262"/>
      <c r="F30" s="262"/>
      <c r="J30" s="147"/>
      <c r="K30" s="263"/>
      <c r="N30" s="264"/>
      <c r="O30" s="265"/>
      <c r="P30" s="265"/>
      <c r="Q30" s="266"/>
      <c r="R30" s="267"/>
      <c r="S30" s="266"/>
      <c r="T30" s="267"/>
      <c r="U30" s="266"/>
      <c r="V30" s="267"/>
      <c r="W30" s="266"/>
      <c r="X30" s="267"/>
      <c r="Y30" s="266"/>
      <c r="Z30" s="267"/>
      <c r="AA30" s="266"/>
      <c r="AB30" s="267"/>
      <c r="AC30" s="266"/>
      <c r="AD30" s="267"/>
      <c r="AE30" s="266"/>
      <c r="AF30" s="267"/>
      <c r="AG30" s="266"/>
      <c r="AH30" s="266"/>
      <c r="AI30" s="267"/>
      <c r="AJ30" s="266"/>
      <c r="AK30" s="267"/>
      <c r="AL30" s="266"/>
      <c r="AM30" s="267"/>
      <c r="AN30" s="266"/>
      <c r="AO30" s="267"/>
      <c r="AP30" s="266"/>
      <c r="AQ30" s="267"/>
      <c r="AR30" s="266"/>
      <c r="AS30" s="266"/>
      <c r="AT30" s="267"/>
      <c r="AU30" s="266"/>
      <c r="AV30" s="267"/>
      <c r="AW30" s="266"/>
      <c r="AX30" s="267"/>
      <c r="AY30" s="266"/>
      <c r="AZ30" s="267"/>
      <c r="BA30" s="266"/>
      <c r="BB30" s="267"/>
      <c r="BC30" s="266"/>
      <c r="BD30" s="267"/>
      <c r="BE30" s="266"/>
      <c r="BF30" s="267"/>
      <c r="BG30" s="266"/>
      <c r="BH30" s="267"/>
      <c r="BI30" s="266"/>
      <c r="BJ30" s="267"/>
      <c r="BK30" s="266"/>
      <c r="BL30" s="267"/>
      <c r="BM30" s="266"/>
      <c r="BN30" s="1772" t="s">
        <v>2021</v>
      </c>
      <c r="BO30" s="1773"/>
      <c r="BP30" s="864">
        <v>0</v>
      </c>
      <c r="BR30" s="141"/>
      <c r="BS30" s="146" t="s">
        <v>2022</v>
      </c>
      <c r="BT30" s="1622">
        <f>IF(H5="Fixed Price",'3. Financial Inputs'!C67,'3. Financial Inputs'!C65)</f>
        <v>0</v>
      </c>
      <c r="BU30" s="142" t="s">
        <v>2178</v>
      </c>
    </row>
    <row r="31" spans="1:94" s="140" customFormat="1" ht="14.4" thickBot="1" x14ac:dyDescent="0.3">
      <c r="A31" s="141"/>
      <c r="B31" s="262"/>
      <c r="C31" s="262"/>
      <c r="D31" s="262"/>
      <c r="E31" s="262"/>
      <c r="F31" s="262"/>
      <c r="J31" s="268" t="s">
        <v>2023</v>
      </c>
      <c r="N31" s="269"/>
      <c r="O31" s="142"/>
      <c r="P31" s="142"/>
      <c r="Q31" s="270"/>
      <c r="R31" s="271"/>
      <c r="S31" s="270"/>
      <c r="T31" s="271"/>
      <c r="U31" s="270"/>
      <c r="V31" s="271"/>
      <c r="W31" s="270"/>
      <c r="X31" s="271"/>
      <c r="Y31" s="270"/>
      <c r="Z31" s="271"/>
      <c r="AA31" s="270"/>
      <c r="AB31" s="271"/>
      <c r="AC31" s="270"/>
      <c r="AD31" s="271"/>
      <c r="AE31" s="270"/>
      <c r="AF31" s="271"/>
      <c r="AG31" s="270"/>
      <c r="AH31" s="270"/>
      <c r="AI31" s="271"/>
      <c r="AJ31" s="270"/>
      <c r="AK31" s="271"/>
      <c r="AL31" s="270"/>
      <c r="AM31" s="271"/>
      <c r="AN31" s="270"/>
      <c r="AO31" s="271"/>
      <c r="AP31" s="270"/>
      <c r="AQ31" s="271"/>
      <c r="AR31" s="270"/>
      <c r="AS31" s="270"/>
      <c r="AT31" s="271"/>
      <c r="AU31" s="270"/>
      <c r="AV31" s="271"/>
      <c r="AW31" s="270"/>
      <c r="AX31" s="271"/>
      <c r="AY31" s="270"/>
      <c r="AZ31" s="271"/>
      <c r="BA31" s="270"/>
      <c r="BB31" s="271"/>
      <c r="BC31" s="270"/>
      <c r="BD31" s="271"/>
      <c r="BE31" s="270"/>
      <c r="BF31" s="271"/>
      <c r="BG31" s="270"/>
      <c r="BH31" s="271"/>
      <c r="BI31" s="270"/>
      <c r="BJ31" s="271"/>
      <c r="BK31" s="270"/>
      <c r="BL31" s="271"/>
      <c r="BM31" s="270"/>
      <c r="BN31" s="1774" t="s">
        <v>2024</v>
      </c>
      <c r="BO31" s="1775"/>
      <c r="BP31" s="272">
        <f>+BP28-BP30</f>
        <v>154800</v>
      </c>
      <c r="BR31" s="141"/>
      <c r="BS31" s="145"/>
      <c r="BT31" s="142"/>
      <c r="BU31" s="142"/>
    </row>
    <row r="32" spans="1:94" s="140" customFormat="1" x14ac:dyDescent="0.25">
      <c r="A32" s="141"/>
      <c r="B32" s="262"/>
      <c r="C32" s="262"/>
      <c r="D32" s="262"/>
      <c r="E32" s="262"/>
      <c r="F32" s="262"/>
      <c r="J32" s="273" t="s">
        <v>180</v>
      </c>
      <c r="K32" s="147"/>
      <c r="N32" s="274">
        <f>SUMPRODUCT(N16:N27,$BS$16:$BS$27)*40</f>
        <v>5800</v>
      </c>
      <c r="O32" s="275">
        <f>SUMPRODUCT(O16:O27,$BS$16:$BS$27)*40</f>
        <v>5800</v>
      </c>
      <c r="P32" s="276">
        <f>SUMPRODUCT(P16:P27,$BS$16:$BS$27)*40</f>
        <v>5800</v>
      </c>
      <c r="Q32" s="277">
        <f>SUMPRODUCT(Q16:Q27,$BS$16:$BS$27)*40</f>
        <v>5800</v>
      </c>
      <c r="R32" s="278">
        <f>SUMPRODUCT(R16:R27,$BS$16:$BS$27)*40</f>
        <v>5800</v>
      </c>
      <c r="S32" s="277">
        <f>SUMPRODUCT(S16:S27,$BS$16:$BS$27)*40</f>
        <v>5800</v>
      </c>
      <c r="T32" s="278">
        <f>SUMPRODUCT(T16:T27,$BS$16:$BS$27)*40</f>
        <v>5800</v>
      </c>
      <c r="U32" s="277">
        <f>SUMPRODUCT(U16:U27,$BS$16:$BS$27)*40</f>
        <v>5800</v>
      </c>
      <c r="V32" s="278">
        <f>SUMPRODUCT(V16:V27,$BS$16:$BS$27)*40</f>
        <v>5800</v>
      </c>
      <c r="W32" s="277">
        <f>SUMPRODUCT(W16:W27,$BS$16:$BS$27)*40</f>
        <v>5800</v>
      </c>
      <c r="X32" s="278">
        <f>SUMPRODUCT(X16:X27,$BS$16:$BS$27)*40</f>
        <v>5800</v>
      </c>
      <c r="Y32" s="277">
        <f>SUMPRODUCT(Y16:Y27,$BS$16:$BS$27)*40</f>
        <v>5800</v>
      </c>
      <c r="Z32" s="278">
        <f>SUMPRODUCT(Z16:Z27,$BS$16:$BS$27)*40</f>
        <v>5800</v>
      </c>
      <c r="AA32" s="277">
        <f>SUMPRODUCT(AA16:AA27,$BS$16:$BS$27)*40</f>
        <v>3400</v>
      </c>
      <c r="AB32" s="278">
        <f>SUMPRODUCT(AB16:AB27,$BS$16:$BS$27)*40</f>
        <v>3400</v>
      </c>
      <c r="AC32" s="277">
        <f>SUMPRODUCT(AC16:AC27,$BS$16:$BS$27)*40</f>
        <v>3400</v>
      </c>
      <c r="AD32" s="278">
        <f>SUMPRODUCT(AD16:AD27,$BS$16:$BS$27)*40</f>
        <v>3400</v>
      </c>
      <c r="AE32" s="277">
        <f>SUMPRODUCT(AE16:AE27,$BS$16:$BS$27)*40</f>
        <v>5800</v>
      </c>
      <c r="AF32" s="278">
        <f>SUMPRODUCT(AF16:AF27,$BS$16:$BS$27)*40</f>
        <v>5800</v>
      </c>
      <c r="AG32" s="277">
        <f>SUMPRODUCT(AG16:AG27,$BS$16:$BS$27)*40</f>
        <v>5800</v>
      </c>
      <c r="AH32" s="277">
        <f>SUMPRODUCT(AH16:AH27,$BS$16:$BS$27)*40</f>
        <v>5800</v>
      </c>
      <c r="AI32" s="278">
        <f>SUMPRODUCT(AI16:AI27,$BS$16:$BS$27)*40</f>
        <v>5800</v>
      </c>
      <c r="AJ32" s="277">
        <f>SUMPRODUCT(AJ16:AJ27,$BS$16:$BS$27)*40</f>
        <v>5800</v>
      </c>
      <c r="AK32" s="278">
        <f>SUMPRODUCT(AK16:AK27,$BS$16:$BS$27)*40</f>
        <v>5800</v>
      </c>
      <c r="AL32" s="277">
        <f>SUMPRODUCT(AL16:AL27,$BS$16:$BS$27)*40</f>
        <v>5800</v>
      </c>
      <c r="AM32" s="278">
        <f>SUMPRODUCT(AM16:AM27,$BS$16:$BS$27)*40</f>
        <v>5800</v>
      </c>
      <c r="AN32" s="277">
        <f>SUMPRODUCT(AN16:AN27,$BS$16:$BS$27)*40</f>
        <v>5800</v>
      </c>
      <c r="AO32" s="278">
        <f>SUMPRODUCT(AO16:AO27,$BS$16:$BS$27)*40</f>
        <v>5800</v>
      </c>
      <c r="AP32" s="277">
        <f>SUMPRODUCT(AP16:AP27,$BS$16:$BS$27)*40</f>
        <v>5800</v>
      </c>
      <c r="AQ32" s="278">
        <f>SUMPRODUCT(AQ16:AQ27,$BS$16:$BS$27)*40</f>
        <v>5800</v>
      </c>
      <c r="AR32" s="277">
        <f>SUMPRODUCT(AR16:AR27,$BS$16:$BS$27)*40</f>
        <v>0</v>
      </c>
      <c r="AS32" s="277">
        <f>SUMPRODUCT(AS16:AS27,$BS$16:$BS$27)*40</f>
        <v>0</v>
      </c>
      <c r="AT32" s="278">
        <f>SUMPRODUCT(AT16:AT27,$BS$16:$BS$27)*40</f>
        <v>0</v>
      </c>
      <c r="AU32" s="277">
        <f>SUMPRODUCT(AU16:AU27,$BS$16:$BS$27)*40</f>
        <v>0</v>
      </c>
      <c r="AV32" s="278">
        <f>SUMPRODUCT(AV16:AV27,$BS$16:$BS$27)*40</f>
        <v>0</v>
      </c>
      <c r="AW32" s="277">
        <f>SUMPRODUCT(AW16:AW27,$BS$16:$BS$27)*40</f>
        <v>0</v>
      </c>
      <c r="AX32" s="278">
        <f>SUMPRODUCT(AX16:AX27,$BS$16:$BS$27)*40</f>
        <v>0</v>
      </c>
      <c r="AY32" s="277">
        <f>SUMPRODUCT(AY16:AY27,$BS$16:$BS$27)*40</f>
        <v>0</v>
      </c>
      <c r="AZ32" s="278">
        <f>SUMPRODUCT(AZ16:AZ27,$BS$16:$BS$27)*40</f>
        <v>0</v>
      </c>
      <c r="BA32" s="277">
        <f>SUMPRODUCT(BA16:BA27,$BS$16:$BS$27)*40</f>
        <v>0</v>
      </c>
      <c r="BB32" s="278">
        <f>SUMPRODUCT(BB16:BB27,$BS$16:$BS$27)*40</f>
        <v>0</v>
      </c>
      <c r="BC32" s="277">
        <f>SUMPRODUCT(BC16:BC27,$BS$16:$BS$27)*40</f>
        <v>0</v>
      </c>
      <c r="BD32" s="278">
        <f>SUMPRODUCT(BD16:BD27,$BS$16:$BS$27)*40</f>
        <v>0</v>
      </c>
      <c r="BE32" s="277">
        <f>SUMPRODUCT(BE16:BE27,$BS$16:$BS$27)*40</f>
        <v>0</v>
      </c>
      <c r="BF32" s="278">
        <f>SUMPRODUCT(BF16:BF27,$BS$16:$BS$27)*40</f>
        <v>0</v>
      </c>
      <c r="BG32" s="277">
        <f>SUMPRODUCT(BG16:BG27,$BS$16:$BS$27)*40</f>
        <v>0</v>
      </c>
      <c r="BH32" s="278">
        <f>SUMPRODUCT(BH16:BH27,$BS$16:$BS$27)*40</f>
        <v>0</v>
      </c>
      <c r="BI32" s="277">
        <f>SUMPRODUCT(BI16:BI27,$BS$16:$BS$27)*40</f>
        <v>0</v>
      </c>
      <c r="BJ32" s="278">
        <f>SUMPRODUCT(BJ16:BJ27,$BS$16:$BS$27)*40</f>
        <v>0</v>
      </c>
      <c r="BK32" s="277">
        <f>SUMPRODUCT(BK16:BK27,$BS$16:$BS$27)*40</f>
        <v>0</v>
      </c>
      <c r="BL32" s="278">
        <f>SUMPRODUCT(BL16:BL27,$BS$16:$BS$27)*40</f>
        <v>0</v>
      </c>
      <c r="BM32" s="277">
        <f>SUMPRODUCT(BM16:BM27,$BS$16:$BS$27)*40</f>
        <v>0</v>
      </c>
      <c r="BN32" s="1776" t="s">
        <v>2025</v>
      </c>
      <c r="BO32" s="1777"/>
      <c r="BP32" s="279">
        <f>+BP31*1.4</f>
        <v>216720</v>
      </c>
      <c r="BR32" s="141"/>
      <c r="BS32" s="280"/>
      <c r="BT32" s="281" t="s">
        <v>2026</v>
      </c>
      <c r="BU32" s="281" t="s">
        <v>2027</v>
      </c>
      <c r="BV32" s="281" t="s">
        <v>2028</v>
      </c>
    </row>
    <row r="33" spans="1:75" s="140" customFormat="1" ht="14.4" thickBot="1" x14ac:dyDescent="0.3">
      <c r="A33" s="141"/>
      <c r="B33" s="262"/>
      <c r="C33" s="262"/>
      <c r="D33" s="262"/>
      <c r="E33" s="262"/>
      <c r="F33" s="262"/>
      <c r="J33" s="273" t="s">
        <v>2029</v>
      </c>
      <c r="K33" s="147"/>
      <c r="N33" s="282">
        <f>SUM(N32)</f>
        <v>5800</v>
      </c>
      <c r="O33" s="1753">
        <f>SUM(O32:Q32)</f>
        <v>17400</v>
      </c>
      <c r="P33" s="1754"/>
      <c r="Q33" s="1755"/>
      <c r="R33" s="1756">
        <f>SUM(R32:S32)</f>
        <v>11600</v>
      </c>
      <c r="S33" s="1757"/>
      <c r="T33" s="1753">
        <f>SUM(T32:U32)</f>
        <v>11600</v>
      </c>
      <c r="U33" s="1755"/>
      <c r="V33" s="1756">
        <f>SUM(V32:AS32)</f>
        <v>118000</v>
      </c>
      <c r="W33" s="1758"/>
      <c r="X33" s="1758"/>
      <c r="Y33" s="1758"/>
      <c r="Z33" s="1758"/>
      <c r="AA33" s="1758"/>
      <c r="AB33" s="1758"/>
      <c r="AC33" s="1758"/>
      <c r="AD33" s="1758"/>
      <c r="AE33" s="1758"/>
      <c r="AF33" s="1758"/>
      <c r="AG33" s="1758"/>
      <c r="AH33" s="1758"/>
      <c r="AI33" s="1758"/>
      <c r="AJ33" s="1758"/>
      <c r="AK33" s="1758"/>
      <c r="AL33" s="1758"/>
      <c r="AM33" s="1758"/>
      <c r="AN33" s="1758"/>
      <c r="AO33" s="1758"/>
      <c r="AP33" s="1758"/>
      <c r="AQ33" s="1758"/>
      <c r="AR33" s="1758"/>
      <c r="AS33" s="1757"/>
      <c r="AT33" s="1753">
        <f>SUM(AT32:AU32)</f>
        <v>0</v>
      </c>
      <c r="AU33" s="1755"/>
      <c r="AV33" s="1756">
        <f>SUM(AV32:AW32)</f>
        <v>0</v>
      </c>
      <c r="AW33" s="1757"/>
      <c r="AX33" s="1753">
        <f>SUM(AX32:AY32)</f>
        <v>0</v>
      </c>
      <c r="AY33" s="1755"/>
      <c r="AZ33" s="1756">
        <f>SUM(AZ32:BA32)</f>
        <v>0</v>
      </c>
      <c r="BA33" s="1757"/>
      <c r="BB33" s="1753">
        <f>SUM(BB32:BC32)</f>
        <v>0</v>
      </c>
      <c r="BC33" s="1755"/>
      <c r="BD33" s="1753">
        <f>SUM(BD32:BE32)</f>
        <v>0</v>
      </c>
      <c r="BE33" s="1755"/>
      <c r="BF33" s="1756">
        <f>SUM(BF32:BG32)</f>
        <v>0</v>
      </c>
      <c r="BG33" s="1757"/>
      <c r="BH33" s="1753">
        <f>SUM(BH32:BI32)</f>
        <v>0</v>
      </c>
      <c r="BI33" s="1755"/>
      <c r="BJ33" s="1756">
        <f>SUM(BJ32:BK32)</f>
        <v>0</v>
      </c>
      <c r="BK33" s="1757"/>
      <c r="BL33" s="1753">
        <f>SUM(BL32:BM32)</f>
        <v>0</v>
      </c>
      <c r="BM33" s="1755"/>
      <c r="BN33" s="1778" t="s">
        <v>2030</v>
      </c>
      <c r="BO33" s="1779"/>
      <c r="BP33" s="283">
        <f>+BP31*1.2</f>
        <v>185760</v>
      </c>
      <c r="BR33" s="141"/>
      <c r="BS33" s="284" t="s">
        <v>2031</v>
      </c>
      <c r="BT33" s="285">
        <f>BP31-BP30</f>
        <v>154800</v>
      </c>
      <c r="BU33" s="286">
        <f>(BT33-BQ28)/BT33</f>
        <v>1</v>
      </c>
      <c r="BV33" s="285">
        <f>BT33/BU28</f>
        <v>69.107142857142861</v>
      </c>
    </row>
    <row r="34" spans="1:75" s="140" customFormat="1" ht="14.4" thickBot="1" x14ac:dyDescent="0.3">
      <c r="A34" s="141"/>
      <c r="B34" s="262"/>
      <c r="C34" s="262"/>
      <c r="D34" s="262"/>
      <c r="E34" s="262"/>
      <c r="F34" s="262"/>
      <c r="J34" s="287" t="s">
        <v>2032</v>
      </c>
      <c r="K34" s="147"/>
      <c r="N34" s="1766">
        <f>SUM(N32:Q32)</f>
        <v>23200</v>
      </c>
      <c r="O34" s="1767"/>
      <c r="P34" s="1767"/>
      <c r="Q34" s="1767"/>
      <c r="R34" s="1768">
        <f>SUM(R32:U32)</f>
        <v>23200</v>
      </c>
      <c r="S34" s="1769"/>
      <c r="T34" s="1769"/>
      <c r="U34" s="1769"/>
      <c r="V34" s="1766">
        <f>SUM(V32:BE32)</f>
        <v>118000</v>
      </c>
      <c r="W34" s="1767"/>
      <c r="X34" s="1767"/>
      <c r="Y34" s="1767"/>
      <c r="Z34" s="1767"/>
      <c r="AA34" s="1767"/>
      <c r="AB34" s="1767"/>
      <c r="AC34" s="1767"/>
      <c r="AD34" s="1767"/>
      <c r="AE34" s="1767"/>
      <c r="AF34" s="1767"/>
      <c r="AG34" s="1767"/>
      <c r="AH34" s="1767"/>
      <c r="AI34" s="1767"/>
      <c r="AJ34" s="1767"/>
      <c r="AK34" s="1767"/>
      <c r="AL34" s="1767"/>
      <c r="AM34" s="1767"/>
      <c r="AN34" s="1767"/>
      <c r="AO34" s="1767"/>
      <c r="AP34" s="1767"/>
      <c r="AQ34" s="1767"/>
      <c r="AR34" s="1767"/>
      <c r="AS34" s="1767"/>
      <c r="AT34" s="1767"/>
      <c r="AU34" s="1767"/>
      <c r="AV34" s="1767"/>
      <c r="AW34" s="1767"/>
      <c r="AX34" s="1767"/>
      <c r="AY34" s="1767"/>
      <c r="AZ34" s="1767"/>
      <c r="BA34" s="1767"/>
      <c r="BB34" s="1767"/>
      <c r="BC34" s="1767"/>
      <c r="BD34" s="1767"/>
      <c r="BE34" s="1767"/>
      <c r="BF34" s="1768">
        <f>SUM(BF32:BI32)</f>
        <v>0</v>
      </c>
      <c r="BG34" s="1769"/>
      <c r="BH34" s="1769"/>
      <c r="BI34" s="1769"/>
      <c r="BJ34" s="1766">
        <f>SUM(BJ32:BM32)</f>
        <v>0</v>
      </c>
      <c r="BK34" s="1767"/>
      <c r="BL34" s="1767"/>
      <c r="BM34" s="1767"/>
      <c r="BN34" s="1762" t="s">
        <v>2033</v>
      </c>
      <c r="BO34" s="1763"/>
      <c r="BP34" s="288">
        <f>+BP31*1.3</f>
        <v>201240</v>
      </c>
      <c r="BR34" s="141"/>
      <c r="BS34" s="289" t="s">
        <v>2034</v>
      </c>
      <c r="BT34" s="290">
        <f>BT28-BT30</f>
        <v>154800</v>
      </c>
      <c r="BU34" s="291">
        <f>(BT34-BQ28)/BT34</f>
        <v>1</v>
      </c>
      <c r="BV34" s="290">
        <f>BT34/BU28</f>
        <v>69.107142857142861</v>
      </c>
    </row>
    <row r="35" spans="1:75" s="140" customFormat="1" ht="14.4" thickBot="1" x14ac:dyDescent="0.3">
      <c r="A35" s="141"/>
      <c r="B35" s="262"/>
      <c r="C35" s="262"/>
      <c r="D35" s="262"/>
      <c r="E35" s="262"/>
      <c r="F35" s="262"/>
      <c r="K35" s="147"/>
      <c r="N35" s="148"/>
      <c r="O35" s="148"/>
      <c r="P35" s="148"/>
      <c r="Q35" s="148"/>
      <c r="R35" s="148"/>
      <c r="S35" s="148"/>
      <c r="T35" s="148"/>
      <c r="U35" s="68"/>
      <c r="V35" s="68"/>
      <c r="W35" s="68"/>
      <c r="X35" s="148"/>
      <c r="Y35" s="148"/>
      <c r="Z35" s="148"/>
      <c r="AA35" s="68"/>
      <c r="AB35" s="68"/>
      <c r="AC35" s="68"/>
      <c r="AD35" s="68"/>
      <c r="AE35" s="68"/>
      <c r="AF35" s="68"/>
      <c r="AG35" s="68"/>
      <c r="AH35" s="68"/>
      <c r="AI35" s="148"/>
      <c r="AJ35" s="148"/>
      <c r="AK35" s="148"/>
      <c r="AL35" s="68"/>
      <c r="AM35" s="68"/>
      <c r="AN35" s="68"/>
      <c r="AO35" s="68"/>
      <c r="AP35" s="68"/>
      <c r="AQ35" s="68"/>
      <c r="AR35" s="68"/>
      <c r="AS35" s="68"/>
      <c r="AT35" s="148"/>
      <c r="AU35" s="148"/>
      <c r="AV35" s="148"/>
      <c r="AW35" s="68"/>
      <c r="AX35" s="68"/>
      <c r="AY35" s="68"/>
      <c r="AZ35" s="68"/>
      <c r="BA35" s="68"/>
      <c r="BB35" s="68"/>
      <c r="BC35" s="68"/>
      <c r="BD35" s="148"/>
      <c r="BE35" s="148"/>
      <c r="BF35" s="148"/>
      <c r="BG35" s="68"/>
      <c r="BH35" s="68"/>
      <c r="BI35" s="68"/>
      <c r="BJ35" s="68"/>
      <c r="BK35" s="68"/>
      <c r="BL35" s="68"/>
      <c r="BM35" s="68"/>
      <c r="BR35" s="141"/>
      <c r="BS35" s="284" t="s">
        <v>2035</v>
      </c>
      <c r="BT35" s="285">
        <f>BQ28/(1-BU35)</f>
        <v>0</v>
      </c>
      <c r="BU35" s="292">
        <v>0.55000000000000004</v>
      </c>
      <c r="BV35" s="285">
        <f>BT35/BU28</f>
        <v>0</v>
      </c>
      <c r="BW35" s="140" t="s">
        <v>2036</v>
      </c>
    </row>
    <row r="36" spans="1:75" s="140" customFormat="1" ht="14.4" thickBot="1" x14ac:dyDescent="0.3">
      <c r="A36" s="141"/>
      <c r="B36" s="262"/>
      <c r="C36" s="262"/>
      <c r="D36" s="262"/>
      <c r="E36" s="262"/>
      <c r="F36" s="262"/>
      <c r="J36" s="268" t="s">
        <v>2037</v>
      </c>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1764" t="s">
        <v>2038</v>
      </c>
      <c r="BO36" s="1765"/>
      <c r="BP36" s="293">
        <f>BT28</f>
        <v>154800</v>
      </c>
      <c r="BQ36" s="294" t="s">
        <v>2039</v>
      </c>
      <c r="BR36" s="141"/>
    </row>
    <row r="37" spans="1:75" x14ac:dyDescent="0.25">
      <c r="J37" s="273" t="s">
        <v>180</v>
      </c>
      <c r="N37" s="274">
        <f>SUMPRODUCT(N16:N27,$BS$16:$BS$27)*40*1.2</f>
        <v>6960</v>
      </c>
      <c r="O37" s="278">
        <f>SUMPRODUCT(O16:O27,$BS$16:$BS$27)*40*1.2</f>
        <v>6960</v>
      </c>
      <c r="P37" s="276">
        <f>SUMPRODUCT(P16:P27,$BS$16:$BS$27)*40*1.2</f>
        <v>6960</v>
      </c>
      <c r="Q37" s="277">
        <f>SUMPRODUCT(Q16:Q27,$BS$16:$BS$27)*40*1.2</f>
        <v>6960</v>
      </c>
      <c r="R37" s="278">
        <f>SUMPRODUCT(R16:R27,$BS$16:$BS$27)*40*1.2</f>
        <v>6960</v>
      </c>
      <c r="S37" s="277">
        <f>SUMPRODUCT(S16:S27,$BS$16:$BS$27)*40*1.2</f>
        <v>6960</v>
      </c>
      <c r="T37" s="278">
        <f>SUMPRODUCT(T16:T27,$BS$16:$BS$27)*40*1.2</f>
        <v>6960</v>
      </c>
      <c r="U37" s="277">
        <f>SUMPRODUCT(U16:U27,$BS$16:$BS$27)*40*1.2</f>
        <v>6960</v>
      </c>
      <c r="V37" s="278">
        <f>SUMPRODUCT(V16:V27,$BS$16:$BS$27)*40*1.2</f>
        <v>6960</v>
      </c>
      <c r="W37" s="277">
        <f>SUMPRODUCT(W16:W27,$BS$16:$BS$27)*40*1.2</f>
        <v>6960</v>
      </c>
      <c r="X37" s="278">
        <f>SUMPRODUCT(X16:X27,$BS$16:$BS$27)*40*1.2</f>
        <v>6960</v>
      </c>
      <c r="Y37" s="277">
        <f>SUMPRODUCT(Y16:Y27,$BS$16:$BS$27)*40*1.2</f>
        <v>6960</v>
      </c>
      <c r="Z37" s="278">
        <f>SUMPRODUCT(Z16:Z27,$BS$16:$BS$27)*40*1.2</f>
        <v>6960</v>
      </c>
      <c r="AA37" s="277">
        <f>SUMPRODUCT(AA16:AA27,$BS$16:$BS$27)*40*1.2</f>
        <v>4080</v>
      </c>
      <c r="AB37" s="278">
        <f>SUMPRODUCT(AB16:AB27,$BS$16:$BS$27)*40*1.2</f>
        <v>4080</v>
      </c>
      <c r="AC37" s="277">
        <f>SUMPRODUCT(AC16:AC27,$BS$16:$BS$27)*40*1.2</f>
        <v>4080</v>
      </c>
      <c r="AD37" s="278">
        <f>SUMPRODUCT(AD16:AD27,$BS$16:$BS$27)*40*1.2</f>
        <v>4080</v>
      </c>
      <c r="AE37" s="277">
        <f>SUMPRODUCT(AE16:AE27,$BS$16:$BS$27)*40*1.2</f>
        <v>6960</v>
      </c>
      <c r="AF37" s="278">
        <f>SUMPRODUCT(AF16:AF27,$BS$16:$BS$27)*40*1.2</f>
        <v>6960</v>
      </c>
      <c r="AG37" s="277">
        <f>SUMPRODUCT(AG16:AG27,$BS$16:$BS$27)*40*1.2</f>
        <v>6960</v>
      </c>
      <c r="AH37" s="277">
        <f>SUMPRODUCT(AH16:AH27,$BS$16:$BS$27)*40*1.2</f>
        <v>6960</v>
      </c>
      <c r="AI37" s="278">
        <f>SUMPRODUCT(AI16:AI27,$BS$16:$BS$27)*40*1.2</f>
        <v>6960</v>
      </c>
      <c r="AJ37" s="277">
        <f>SUMPRODUCT(AJ16:AJ27,$BS$16:$BS$27)*40*1.2</f>
        <v>6960</v>
      </c>
      <c r="AK37" s="278">
        <f>SUMPRODUCT(AK16:AK27,$BS$16:$BS$27)*40*1.2</f>
        <v>6960</v>
      </c>
      <c r="AL37" s="277">
        <f>SUMPRODUCT(AL16:AL27,$BS$16:$BS$27)*40*1.2</f>
        <v>6960</v>
      </c>
      <c r="AM37" s="278">
        <f>SUMPRODUCT(AM16:AM27,$BS$16:$BS$27)*40*1.2</f>
        <v>6960</v>
      </c>
      <c r="AN37" s="277">
        <f>SUMPRODUCT(AN16:AN27,$BS$16:$BS$27)*40*1.2</f>
        <v>6960</v>
      </c>
      <c r="AO37" s="278">
        <f>SUMPRODUCT(AO16:AO27,$BS$16:$BS$27)*40*1.2</f>
        <v>6960</v>
      </c>
      <c r="AP37" s="277">
        <f>SUMPRODUCT(AP16:AP27,$BS$16:$BS$27)*40*1.2</f>
        <v>6960</v>
      </c>
      <c r="AQ37" s="278">
        <f>SUMPRODUCT(AQ16:AQ27,$BS$16:$BS$27)*40*1.2</f>
        <v>6960</v>
      </c>
      <c r="AR37" s="277">
        <f>SUMPRODUCT(AR16:AR27,$BS$16:$BS$27)*40*1.2</f>
        <v>0</v>
      </c>
      <c r="AS37" s="277">
        <f>SUMPRODUCT(AS16:AS27,$BS$16:$BS$27)*40*1.2</f>
        <v>0</v>
      </c>
      <c r="AT37" s="278">
        <f>SUMPRODUCT(AT16:AT27,$BS$16:$BS$27)*40*1.2</f>
        <v>0</v>
      </c>
      <c r="AU37" s="277">
        <f>SUMPRODUCT(AU16:AU27,$BS$16:$BS$27)*40*1.2</f>
        <v>0</v>
      </c>
      <c r="AV37" s="278">
        <f>SUMPRODUCT(AV16:AV27,$BS$16:$BS$27)*40*1.2</f>
        <v>0</v>
      </c>
      <c r="AW37" s="277">
        <f>SUMPRODUCT(AW16:AW27,$BS$16:$BS$27)*40*1.2</f>
        <v>0</v>
      </c>
      <c r="AX37" s="278">
        <f>SUMPRODUCT(AX16:AX27,$BS$16:$BS$27)*40*1.2</f>
        <v>0</v>
      </c>
      <c r="AY37" s="277">
        <f>SUMPRODUCT(AY16:AY27,$BS$16:$BS$27)*40*1.2</f>
        <v>0</v>
      </c>
      <c r="AZ37" s="278">
        <f>SUMPRODUCT(AZ16:AZ27,$BS$16:$BS$27)*40*1.2</f>
        <v>0</v>
      </c>
      <c r="BA37" s="277">
        <f>SUMPRODUCT(BA16:BA27,$BS$16:$BS$27)*40*1.2</f>
        <v>0</v>
      </c>
      <c r="BB37" s="278">
        <f>SUMPRODUCT(BB16:BB27,$BS$16:$BS$27)*40*1.2</f>
        <v>0</v>
      </c>
      <c r="BC37" s="277">
        <f>SUMPRODUCT(BC16:BC27,$BS$16:$BS$27)*40*1.2</f>
        <v>0</v>
      </c>
      <c r="BD37" s="278">
        <f>SUMPRODUCT(BD16:BD27,$BS$16:$BS$27)*40*1.2</f>
        <v>0</v>
      </c>
      <c r="BE37" s="277">
        <f>SUMPRODUCT(BE16:BE27,$BS$16:$BS$27)*40*1.2</f>
        <v>0</v>
      </c>
      <c r="BF37" s="278">
        <f>SUMPRODUCT(BF16:BF27,$BS$16:$BS$27)*40*1.2</f>
        <v>0</v>
      </c>
      <c r="BG37" s="277">
        <f>SUMPRODUCT(BG16:BG27,$BS$16:$BS$27)*40*1.2</f>
        <v>0</v>
      </c>
      <c r="BH37" s="278">
        <f>SUMPRODUCT(BH16:BH27,$BS$16:$BS$27)*40*1.2</f>
        <v>0</v>
      </c>
      <c r="BI37" s="277">
        <f>SUMPRODUCT(BI16:BI27,$BS$16:$BS$27)*40*1.2</f>
        <v>0</v>
      </c>
      <c r="BJ37" s="278">
        <f>SUMPRODUCT(BJ16:BJ27,$BS$16:$BS$27)*40*1.2</f>
        <v>0</v>
      </c>
      <c r="BK37" s="277">
        <f>SUMPRODUCT(BK16:BK27,$BS$16:$BS$27)*40*1.2</f>
        <v>0</v>
      </c>
      <c r="BL37" s="278">
        <f>SUMPRODUCT(BL16:BL27,$BS$16:$BS$27)*40*1.2</f>
        <v>0</v>
      </c>
      <c r="BM37" s="277">
        <f>SUMPRODUCT(BM16:BM27,$BS$16:$BS$27)*40*1.2</f>
        <v>0</v>
      </c>
      <c r="BN37" s="1747" t="s">
        <v>2040</v>
      </c>
      <c r="BO37" s="1748"/>
      <c r="BP37" s="295"/>
      <c r="BT37" s="281" t="s">
        <v>2041</v>
      </c>
      <c r="BU37" s="281" t="s">
        <v>2042</v>
      </c>
      <c r="BV37" s="281" t="s">
        <v>2028</v>
      </c>
      <c r="BW37" s="296" t="s">
        <v>2043</v>
      </c>
    </row>
    <row r="38" spans="1:75" ht="14.4" thickBot="1" x14ac:dyDescent="0.3">
      <c r="J38" s="273" t="s">
        <v>2029</v>
      </c>
      <c r="N38" s="282">
        <f>SUM(N37)</f>
        <v>6960</v>
      </c>
      <c r="O38" s="1753">
        <f>SUM(O37:Q37)</f>
        <v>20880</v>
      </c>
      <c r="P38" s="1754"/>
      <c r="Q38" s="1755"/>
      <c r="R38" s="1756">
        <f>SUM(R37:S37)</f>
        <v>13920</v>
      </c>
      <c r="S38" s="1757"/>
      <c r="T38" s="1753">
        <f>SUM(T37:U37)</f>
        <v>13920</v>
      </c>
      <c r="U38" s="1755"/>
      <c r="V38" s="1756">
        <f>SUM(V37:AS37)</f>
        <v>141600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47" t="s">
        <v>218</v>
      </c>
      <c r="BO38" s="1748"/>
      <c r="BP38" s="295"/>
      <c r="BS38" s="284" t="s">
        <v>2031</v>
      </c>
      <c r="BT38" s="285">
        <f>BP33-BP30</f>
        <v>185760</v>
      </c>
      <c r="BU38" s="286">
        <f>(BT38-BQ28)/BT38</f>
        <v>1</v>
      </c>
      <c r="BV38" s="285">
        <f>BT38/BU28</f>
        <v>82.928571428571431</v>
      </c>
    </row>
    <row r="39" spans="1:75" ht="14.4" thickBot="1" x14ac:dyDescent="0.3">
      <c r="J39" s="287" t="s">
        <v>2032</v>
      </c>
      <c r="N39" s="1744">
        <f>SUM(N37:Q37)</f>
        <v>27840</v>
      </c>
      <c r="O39" s="1745"/>
      <c r="P39" s="1745"/>
      <c r="Q39" s="1746"/>
      <c r="R39" s="1759">
        <f t="shared" ref="R39" si="52">SUM(R37:U37)</f>
        <v>27840</v>
      </c>
      <c r="S39" s="1760"/>
      <c r="T39" s="1760"/>
      <c r="U39" s="1761"/>
      <c r="V39" s="1744">
        <f t="shared" ref="V39" si="53">SUM(V37:BE37)</f>
        <v>141600</v>
      </c>
      <c r="W39" s="1745"/>
      <c r="X39" s="1745"/>
      <c r="Y39" s="1745"/>
      <c r="Z39" s="1745"/>
      <c r="AA39" s="1745"/>
      <c r="AB39" s="1745"/>
      <c r="AC39" s="1745"/>
      <c r="AD39" s="1745"/>
      <c r="AE39" s="1745"/>
      <c r="AF39" s="1745"/>
      <c r="AG39" s="1745"/>
      <c r="AH39" s="1745"/>
      <c r="AI39" s="1745"/>
      <c r="AJ39" s="1745"/>
      <c r="AK39" s="1745"/>
      <c r="AL39" s="1745"/>
      <c r="AM39" s="1745"/>
      <c r="AN39" s="1745"/>
      <c r="AO39" s="1745"/>
      <c r="AP39" s="1745"/>
      <c r="AQ39" s="1745"/>
      <c r="AR39" s="1745"/>
      <c r="AS39" s="1745"/>
      <c r="AT39" s="1745"/>
      <c r="AU39" s="1745"/>
      <c r="AV39" s="1745"/>
      <c r="AW39" s="1745"/>
      <c r="AX39" s="1745"/>
      <c r="AY39" s="1745"/>
      <c r="AZ39" s="1745"/>
      <c r="BA39" s="1745"/>
      <c r="BB39" s="1745"/>
      <c r="BC39" s="1745"/>
      <c r="BD39" s="1745"/>
      <c r="BE39" s="1746"/>
      <c r="BF39" s="1759">
        <f t="shared" ref="BF39" si="54">SUM(BF37:BI37)</f>
        <v>0</v>
      </c>
      <c r="BG39" s="1760"/>
      <c r="BH39" s="1760"/>
      <c r="BI39" s="1761"/>
      <c r="BJ39" s="1744">
        <f t="shared" ref="BJ39" si="55">SUM(BJ37:BM37)</f>
        <v>0</v>
      </c>
      <c r="BK39" s="1745"/>
      <c r="BL39" s="1745"/>
      <c r="BM39" s="1746"/>
      <c r="BN39" s="1747" t="s">
        <v>219</v>
      </c>
      <c r="BO39" s="1748"/>
      <c r="BP39" s="295"/>
      <c r="BS39" s="289" t="s">
        <v>2034</v>
      </c>
      <c r="BT39" s="290">
        <f>(BT28-BT30)*1.2</f>
        <v>185760</v>
      </c>
      <c r="BU39" s="291">
        <f>(BT39-BQ28)/BT39</f>
        <v>1</v>
      </c>
      <c r="BV39" s="290">
        <f>BT39/BU28</f>
        <v>82.928571428571431</v>
      </c>
    </row>
    <row r="40" spans="1:75" ht="14.4" thickBot="1" x14ac:dyDescent="0.3">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1751" t="s">
        <v>2044</v>
      </c>
      <c r="BO40" s="1752"/>
      <c r="BP40" s="295"/>
      <c r="BS40" s="284" t="s">
        <v>2035</v>
      </c>
      <c r="BT40" s="285">
        <f>BQ28/(1-BU40)</f>
        <v>0</v>
      </c>
      <c r="BU40" s="292">
        <v>0.5</v>
      </c>
      <c r="BV40" s="285">
        <f>BT40/BU28</f>
        <v>0</v>
      </c>
      <c r="BW40" s="140" t="s">
        <v>2036</v>
      </c>
    </row>
    <row r="41" spans="1:75" ht="14.4" thickBot="1" x14ac:dyDescent="0.3">
      <c r="J41" s="268" t="s">
        <v>2045</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297"/>
      <c r="BO41" s="298"/>
      <c r="BP41" s="299"/>
      <c r="BQ41" s="300" t="s">
        <v>2046</v>
      </c>
    </row>
    <row r="42" spans="1:75" x14ac:dyDescent="0.25">
      <c r="J42" s="273" t="s">
        <v>180</v>
      </c>
      <c r="N42" s="274">
        <f>SUMPRODUCT(N16:N27,$BS$16:$BS$27)*40*1.3</f>
        <v>7540</v>
      </c>
      <c r="O42" s="278">
        <f>SUMPRODUCT(O16:O27,$BS$16:$BS$27)*40*1.3</f>
        <v>7540</v>
      </c>
      <c r="P42" s="276">
        <f>SUMPRODUCT(P16:P27,$BS$16:$BS$27)*40*1.3</f>
        <v>7540</v>
      </c>
      <c r="Q42" s="277">
        <f>SUMPRODUCT(Q16:Q27,$BS$16:$BS$27)*40*1.3</f>
        <v>7540</v>
      </c>
      <c r="R42" s="278">
        <f>SUMPRODUCT(R16:R27,$BS$16:$BS$27)*40*1.3</f>
        <v>7540</v>
      </c>
      <c r="S42" s="277">
        <f>SUMPRODUCT(S16:S27,$BS$16:$BS$27)*40*1.3</f>
        <v>7540</v>
      </c>
      <c r="T42" s="278">
        <f>SUMPRODUCT(T16:T27,$BS$16:$BS$27)*40*1.3</f>
        <v>7540</v>
      </c>
      <c r="U42" s="277">
        <f>SUMPRODUCT(U16:U27,$BS$16:$BS$27)*40*1.3</f>
        <v>7540</v>
      </c>
      <c r="V42" s="278">
        <f>SUMPRODUCT(V16:V27,$BS$16:$BS$27)*40*1.3</f>
        <v>7540</v>
      </c>
      <c r="W42" s="277">
        <f>SUMPRODUCT(W16:W27,$BS$16:$BS$27)*40*1.3</f>
        <v>7540</v>
      </c>
      <c r="X42" s="278">
        <f>SUMPRODUCT(X16:X27,$BS$16:$BS$27)*40*1.3</f>
        <v>7540</v>
      </c>
      <c r="Y42" s="277">
        <f>SUMPRODUCT(Y16:Y27,$BS$16:$BS$27)*40*1.3</f>
        <v>7540</v>
      </c>
      <c r="Z42" s="278">
        <f>SUMPRODUCT(Z16:Z27,$BS$16:$BS$27)*40*1.3</f>
        <v>7540</v>
      </c>
      <c r="AA42" s="277">
        <f>SUMPRODUCT(AA16:AA27,$BS$16:$BS$27)*40*1.3</f>
        <v>4420</v>
      </c>
      <c r="AB42" s="278">
        <f>SUMPRODUCT(AB16:AB27,$BS$16:$BS$27)*40*1.3</f>
        <v>4420</v>
      </c>
      <c r="AC42" s="277">
        <f>SUMPRODUCT(AC16:AC27,$BS$16:$BS$27)*40*1.3</f>
        <v>4420</v>
      </c>
      <c r="AD42" s="278">
        <f>SUMPRODUCT(AD16:AD27,$BS$16:$BS$27)*40*1.3</f>
        <v>4420</v>
      </c>
      <c r="AE42" s="277">
        <f>SUMPRODUCT(AE16:AE27,$BS$16:$BS$27)*40*1.3</f>
        <v>7540</v>
      </c>
      <c r="AF42" s="278">
        <f>SUMPRODUCT(AF16:AF27,$BS$16:$BS$27)*40*1.3</f>
        <v>7540</v>
      </c>
      <c r="AG42" s="277">
        <f>SUMPRODUCT(AG16:AG27,$BS$16:$BS$27)*40*1.3</f>
        <v>7540</v>
      </c>
      <c r="AH42" s="277">
        <f>SUMPRODUCT(AH16:AH27,$BS$16:$BS$27)*40*1.3</f>
        <v>7540</v>
      </c>
      <c r="AI42" s="278">
        <f>SUMPRODUCT(AI16:AI27,$BS$16:$BS$27)*40*1.3</f>
        <v>7540</v>
      </c>
      <c r="AJ42" s="277">
        <f>SUMPRODUCT(AJ16:AJ27,$BS$16:$BS$27)*40*1.3</f>
        <v>7540</v>
      </c>
      <c r="AK42" s="278">
        <f>SUMPRODUCT(AK16:AK27,$BS$16:$BS$27)*40*1.3</f>
        <v>7540</v>
      </c>
      <c r="AL42" s="277">
        <f>SUMPRODUCT(AL16:AL27,$BS$16:$BS$27)*40*1.3</f>
        <v>7540</v>
      </c>
      <c r="AM42" s="278">
        <f>SUMPRODUCT(AM16:AM27,$BS$16:$BS$27)*40*1.3</f>
        <v>7540</v>
      </c>
      <c r="AN42" s="277">
        <f>SUMPRODUCT(AN16:AN27,$BS$16:$BS$27)*40*1.3</f>
        <v>7540</v>
      </c>
      <c r="AO42" s="278">
        <f>SUMPRODUCT(AO16:AO27,$BS$16:$BS$27)*40*1.3</f>
        <v>7540</v>
      </c>
      <c r="AP42" s="277">
        <f>SUMPRODUCT(AP16:AP27,$BS$16:$BS$27)*40*1.3</f>
        <v>7540</v>
      </c>
      <c r="AQ42" s="278">
        <f>SUMPRODUCT(AQ16:AQ27,$BS$16:$BS$27)*40*1.3</f>
        <v>7540</v>
      </c>
      <c r="AR42" s="277">
        <f>SUMPRODUCT(AR16:AR27,$BS$16:$BS$27)*40*1.3</f>
        <v>0</v>
      </c>
      <c r="AS42" s="277">
        <f>SUMPRODUCT(AS16:AS27,$BS$16:$BS$27)*40*1.3</f>
        <v>0</v>
      </c>
      <c r="AT42" s="278">
        <f>SUMPRODUCT(AT16:AT27,$BS$16:$BS$27)*40*1.3</f>
        <v>0</v>
      </c>
      <c r="AU42" s="277">
        <f>SUMPRODUCT(AU16:AU27,$BS$16:$BS$27)*40*1.3</f>
        <v>0</v>
      </c>
      <c r="AV42" s="278">
        <f>SUMPRODUCT(AV16:AV27,$BS$16:$BS$27)*40*1.3</f>
        <v>0</v>
      </c>
      <c r="AW42" s="277">
        <f>SUMPRODUCT(AW16:AW27,$BS$16:$BS$27)*40*1.3</f>
        <v>0</v>
      </c>
      <c r="AX42" s="278">
        <f>SUMPRODUCT(AX16:AX27,$BS$16:$BS$27)*40*1.3</f>
        <v>0</v>
      </c>
      <c r="AY42" s="277">
        <f>SUMPRODUCT(AY16:AY27,$BS$16:$BS$27)*40*1.3</f>
        <v>0</v>
      </c>
      <c r="AZ42" s="278">
        <f>SUMPRODUCT(AZ16:AZ27,$BS$16:$BS$27)*40*1.3</f>
        <v>0</v>
      </c>
      <c r="BA42" s="277">
        <f>SUMPRODUCT(BA16:BA27,$BS$16:$BS$27)*40*1.3</f>
        <v>0</v>
      </c>
      <c r="BB42" s="278">
        <f>SUMPRODUCT(BB16:BB27,$BS$16:$BS$27)*40*1.3</f>
        <v>0</v>
      </c>
      <c r="BC42" s="277">
        <f>SUMPRODUCT(BC16:BC27,$BS$16:$BS$27)*40*1.3</f>
        <v>0</v>
      </c>
      <c r="BD42" s="278">
        <f>SUMPRODUCT(BD16:BD27,$BS$16:$BS$27)*40*1.3</f>
        <v>0</v>
      </c>
      <c r="BE42" s="277">
        <f>SUMPRODUCT(BE16:BE27,$BS$16:$BS$27)*40*1.3</f>
        <v>0</v>
      </c>
      <c r="BF42" s="278">
        <f>SUMPRODUCT(BF16:BF27,$BS$16:$BS$27)*40*1.3</f>
        <v>0</v>
      </c>
      <c r="BG42" s="277">
        <f>SUMPRODUCT(BG16:BG27,$BS$16:$BS$27)*40*1.3</f>
        <v>0</v>
      </c>
      <c r="BH42" s="278">
        <f>SUMPRODUCT(BH16:BH27,$BS$16:$BS$27)*40*1.3</f>
        <v>0</v>
      </c>
      <c r="BI42" s="277">
        <f>SUMPRODUCT(BI16:BI27,$BS$16:$BS$27)*40*1.3</f>
        <v>0</v>
      </c>
      <c r="BJ42" s="278">
        <f>SUMPRODUCT(BJ16:BJ27,$BS$16:$BS$27)*40*1.3</f>
        <v>0</v>
      </c>
      <c r="BK42" s="277">
        <f>SUMPRODUCT(BK16:BK27,$BS$16:$BS$27)*40*1.3</f>
        <v>0</v>
      </c>
      <c r="BL42" s="278">
        <f>SUMPRODUCT(BL16:BL27,$BS$16:$BS$27)*40*1.3</f>
        <v>0</v>
      </c>
      <c r="BM42" s="277">
        <f>SUMPRODUCT(BM16:BM27,$BS$16:$BS$27)*40*1.3</f>
        <v>0</v>
      </c>
      <c r="BN42" s="297"/>
      <c r="BO42" s="298"/>
      <c r="BP42" s="299"/>
    </row>
    <row r="43" spans="1:75" ht="14.4" thickBot="1" x14ac:dyDescent="0.3">
      <c r="J43" s="273" t="s">
        <v>2029</v>
      </c>
      <c r="N43" s="282">
        <f>SUM(N42)</f>
        <v>7540</v>
      </c>
      <c r="O43" s="1753">
        <f>SUM(O42:Q42)</f>
        <v>22620</v>
      </c>
      <c r="P43" s="1754"/>
      <c r="Q43" s="1755"/>
      <c r="R43" s="1756">
        <f>SUM(R42:S42)</f>
        <v>15080</v>
      </c>
      <c r="S43" s="1757"/>
      <c r="T43" s="1753">
        <f>SUM(T42:U42)</f>
        <v>15080</v>
      </c>
      <c r="U43" s="1755"/>
      <c r="V43" s="1756">
        <f>SUM(V42:AS42)</f>
        <v>153400</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297"/>
      <c r="BO43" s="298"/>
      <c r="BP43" s="299"/>
    </row>
    <row r="44" spans="1:75" ht="14.4" thickBot="1" x14ac:dyDescent="0.3">
      <c r="J44" s="287" t="s">
        <v>2032</v>
      </c>
      <c r="N44" s="1744">
        <f>SUM(N42:Q42)</f>
        <v>30160</v>
      </c>
      <c r="O44" s="1745"/>
      <c r="P44" s="1745"/>
      <c r="Q44" s="1746"/>
      <c r="R44" s="1759">
        <f>SUM(R42:U42)</f>
        <v>30160</v>
      </c>
      <c r="S44" s="1760"/>
      <c r="T44" s="1760"/>
      <c r="U44" s="1761"/>
      <c r="V44" s="1744">
        <f t="shared" ref="V44" si="56">SUM(V42:BE42)</f>
        <v>153400</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7">SUM(BF42:BI42)</f>
        <v>0</v>
      </c>
      <c r="BG44" s="1760"/>
      <c r="BH44" s="1760"/>
      <c r="BI44" s="1761"/>
      <c r="BJ44" s="1744">
        <f t="shared" ref="BJ44" si="58">SUM(BJ42:BM42)</f>
        <v>0</v>
      </c>
      <c r="BK44" s="1745"/>
      <c r="BL44" s="1745"/>
      <c r="BM44" s="1746"/>
      <c r="BN44" s="301"/>
      <c r="BO44" s="302"/>
      <c r="BP44" s="303"/>
    </row>
    <row r="45" spans="1:75" ht="14.4" thickBot="1" x14ac:dyDescent="0.3">
      <c r="BN45" s="1749" t="s">
        <v>2047</v>
      </c>
      <c r="BO45" s="1750"/>
      <c r="BP45" s="863">
        <f>'4. Summary &amp; Totals'!C36</f>
        <v>178017</v>
      </c>
    </row>
    <row r="46" spans="1:75" x14ac:dyDescent="0.25">
      <c r="J46" s="304" t="s">
        <v>2048</v>
      </c>
      <c r="K46" s="305">
        <f>+BP28/BO28/8</f>
        <v>69.107142857142861</v>
      </c>
    </row>
    <row r="47" spans="1:75" x14ac:dyDescent="0.25">
      <c r="J47" s="306" t="s">
        <v>2049</v>
      </c>
      <c r="K47" s="307">
        <f>+BP33/BO28/8</f>
        <v>82.928571428571431</v>
      </c>
    </row>
    <row r="48" spans="1:75" ht="14.4" thickBot="1" x14ac:dyDescent="0.3">
      <c r="J48" s="308" t="s">
        <v>2050</v>
      </c>
      <c r="K48" s="309">
        <f>+BP34/BO28/8</f>
        <v>89.839285714285708</v>
      </c>
    </row>
    <row r="49" spans="1:16" ht="14.4" thickBot="1" x14ac:dyDescent="0.3"/>
    <row r="50" spans="1:16" ht="15" x14ac:dyDescent="0.25">
      <c r="J50" s="304" t="s">
        <v>2051</v>
      </c>
      <c r="K50" s="310">
        <f>(BP31-BQ28)/BP31</f>
        <v>1</v>
      </c>
      <c r="P50" s="311"/>
    </row>
    <row r="51" spans="1:16" x14ac:dyDescent="0.25">
      <c r="J51" s="306" t="s">
        <v>2052</v>
      </c>
      <c r="K51" s="312">
        <f>(BP33-BQ28)/BP33</f>
        <v>1</v>
      </c>
    </row>
    <row r="52" spans="1:16" ht="14.4" thickBot="1" x14ac:dyDescent="0.3">
      <c r="J52" s="308" t="s">
        <v>2053</v>
      </c>
      <c r="K52" s="313">
        <f>(BP34-BQ28)/BP34</f>
        <v>1</v>
      </c>
    </row>
    <row r="54" spans="1:16" ht="22.2" x14ac:dyDescent="0.35">
      <c r="A54" s="314" t="s">
        <v>76</v>
      </c>
      <c r="B54" s="315"/>
      <c r="C54" s="315"/>
      <c r="D54" s="315"/>
      <c r="E54" s="315"/>
      <c r="F54" s="315"/>
      <c r="G54" s="315"/>
      <c r="H54" s="315"/>
      <c r="I54" s="315"/>
      <c r="J54" s="315"/>
    </row>
    <row r="56" spans="1:16" ht="14.4" thickBot="1" x14ac:dyDescent="0.3"/>
    <row r="57" spans="1:16" ht="66" x14ac:dyDescent="0.25">
      <c r="A57" s="316" t="s">
        <v>2054</v>
      </c>
      <c r="B57" s="317"/>
      <c r="C57" s="317"/>
      <c r="D57" s="317"/>
      <c r="E57" s="317"/>
      <c r="F57" s="317"/>
      <c r="G57" s="318"/>
      <c r="H57" s="319"/>
      <c r="I57" s="319"/>
      <c r="J57" s="320"/>
    </row>
    <row r="58" spans="1:16" x14ac:dyDescent="0.25">
      <c r="A58" s="321"/>
      <c r="B58" s="322"/>
      <c r="C58" s="322"/>
      <c r="D58" s="322"/>
      <c r="E58" s="322"/>
      <c r="F58" s="322"/>
      <c r="G58" s="142"/>
      <c r="H58" s="142"/>
      <c r="I58" s="142"/>
      <c r="J58" s="270"/>
    </row>
    <row r="59" spans="1:16" ht="79.2" x14ac:dyDescent="0.25">
      <c r="A59" s="323" t="s">
        <v>2055</v>
      </c>
      <c r="B59" s="324"/>
      <c r="C59" s="324"/>
      <c r="D59" s="324"/>
      <c r="E59" s="324"/>
      <c r="F59" s="324"/>
      <c r="G59" s="325"/>
      <c r="H59" s="326"/>
      <c r="I59" s="326"/>
      <c r="J59" s="327"/>
    </row>
    <row r="60" spans="1:16" ht="79.2" x14ac:dyDescent="0.25">
      <c r="A60" s="323" t="s">
        <v>2056</v>
      </c>
      <c r="B60" s="324"/>
      <c r="C60" s="324"/>
      <c r="D60" s="324"/>
      <c r="E60" s="324"/>
      <c r="F60" s="324"/>
      <c r="G60" s="325"/>
      <c r="H60" s="326"/>
      <c r="I60" s="326"/>
      <c r="J60" s="327"/>
    </row>
    <row r="61" spans="1:16" ht="79.2" x14ac:dyDescent="0.25">
      <c r="A61" s="323" t="s">
        <v>2057</v>
      </c>
      <c r="B61" s="324"/>
      <c r="C61" s="324"/>
      <c r="D61" s="324"/>
      <c r="E61" s="324"/>
      <c r="F61" s="324"/>
      <c r="G61" s="325"/>
      <c r="H61" s="326"/>
      <c r="I61" s="326"/>
      <c r="J61" s="327"/>
    </row>
    <row r="62" spans="1:16" ht="79.8" thickBot="1" x14ac:dyDescent="0.3">
      <c r="A62" s="328" t="s">
        <v>2058</v>
      </c>
      <c r="B62" s="329"/>
      <c r="C62" s="329"/>
      <c r="D62" s="329"/>
      <c r="E62" s="329"/>
      <c r="F62" s="329"/>
      <c r="G62" s="330"/>
      <c r="H62" s="331"/>
      <c r="I62" s="331"/>
      <c r="J62" s="332"/>
      <c r="P62" s="311"/>
    </row>
    <row r="63" spans="1:16" ht="14.4" thickBot="1" x14ac:dyDescent="0.3"/>
    <row r="64" spans="1:16" ht="66" x14ac:dyDescent="0.25">
      <c r="A64" s="333" t="s">
        <v>2059</v>
      </c>
      <c r="B64" s="334"/>
      <c r="C64" s="334"/>
      <c r="D64" s="334"/>
      <c r="E64" s="334"/>
      <c r="F64" s="334"/>
      <c r="G64" s="334"/>
      <c r="H64" s="334"/>
      <c r="I64" s="334"/>
      <c r="J64" s="335"/>
    </row>
    <row r="65" spans="1:10" x14ac:dyDescent="0.25">
      <c r="A65" s="321"/>
      <c r="B65" s="322"/>
      <c r="C65" s="322"/>
      <c r="D65" s="322"/>
      <c r="E65" s="322"/>
      <c r="F65" s="322"/>
      <c r="G65" s="142"/>
      <c r="H65" s="142"/>
      <c r="I65" s="142"/>
      <c r="J65" s="270"/>
    </row>
    <row r="66" spans="1:10" ht="79.2" x14ac:dyDescent="0.25">
      <c r="A66" s="336" t="s">
        <v>2060</v>
      </c>
      <c r="B66" s="337"/>
      <c r="C66" s="337"/>
      <c r="D66" s="337"/>
      <c r="E66" s="337"/>
      <c r="F66" s="337"/>
      <c r="G66" s="337"/>
      <c r="H66" s="337"/>
      <c r="I66" s="337"/>
      <c r="J66" s="338"/>
    </row>
    <row r="67" spans="1:10" ht="79.2" x14ac:dyDescent="0.25">
      <c r="A67" s="336" t="s">
        <v>2061</v>
      </c>
      <c r="B67" s="337"/>
      <c r="C67" s="337"/>
      <c r="D67" s="337"/>
      <c r="E67" s="337"/>
      <c r="F67" s="337"/>
      <c r="G67" s="337"/>
      <c r="H67" s="337"/>
      <c r="I67" s="337"/>
      <c r="J67" s="338"/>
    </row>
    <row r="68" spans="1:10" ht="79.2" x14ac:dyDescent="0.25">
      <c r="A68" s="336" t="s">
        <v>2062</v>
      </c>
      <c r="B68" s="337"/>
      <c r="C68" s="337"/>
      <c r="D68" s="337"/>
      <c r="E68" s="337"/>
      <c r="F68" s="337"/>
      <c r="G68" s="337"/>
      <c r="H68" s="337"/>
      <c r="I68" s="337"/>
      <c r="J68" s="338"/>
    </row>
    <row r="69" spans="1:10" ht="79.8" thickBot="1" x14ac:dyDescent="0.3">
      <c r="A69" s="339" t="s">
        <v>2063</v>
      </c>
      <c r="B69" s="340"/>
      <c r="C69" s="340"/>
      <c r="D69" s="340"/>
      <c r="E69" s="340"/>
      <c r="F69" s="340"/>
      <c r="G69" s="340"/>
      <c r="H69" s="340"/>
      <c r="I69" s="340"/>
      <c r="J69"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28:I29"/>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3:Q33"/>
    <mergeCell ref="R33:S33"/>
    <mergeCell ref="T33:U33"/>
    <mergeCell ref="V33:AS33"/>
    <mergeCell ref="BD33:BE33"/>
    <mergeCell ref="V34:BE34"/>
    <mergeCell ref="BF34:BI34"/>
    <mergeCell ref="BJ34:BM34"/>
    <mergeCell ref="BW26:BW27"/>
    <mergeCell ref="BN30:BO30"/>
    <mergeCell ref="BN31:BO31"/>
    <mergeCell ref="BN32:BO32"/>
    <mergeCell ref="BF33:BG33"/>
    <mergeCell ref="BH33:BI33"/>
    <mergeCell ref="BJ33:BK33"/>
    <mergeCell ref="BL33:BM33"/>
    <mergeCell ref="BN33:BO33"/>
    <mergeCell ref="AT33:AU33"/>
    <mergeCell ref="AV33:AW33"/>
    <mergeCell ref="AX33:AY33"/>
    <mergeCell ref="AZ33:BA33"/>
    <mergeCell ref="BB33:BC33"/>
    <mergeCell ref="AZ43:BA43"/>
    <mergeCell ref="BB43:BC43"/>
    <mergeCell ref="BJ39:BM39"/>
    <mergeCell ref="BN34:BO34"/>
    <mergeCell ref="BN36:BO36"/>
    <mergeCell ref="BN37:BO37"/>
    <mergeCell ref="O38:Q38"/>
    <mergeCell ref="R38:S38"/>
    <mergeCell ref="T38:U38"/>
    <mergeCell ref="V38:AS38"/>
    <mergeCell ref="BD38:BE38"/>
    <mergeCell ref="BF38:BG38"/>
    <mergeCell ref="BH38:BI38"/>
    <mergeCell ref="BJ38:BK38"/>
    <mergeCell ref="BL38:BM38"/>
    <mergeCell ref="BN38:BO38"/>
    <mergeCell ref="N34:Q34"/>
    <mergeCell ref="R34:U34"/>
    <mergeCell ref="AT38:AU38"/>
    <mergeCell ref="AV38:AW38"/>
    <mergeCell ref="AX38:AY38"/>
    <mergeCell ref="AZ38:BA38"/>
    <mergeCell ref="BB38:BC38"/>
    <mergeCell ref="BJ44:BM44"/>
    <mergeCell ref="BN39:BO39"/>
    <mergeCell ref="BN45:BO45"/>
    <mergeCell ref="BN40:BO40"/>
    <mergeCell ref="O43:Q43"/>
    <mergeCell ref="R43:S43"/>
    <mergeCell ref="T43:U43"/>
    <mergeCell ref="V43:AS43"/>
    <mergeCell ref="BD43:BE43"/>
    <mergeCell ref="BF43:BG43"/>
    <mergeCell ref="BH43:BI43"/>
    <mergeCell ref="BJ43:BK43"/>
    <mergeCell ref="BL43:BM43"/>
    <mergeCell ref="N44:Q44"/>
    <mergeCell ref="R44:U44"/>
    <mergeCell ref="V44:BE44"/>
    <mergeCell ref="BF44:BI44"/>
    <mergeCell ref="N39:Q39"/>
    <mergeCell ref="R39:U39"/>
    <mergeCell ref="V39:BE39"/>
    <mergeCell ref="BF39:BI39"/>
    <mergeCell ref="AT43:AU43"/>
    <mergeCell ref="AV43:AW43"/>
    <mergeCell ref="AX43:AY43"/>
  </mergeCells>
  <phoneticPr fontId="33" type="noConversion"/>
  <conditionalFormatting sqref="J1 L1 K3:K9 K15:K1048576">
    <cfRule type="cellIs" dxfId="94" priority="21" operator="equal">
      <formula>"Onshore"</formula>
    </cfRule>
    <cfRule type="cellIs" dxfId="93" priority="22" operator="equal">
      <formula>"Onsite"</formula>
    </cfRule>
    <cfRule type="cellIs" dxfId="92" priority="23" operator="equal">
      <formula>"Onsite"</formula>
    </cfRule>
    <cfRule type="cellIs" dxfId="91" priority="24" operator="equal">
      <formula>"Onshore"</formula>
    </cfRule>
  </conditionalFormatting>
  <conditionalFormatting sqref="K46:K48 BP30:BP34 N32:BM32 BP36:BP40 N37:BM37 N42:BM42 BP45 BP16:BQ28">
    <cfRule type="expression" dxfId="90" priority="25">
      <formula>$J$1="Canada"</formula>
    </cfRule>
  </conditionalFormatting>
  <conditionalFormatting sqref="BP30:BP34 N32:BM32 BP36:BP40 N37:BM37 N42:BM42 BP45 K46:K48 BP16:BQ28">
    <cfRule type="expression" dxfId="89" priority="26">
      <formula>$J$1="India"</formula>
    </cfRule>
    <cfRule type="expression" dxfId="88" priority="27">
      <formula>$J$1="US"</formula>
    </cfRule>
    <cfRule type="expression" dxfId="87" priority="28">
      <formula>$J$1="UK"</formula>
    </cfRule>
  </conditionalFormatting>
  <conditionalFormatting sqref="BT16:BT28 BV16:BV27">
    <cfRule type="expression" dxfId="86" priority="5">
      <formula>$J$1="Canada"</formula>
    </cfRule>
    <cfRule type="expression" dxfId="85" priority="6">
      <formula>$J$1="India"</formula>
    </cfRule>
    <cfRule type="expression" dxfId="84" priority="7">
      <formula>$J$1="US"</formula>
    </cfRule>
    <cfRule type="expression" dxfId="83" priority="8">
      <formula>$J$1="UK"</formula>
    </cfRule>
  </conditionalFormatting>
  <conditionalFormatting sqref="BT30">
    <cfRule type="expression" dxfId="82" priority="1">
      <formula>$J$1="Canada"</formula>
    </cfRule>
    <cfRule type="expression" dxfId="81" priority="2">
      <formula>$J$1="India"</formula>
    </cfRule>
    <cfRule type="expression" dxfId="80" priority="3">
      <formula>$J$1="US"</formula>
    </cfRule>
    <cfRule type="expression" dxfId="79" priority="4">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1" location="Instructions_Guidelines!A1" display="Check Instructions_Guidelines" xr:uid="{C12D320A-AE4C-4BDA-B59F-82D766BAAE7A}"/>
    <hyperlink ref="BW26:BW27"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Pricing'!D283</f>
        <v>154800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Pricing'!D283</f>
        <v>154800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Pricing'!D283-'2. Roles &amp; Pricing'!F283)/'2. Roles &amp; Pricing'!D283</f>
        <v>0.75607235142118867</v>
      </c>
      <c r="C52" s="938">
        <v>0.47</v>
      </c>
      <c r="D52" s="939">
        <f>B52-C52</f>
        <v>0.2860723514211887</v>
      </c>
      <c r="E52" s="940" t="e">
        <f>'2. Roles &amp; Pricing'!D283/'2. Roles &amp; Pricing'!M283</f>
        <v>#REF!</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259500</v>
      </c>
      <c r="D56" s="1231">
        <f>('4. Summary &amp; Totals'!$C$67)/(1-D55)+'4. Summary &amp; Totals'!$C$68</f>
        <v>273078.94736842101</v>
      </c>
      <c r="E56" s="1231">
        <f>('4. Summary &amp; Totals'!$C$67)/(1-E55)+'4. Summary &amp; Totals'!$C$68</f>
        <v>282954.54545454541</v>
      </c>
      <c r="F56" s="1231">
        <f>('4. Summary &amp; Totals'!$C$67)/(1-F55)+'4. Summary &amp; Totals'!$C$68</f>
        <v>311100</v>
      </c>
      <c r="G56" s="1231">
        <f>('4. Summary &amp; Totals'!$C$67)/(1-G55)+'4. Summary &amp; Totals'!$C$68</f>
        <v>345500.00000000006</v>
      </c>
      <c r="H56" s="1231" t="str">
        <f>IF(H55="Enter Test Margin %","",('4. Summary &amp; Totals'!$C$67)/(1-H55)+'4. Summary &amp; Totals'!$C$68)</f>
        <v/>
      </c>
      <c r="I56" s="1232" t="s">
        <v>3685</v>
      </c>
    </row>
    <row r="57" spans="2:9" x14ac:dyDescent="0.25">
      <c r="B57" s="945" t="s">
        <v>225</v>
      </c>
      <c r="C57" s="1233" t="str">
        <f>IFERROR(ROUNDUP((C56/'2. Roles &amp; Pricing'!$M$283),0),"")</f>
        <v/>
      </c>
      <c r="D57" s="1233" t="e">
        <f>ROUNDUP(IFERROR(D56/'2. Roles &amp; Pricing'!$M$283,""),0)</f>
        <v>#VALUE!</v>
      </c>
      <c r="E57" s="1233" t="e">
        <f>ROUNDUP(IFERROR(E56/'2. Roles &amp; Pricing'!$M$283,""),0)</f>
        <v>#VALUE!</v>
      </c>
      <c r="F57" s="1233" t="e">
        <f>ROUNDUP(IFERROR(F56/'2. Roles &amp; Pricing'!$M$283,""),0)</f>
        <v>#VALUE!</v>
      </c>
      <c r="G57" s="1233" t="e">
        <f>ROUNDUP(IFERROR(G56/'2. Roles &amp; Pricing'!$M$283,""),0)</f>
        <v>#VALUE!</v>
      </c>
      <c r="H57" s="1233" t="str">
        <f>IF(H55="Enter Test Margin %","",H56/'2. Roles &amp; Pricing'!M283)</f>
        <v/>
      </c>
      <c r="I57" s="1234" t="str">
        <f>IF(I55="Enter Test Margin %","",I56/'2. Roles &amp; Pricing'!N283)</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Pricing'!D283</f>
        <v>154800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RaisinAnalytics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178017</v>
      </c>
      <c r="D36" s="413"/>
      <c r="E36" s="594"/>
      <c r="F36" s="594"/>
      <c r="G36" s="413"/>
      <c r="S36" s="581"/>
      <c r="T36" s="596"/>
    </row>
    <row r="37" spans="2:20" x14ac:dyDescent="0.25">
      <c r="B37" s="963" t="s">
        <v>3227</v>
      </c>
      <c r="C37" s="1408">
        <f>C53</f>
        <v>0.76753975678203934</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178017</v>
      </c>
      <c r="D45" s="413"/>
      <c r="E45" s="594"/>
      <c r="F45" s="594"/>
      <c r="G45" s="413"/>
      <c r="S45" s="581"/>
      <c r="T45" s="596"/>
    </row>
    <row r="46" spans="2:20" x14ac:dyDescent="0.25">
      <c r="B46" s="961" t="s">
        <v>2088</v>
      </c>
      <c r="C46" s="1410">
        <f>COUNTA('2. Roles &amp; Pricing'!K48:K141)</f>
        <v>2</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Pricing'!D154:BC154)</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0.76753975678203934</v>
      </c>
      <c r="E53" s="413"/>
      <c r="J53" s="495"/>
      <c r="K53" s="601"/>
      <c r="L53" s="496"/>
    </row>
    <row r="54" spans="2:20" x14ac:dyDescent="0.25">
      <c r="B54" s="867" t="s">
        <v>111</v>
      </c>
      <c r="C54" s="1413" t="str">
        <f>IFERROR('2. Roles &amp; Pricing'!$D$283/'2. Roles &amp; Pricing'!M283,"")</f>
        <v/>
      </c>
      <c r="E54" s="413"/>
      <c r="J54" s="495"/>
      <c r="K54" s="601"/>
      <c r="L54" s="496"/>
    </row>
    <row r="55" spans="2:20" x14ac:dyDescent="0.25">
      <c r="B55" s="1239" t="s">
        <v>2093</v>
      </c>
      <c r="C55" s="1414">
        <f>IFERROR(($C$71+$C$67*(1+C56)),"Enter Contingency % on Summary Inputs")</f>
        <v>169540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169540</v>
      </c>
      <c r="E60" s="484"/>
      <c r="J60" s="495"/>
      <c r="K60" s="601"/>
      <c r="L60" s="496"/>
      <c r="T60" s="605"/>
    </row>
    <row r="61" spans="2:20" x14ac:dyDescent="0.25">
      <c r="B61" s="1238" t="s">
        <v>2081</v>
      </c>
      <c r="C61" s="1540">
        <f>IFERROR(C60*(1+C56),"Incomplete Project Information")</f>
        <v>178017</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Pricing'!D283,0)</f>
        <v>154800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7740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171040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Pricing'!$F$285:$F$384)</f>
        <v>37760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39760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Pricing'!W48:W141,"Offshore",'2. Roles &amp; Pricing'!D285:D384))/SUMIF('2. Roles &amp; Pricing'!W48:W141,"Offshore",'2. Roles &amp; Pricing'!M285:M384),"")</f>
        <v>74.42307692307692</v>
      </c>
      <c r="E85" s="429"/>
      <c r="L85" s="412"/>
    </row>
    <row r="86" spans="2:12" x14ac:dyDescent="0.25">
      <c r="B86" s="1149" t="s">
        <v>191</v>
      </c>
      <c r="C86" s="1422" t="str">
        <f>IFERROR((SUMIF('2. Roles &amp; Pricing'!W48:W141,"Onshore",'2. Roles &amp; Pricing'!D285:D384))/SUMIF('2. Roles &amp; Pricing'!W48:W141,"Onshore",'2. Roles &amp; Pricing'!M285:M384),"")</f>
        <v/>
      </c>
      <c r="E86" s="429"/>
      <c r="L86" s="412"/>
    </row>
    <row r="87" spans="2:12" x14ac:dyDescent="0.25">
      <c r="B87" s="1149" t="s">
        <v>192</v>
      </c>
      <c r="C87" s="1423">
        <f>IFERROR((COUNTIF('2. Roles &amp; Pricing'!W48:W141,"Offshore")/SUM(COUNTIF('2. Roles &amp; Pricing'!W48:W141,"Onshore"),COUNTIF('2. Roles &amp; Pricing'!W48:W141,"Offshore"))),"")</f>
        <v>1</v>
      </c>
      <c r="E87" s="429"/>
      <c r="L87" s="412"/>
    </row>
    <row r="88" spans="2:12" x14ac:dyDescent="0.25">
      <c r="B88" s="1149" t="s">
        <v>111</v>
      </c>
      <c r="C88" s="1422" t="str">
        <f>IFERROR('2. Roles &amp; Pricing'!D283/'2. Roles &amp; Pricing'!M283,"")</f>
        <v/>
      </c>
      <c r="E88" s="429"/>
      <c r="L88" s="412"/>
    </row>
    <row r="89" spans="2:12" x14ac:dyDescent="0.25">
      <c r="B89" s="1149" t="s">
        <v>194</v>
      </c>
      <c r="C89" s="1424">
        <f>COUNTIF('2. Roles &amp; Pricing'!$Y48:$Y141,"&gt;=21")</f>
        <v>2</v>
      </c>
      <c r="E89" s="429"/>
      <c r="L89" s="412"/>
    </row>
    <row r="90" spans="2:12" x14ac:dyDescent="0.25">
      <c r="B90" s="1149" t="s">
        <v>195</v>
      </c>
      <c r="C90" s="1424">
        <f>COUNTIFS('2. Roles &amp; Pricing'!Y48:Y141,"&lt;=20")</f>
        <v>0</v>
      </c>
      <c r="E90" s="429"/>
      <c r="L90" s="412"/>
    </row>
    <row r="91" spans="2:12" x14ac:dyDescent="0.25">
      <c r="B91" s="1149" t="s">
        <v>196</v>
      </c>
      <c r="C91" s="1425" t="e">
        <f>'2. Roles &amp; Pricing'!M283</f>
        <v>#REF!</v>
      </c>
      <c r="E91" s="429"/>
      <c r="L91" s="412"/>
    </row>
    <row r="92" spans="2:12" x14ac:dyDescent="0.25">
      <c r="B92" s="1150" t="s">
        <v>197</v>
      </c>
      <c r="C92" s="1426" t="str">
        <f>IFERROR(SUM(SUMIFS('2. Roles &amp; Pricing'!M285:M384,'2. Roles &amp; Pricing'!V48:V141,"7"),SUMIFS('2. Roles &amp; Pricing'!M285:M384,'2. Roles &amp; Pricing'!V48:V141,"6"))/('2. Roles &amp; Pricing'!M283),"")</f>
        <v/>
      </c>
      <c r="E92" s="429"/>
      <c r="L92" s="412"/>
    </row>
    <row r="93" spans="2:12" x14ac:dyDescent="0.25">
      <c r="B93" s="1121" t="s">
        <v>198</v>
      </c>
      <c r="C93" s="1427">
        <f>COUNTA('2. Roles &amp; Pricing'!K48:K141)</f>
        <v>2</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Pricing'!$C$48:$C$141,"CrederaUS",'2. Roles &amp; Pricing'!$M$285:$M$384)</f>
        <v>0</v>
      </c>
      <c r="D98" s="1429" t="str">
        <f>IFERROR(C98/'2. Roles &amp; Pricing'!$M$283,"")</f>
        <v/>
      </c>
      <c r="E98" s="1430">
        <f>SUMIF('2. Roles &amp; Pricing'!$C$48:$C$141,"CrederaUS",'2. Roles &amp; Pricing'!$D$285:$D$384)</f>
        <v>0</v>
      </c>
      <c r="F98" s="1431">
        <f>IFERROR(E98/'2. Roles &amp; Pricing'!$D$283,"No Entity Revenue")</f>
        <v>0</v>
      </c>
      <c r="H98" s="458"/>
      <c r="I98" s="496"/>
      <c r="J98" s="508"/>
    </row>
    <row r="99" spans="2:10" x14ac:dyDescent="0.25">
      <c r="B99" s="1152" t="s">
        <v>204</v>
      </c>
      <c r="C99" s="1432" t="e">
        <f>SUMIFS('2. Roles &amp; Pricing'!$M$285:$M$384,'2. Roles &amp; Pricing'!$C$48:$C$141,"TADIndia")+SUMIFS('2. Roles &amp; Pricing'!$M$285:$M$384,'2. Roles &amp; Pricing'!$C$48:$C$141,"TADNorthAmerica")</f>
        <v>#VALUE!</v>
      </c>
      <c r="D99" s="1429" t="str">
        <f>IFERROR(C99/'2. Roles &amp; Pricing'!$M$283,"")</f>
        <v/>
      </c>
      <c r="E99" s="1433">
        <f>SUMIF('2. Roles &amp; Pricing'!$C$48:$C$141,"TADIndia",'2. Roles &amp; Pricing'!$D$285:$D$384)+SUMIF('2. Roles &amp; Pricing'!$C$48:$C$141,"TADNorthAmerica",'2. Roles &amp; Pricing'!$D$285:$D$384)</f>
        <v>154800</v>
      </c>
      <c r="F99" s="1434">
        <f>IFERROR(E99/'2. Roles &amp; Pricing'!$D$283,"No Entity Revenue")</f>
        <v>1</v>
      </c>
      <c r="H99" s="458"/>
      <c r="I99" s="496"/>
      <c r="J99" s="508"/>
    </row>
    <row r="100" spans="2:10" hidden="1" x14ac:dyDescent="0.25">
      <c r="B100" s="1152" t="s">
        <v>205</v>
      </c>
      <c r="C100" s="1432">
        <f>SUMIF('2. Roles &amp; Pricing'!$C$48:$C$141,"BrightGen",'2. Roles &amp; Pricing'!$M$285:$M$384)</f>
        <v>0</v>
      </c>
      <c r="D100" s="1429" t="str">
        <f>IFERROR(C100/'2. Roles &amp; Pricing'!$M$283,"")</f>
        <v/>
      </c>
      <c r="E100" s="1433">
        <f>SUMIF('2. Roles &amp; Pricing'!$C$48:$C$141,"BrightGen",'2. Roles &amp; Pricing'!$D$285:$D$384)</f>
        <v>0</v>
      </c>
      <c r="F100" s="1434">
        <f>IFERROR(E100/'2. Roles &amp; Pricing'!$D$283,"No Entity Revenue")</f>
        <v>0</v>
      </c>
      <c r="H100" s="458"/>
      <c r="I100" s="496"/>
      <c r="J100" s="508"/>
    </row>
    <row r="101" spans="2:10" hidden="1" x14ac:dyDescent="0.25">
      <c r="B101" s="1153" t="s">
        <v>206</v>
      </c>
      <c r="C101" s="1432">
        <f>SUMIF('2. Roles &amp; Pricing'!$C$48:$C$141,"CrederaUK",'2. Roles &amp; Pricing'!$M$285:$M$384)</f>
        <v>0</v>
      </c>
      <c r="D101" s="1429" t="str">
        <f>IFERROR(C101/'2. Roles &amp; Pricing'!$M$283,"")</f>
        <v/>
      </c>
      <c r="E101" s="1433">
        <f>SUMIF('2. Roles &amp; Pricing'!$C$48:$C$141,"CrederaUK",'2. Roles &amp; Pricing'!$D$285:$D$384)</f>
        <v>0</v>
      </c>
      <c r="F101" s="1434">
        <f>IFERROR(E101/'2. Roles &amp; Pricing'!$D$283,"No Entity Revenue")</f>
        <v>0</v>
      </c>
      <c r="H101" s="458"/>
      <c r="I101" s="496"/>
      <c r="J101" s="508"/>
    </row>
    <row r="102" spans="2:10" hidden="1" x14ac:dyDescent="0.25">
      <c r="B102" s="1153" t="s">
        <v>207</v>
      </c>
      <c r="C102" s="1432">
        <f>SUMIF('2. Roles &amp; Pricing'!$C$48:$C$141,"SmartDigital",'2. Roles &amp; Pricing'!$M$285:$M$384)</f>
        <v>0</v>
      </c>
      <c r="D102" s="1429" t="str">
        <f>IFERROR(C102/'2. Roles &amp; Pricing'!$M$283,"")</f>
        <v/>
      </c>
      <c r="E102" s="1433">
        <f>SUMIF('2. Roles &amp; Pricing'!$C$48:$C$141,"SmartDigital",'2. Roles &amp; Pricing'!$D$285:$D$384)</f>
        <v>0</v>
      </c>
      <c r="F102" s="1434">
        <f>IFERROR(E102/'2. Roles &amp; Pricing'!$D$283,"No Entity Revenue")</f>
        <v>0</v>
      </c>
      <c r="H102" s="458"/>
      <c r="I102" s="496"/>
      <c r="J102" s="508"/>
    </row>
    <row r="103" spans="2:10" x14ac:dyDescent="0.25">
      <c r="B103" s="1154" t="s">
        <v>208</v>
      </c>
      <c r="C103" s="1435" t="e">
        <f>SUMIFS('2. Roles &amp; Pricing'!$M$285:$M$384,'2. Roles &amp; Pricing'!$C$48:$C$141,"CrederaIndia")+SUMIFS('2. Roles &amp; Pricing'!$M$285:$M$384,'2. Roles &amp; Pricing'!$C$48:$C$141,"CrederaLATAM")</f>
        <v>#VALUE!</v>
      </c>
      <c r="D103" s="1429" t="str">
        <f>IFERROR(C103/'2. Roles &amp; Pricing'!$M$283,"")</f>
        <v/>
      </c>
      <c r="E103" s="1433">
        <f>SUMIF('2. Roles &amp; Pricing'!$C$48:$C$141,"CrederaLATAM",'2. Roles &amp; Pricing'!$D$285:$D$384)+SUMIF('2. Roles &amp; Pricing'!$C$48:$C$141,"CrederaIndia",'2. Roles &amp; Pricing'!$D$285:$D$384)</f>
        <v>0</v>
      </c>
      <c r="F103" s="1434">
        <f>IFERROR(E103/'2. Roles &amp; Pricing'!$D$283,"No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Pricing'!$C$48:$C$141,"Areteans",'2. Roles &amp; Pricing'!$AG$48:$AG$141)</f>
        <v>0</v>
      </c>
      <c r="D105" s="1441" t="str">
        <f>IFERROR(C105/'2. Roles &amp; Pricing'!#REF!,"")</f>
        <v/>
      </c>
      <c r="E105" s="1442">
        <f>SUMIF('2. Roles &amp; Pricing'!$C$48:$C$141,"Areteans",'2. Roles &amp; Pricing'!$D$285:$D$384)</f>
        <v>0</v>
      </c>
      <c r="F105" s="1443">
        <f>IFERROR(E105/'2. Roles &amp; Pricing'!$D$283,"")</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t="str">
        <f>IFERROR(SUMIF('2. Roles &amp; Pricing'!$N$48:$N$141,0,'2. Roles &amp; Pricing'!$M$285:$M$384),"")</f>
        <v/>
      </c>
      <c r="D109" s="1445" t="str">
        <f>IFERROR(C109/'2. Roles &amp; Pricing'!$M$283,"")</f>
        <v/>
      </c>
      <c r="E109" s="612"/>
      <c r="F109" s="613"/>
      <c r="H109" s="458"/>
      <c r="I109" s="496"/>
      <c r="J109" s="508"/>
    </row>
    <row r="110" spans="2:10" x14ac:dyDescent="0.25">
      <c r="B110" s="978" t="s">
        <v>229</v>
      </c>
      <c r="C110" s="1446">
        <f>IFERROR(SUMIF('2. Roles &amp; Pricing'!$N$48:$N$141,1,'2. Roles &amp; Pricing'!$M$285:$M$384),"")</f>
        <v>0</v>
      </c>
      <c r="D110" s="1447" t="str">
        <f>IFERROR(C110/'2. Roles &amp; Pricing'!$M$283,"")</f>
        <v/>
      </c>
      <c r="E110" s="612"/>
      <c r="F110" s="613"/>
      <c r="H110" s="458"/>
      <c r="I110" s="496"/>
      <c r="J110" s="508"/>
    </row>
    <row r="111" spans="2:10" x14ac:dyDescent="0.25">
      <c r="B111" s="978" t="s">
        <v>113</v>
      </c>
      <c r="C111" s="1446">
        <f>IFERROR(SUMIF('2. Roles &amp; Pricing'!$N$48:$N$141,2,'2. Roles &amp; Pricing'!$M$285:$M$384),"")</f>
        <v>880</v>
      </c>
      <c r="D111" s="1447" t="str">
        <f>IFERROR(C111/'2. Roles &amp; Pricing'!$M$283,"")</f>
        <v/>
      </c>
      <c r="E111" s="612"/>
      <c r="F111" s="613"/>
      <c r="H111" s="458"/>
      <c r="I111" s="496"/>
      <c r="J111" s="508"/>
    </row>
    <row r="112" spans="2:10" x14ac:dyDescent="0.25">
      <c r="B112" s="978" t="s">
        <v>114</v>
      </c>
      <c r="C112" s="1446">
        <f>IFERROR(SUMIF('2. Roles &amp; Pricing'!$N$48:$N$141,3,'2. Roles &amp; Pricing'!$M$285:$M$384),"")</f>
        <v>1200</v>
      </c>
      <c r="D112" s="1447" t="str">
        <f>IFERROR(C112/'2. Roles &amp; Pricing'!$M$283,"")</f>
        <v/>
      </c>
      <c r="E112" s="612"/>
      <c r="F112" s="613"/>
      <c r="H112" s="458"/>
      <c r="I112" s="496"/>
      <c r="J112" s="508"/>
    </row>
    <row r="113" spans="2:16" x14ac:dyDescent="0.25">
      <c r="B113" s="978" t="s">
        <v>115</v>
      </c>
      <c r="C113" s="1446">
        <f>IFERROR(SUMIF('2. Roles &amp; Pricing'!$N$48:$N$141,4,'2. Roles &amp; Pricing'!$M$285:$M$384),"")</f>
        <v>0</v>
      </c>
      <c r="D113" s="1447" t="str">
        <f>IFERROR(C113/'2. Roles &amp; Pricing'!$M$283,"")</f>
        <v/>
      </c>
      <c r="E113" s="612"/>
      <c r="F113" s="613"/>
      <c r="H113" s="458"/>
      <c r="I113" s="496"/>
      <c r="J113" s="508"/>
    </row>
    <row r="114" spans="2:16" x14ac:dyDescent="0.25">
      <c r="B114" s="978" t="s">
        <v>116</v>
      </c>
      <c r="C114" s="1446">
        <f>IFERROR(SUMIF('2. Roles &amp; Pricing'!$N$48:$N$141,5,'2. Roles &amp; Pricing'!$M$285:$M$384),"")</f>
        <v>0</v>
      </c>
      <c r="D114" s="1447" t="str">
        <f>IFERROR(C114/'2. Roles &amp; Pricing'!$M$283,"")</f>
        <v/>
      </c>
      <c r="K114" s="413"/>
      <c r="L114" s="413"/>
      <c r="M114" s="413"/>
      <c r="N114" s="413"/>
      <c r="O114" s="413"/>
      <c r="P114" s="413"/>
    </row>
    <row r="115" spans="2:16" x14ac:dyDescent="0.25">
      <c r="B115" s="978" t="s">
        <v>117</v>
      </c>
      <c r="C115" s="1446">
        <f>IFERROR(SUMIF('2. Roles &amp; Pricing'!$N$48:$N$141,6,'2. Roles &amp; Pricing'!$M$285:$M$384),"")</f>
        <v>0</v>
      </c>
      <c r="D115" s="1447" t="str">
        <f>IFERROR(C115/'2. Roles &amp; Pricing'!$M$283,"")</f>
        <v/>
      </c>
      <c r="K115" s="413"/>
      <c r="L115" s="413"/>
      <c r="M115" s="413"/>
      <c r="N115" s="413"/>
      <c r="O115" s="413"/>
      <c r="P115" s="413"/>
    </row>
    <row r="116" spans="2:16" x14ac:dyDescent="0.25">
      <c r="B116" s="979" t="s">
        <v>230</v>
      </c>
      <c r="C116" s="1448">
        <f>IFERROR(SUMIF('2. Roles &amp; Pricing'!$V$48:$V$141,7,'2. Roles &amp; Pricing'!$M$285:$M$384),"")</f>
        <v>0</v>
      </c>
      <c r="D116" s="1449" t="str">
        <f>IFERROR(C116/'2. Roles &amp; Pricing'!$M$283,"")</f>
        <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Pricing'!D393</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Pricing'!C395</f>
        <v>[Enter Estimated Bucket 1]</v>
      </c>
      <c r="C157" s="1450" t="str">
        <f>'2. Roles &amp; Pricing'!D395</f>
        <v xml:space="preserve"> </v>
      </c>
      <c r="D157" s="1451">
        <f>SUMIF('2. Roles &amp; Pricing'!$AB$48:$AB$141,'4. Summary &amp; Totals'!B157,'2. Roles &amp; Pricing'!$F$285:$F$384)</f>
        <v>0</v>
      </c>
      <c r="E157" s="1452">
        <f>SUMIF('2. Roles &amp; Pricing'!$AB$48:$AB$141,'4. Summary &amp; Totals'!B157,'2. Roles &amp; Pricing'!$D$285:$D$384)</f>
        <v>0</v>
      </c>
      <c r="F157" s="413"/>
      <c r="G157" s="413"/>
      <c r="H157" s="413"/>
      <c r="I157" s="413"/>
      <c r="J157" s="413"/>
      <c r="K157" s="413"/>
      <c r="L157" s="413"/>
      <c r="M157" s="413"/>
      <c r="N157" s="413"/>
      <c r="O157" s="413"/>
      <c r="P157" s="413"/>
    </row>
    <row r="158" spans="2:16" x14ac:dyDescent="0.25">
      <c r="B158" s="984" t="str">
        <f>'2. Roles &amp; Pricing'!C396</f>
        <v>[Enter Estimated Bucket 2]</v>
      </c>
      <c r="C158" s="1446" t="str">
        <f>'2. Roles &amp; Pricing'!D396</f>
        <v xml:space="preserve"> </v>
      </c>
      <c r="D158" s="1453">
        <f>SUMIF('2. Roles &amp; Pricing'!$AB$48:$AB$141,'4. Summary &amp; Totals'!B158,'2. Roles &amp; Pricing'!$F$285:$F$384)</f>
        <v>0</v>
      </c>
      <c r="E158" s="1454">
        <f>SUMIF('2. Roles &amp; Pricing'!$AB$48:$AB$141,'4. Summary &amp; Totals'!B158,'2. Roles &amp; Pricing'!$D$285:$D$384)</f>
        <v>0</v>
      </c>
      <c r="F158" s="413"/>
      <c r="G158" s="413"/>
      <c r="H158" s="413"/>
      <c r="I158" s="413"/>
      <c r="J158" s="413"/>
      <c r="K158" s="413"/>
      <c r="L158" s="413"/>
      <c r="M158" s="413"/>
      <c r="N158" s="413"/>
      <c r="O158" s="413"/>
      <c r="P158" s="413"/>
    </row>
    <row r="159" spans="2:16" x14ac:dyDescent="0.25">
      <c r="B159" s="984" t="str">
        <f>'2. Roles &amp; Pricing'!C397</f>
        <v>[Enter Estimated Bucket 3]</v>
      </c>
      <c r="C159" s="1446" t="str">
        <f>'2. Roles &amp; Pricing'!D397</f>
        <v xml:space="preserve"> </v>
      </c>
      <c r="D159" s="1453">
        <f>SUMIF('2. Roles &amp; Pricing'!$AB$48:$AB$141,'4. Summary &amp; Totals'!B159,'2. Roles &amp; Pricing'!$F$285:$F$384)</f>
        <v>0</v>
      </c>
      <c r="E159" s="1454">
        <f>SUMIF('2. Roles &amp; Pricing'!$AB$48:$AB$141,'4. Summary &amp; Totals'!B159,'2. Roles &amp; Pricing'!$D$285:$D$384)</f>
        <v>0</v>
      </c>
      <c r="F159" s="413"/>
      <c r="G159" s="413"/>
      <c r="H159" s="413"/>
      <c r="I159" s="413"/>
      <c r="J159" s="413"/>
      <c r="K159" s="413"/>
      <c r="L159" s="413"/>
      <c r="M159" s="413"/>
      <c r="N159" s="413"/>
      <c r="O159" s="413"/>
      <c r="P159" s="413"/>
    </row>
    <row r="160" spans="2:16" x14ac:dyDescent="0.25">
      <c r="B160" s="984" t="str">
        <f>'2. Roles &amp; Pricing'!C398</f>
        <v>[Enter Estimated Bucket 4]</v>
      </c>
      <c r="C160" s="1446" t="str">
        <f>'2. Roles &amp; Pricing'!D398</f>
        <v xml:space="preserve"> </v>
      </c>
      <c r="D160" s="1453">
        <f>SUMIF('2. Roles &amp; Pricing'!$AB$48:$AB$141,'4. Summary &amp; Totals'!B160,'2. Roles &amp; Pricing'!$F$285:$F$384)</f>
        <v>0</v>
      </c>
      <c r="E160" s="1454">
        <f>SUMIF('2. Roles &amp; Pricing'!$AB$48:$AB$141,'4. Summary &amp; Totals'!B160,'2. Roles &amp; Pricing'!$D$285:$D$384)</f>
        <v>0</v>
      </c>
      <c r="F160" s="413"/>
      <c r="G160" s="413"/>
      <c r="H160" s="413"/>
      <c r="I160" s="413"/>
      <c r="J160" s="413"/>
      <c r="K160" s="413"/>
      <c r="L160" s="413"/>
      <c r="M160" s="413"/>
      <c r="N160" s="413"/>
      <c r="O160" s="413"/>
      <c r="P160" s="413"/>
    </row>
    <row r="161" spans="2:16" x14ac:dyDescent="0.25">
      <c r="B161" s="984" t="str">
        <f>'2. Roles &amp; Pricing'!C399</f>
        <v>[Enter Estimated Bucket 5]</v>
      </c>
      <c r="C161" s="1446" t="str">
        <f>'2. Roles &amp; Pricing'!D399</f>
        <v xml:space="preserve"> </v>
      </c>
      <c r="D161" s="1453">
        <f>SUMIF('2. Roles &amp; Pricing'!$AB$48:$AB$141,'4. Summary &amp; Totals'!B161,'2. Roles &amp; Pricing'!$F$285:$F$384)</f>
        <v>0</v>
      </c>
      <c r="E161" s="1454">
        <f>SUMIF('2. Roles &amp; Pricing'!$AB$48:$AB$141,'4. Summary &amp; Totals'!B161,'2. Roles &amp; Pricing'!$D$285:$D$384)</f>
        <v>0</v>
      </c>
      <c r="F161" s="413"/>
      <c r="G161" s="413"/>
      <c r="H161" s="413"/>
      <c r="I161" s="413"/>
      <c r="J161" s="413"/>
      <c r="K161" s="413"/>
      <c r="L161" s="413"/>
      <c r="M161" s="413"/>
      <c r="N161" s="413"/>
      <c r="O161" s="413"/>
      <c r="P161" s="413"/>
    </row>
    <row r="162" spans="2:16" x14ac:dyDescent="0.25">
      <c r="B162" s="984" t="str">
        <f>'2. Roles &amp; Pricing'!C400</f>
        <v>[Enter Estimated Bucket 6]</v>
      </c>
      <c r="C162" s="1446" t="str">
        <f>'2. Roles &amp; Pricing'!D400</f>
        <v xml:space="preserve"> </v>
      </c>
      <c r="D162" s="1453">
        <f>SUMIF('2. Roles &amp; Pricing'!$AB$48:$AB$141,'4. Summary &amp; Totals'!B162,'2. Roles &amp; Pricing'!$F$285:$F$384)</f>
        <v>0</v>
      </c>
      <c r="E162" s="1454">
        <f>SUMIF('2. Roles &amp; Pricing'!$AB$48:$AB$141,'4. Summary &amp; Totals'!B162,'2. Roles &amp; Pricing'!$D$285:$D$384)</f>
        <v>0</v>
      </c>
      <c r="F162" s="413"/>
      <c r="G162" s="413"/>
      <c r="H162" s="413"/>
      <c r="I162" s="413"/>
      <c r="J162" s="413"/>
      <c r="K162" s="413"/>
      <c r="L162" s="413"/>
      <c r="M162" s="413"/>
      <c r="N162" s="413"/>
      <c r="O162" s="413"/>
      <c r="P162" s="413"/>
    </row>
    <row r="163" spans="2:16" x14ac:dyDescent="0.25">
      <c r="B163" s="984" t="str">
        <f>'2. Roles &amp; Pricing'!C401</f>
        <v>[Enter Estimated Bucket 7]</v>
      </c>
      <c r="C163" s="1446" t="str">
        <f>'2. Roles &amp; Pricing'!D401</f>
        <v xml:space="preserve"> </v>
      </c>
      <c r="D163" s="1453">
        <f>SUMIF('2. Roles &amp; Pricing'!$AB$48:$AB$141,'4. Summary &amp; Totals'!B163,'2. Roles &amp; Pricing'!$F$285:$F$384)</f>
        <v>0</v>
      </c>
      <c r="E163" s="1454">
        <f>SUMIF('2. Roles &amp; Pricing'!$AB$48:$AB$141,'4. Summary &amp; Totals'!B163,'2. Roles &amp; Pricing'!$D$285:$D$384)</f>
        <v>0</v>
      </c>
      <c r="F163" s="413"/>
      <c r="G163" s="413"/>
      <c r="H163" s="413"/>
      <c r="I163" s="413"/>
      <c r="J163" s="413"/>
      <c r="K163" s="413"/>
      <c r="L163" s="413"/>
      <c r="M163" s="413"/>
      <c r="N163" s="413"/>
      <c r="O163" s="413"/>
      <c r="P163" s="413"/>
    </row>
    <row r="164" spans="2:16" ht="13.05" customHeight="1" x14ac:dyDescent="0.25">
      <c r="B164" s="984" t="str">
        <f>'2. Roles &amp; Pricing'!C402</f>
        <v>[Enter Estimated Bucket 8]</v>
      </c>
      <c r="C164" s="1446" t="str">
        <f>'2. Roles &amp; Pricing'!D402</f>
        <v xml:space="preserve"> </v>
      </c>
      <c r="D164" s="1453">
        <f>SUMIF('2. Roles &amp; Pricing'!$AB$48:$AB$141,'4. Summary &amp; Totals'!B164,'2. Roles &amp; Pricing'!$F$285:$F$384)</f>
        <v>0</v>
      </c>
      <c r="E164" s="1454">
        <f>SUMIF('2. Roles &amp; Pricing'!$AB$48:$AB$141,'4. Summary &amp; Totals'!B164,'2. Roles &amp; Pricing'!$D$285:$D$384)</f>
        <v>0</v>
      </c>
      <c r="F164" s="413"/>
      <c r="G164" s="413"/>
      <c r="H164" s="413"/>
      <c r="I164" s="413"/>
      <c r="J164" s="413"/>
      <c r="K164" s="413"/>
      <c r="L164" s="413"/>
      <c r="M164" s="413"/>
      <c r="N164" s="413"/>
      <c r="O164" s="413"/>
      <c r="P164" s="413"/>
    </row>
    <row r="165" spans="2:16" ht="15" customHeight="1" x14ac:dyDescent="0.25">
      <c r="B165" s="984" t="str">
        <f>'2. Roles &amp; Pricing'!C403</f>
        <v>[Enter Estimated Bucket 9]</v>
      </c>
      <c r="C165" s="1446" t="str">
        <f>'2. Roles &amp; Pricing'!D403</f>
        <v xml:space="preserve"> </v>
      </c>
      <c r="D165" s="1453">
        <f>SUMIF('2. Roles &amp; Pricing'!$AB$48:$AB$141,'4. Summary &amp; Totals'!B165,'2. Roles &amp; Pricing'!$F$285:$F$384)</f>
        <v>0</v>
      </c>
      <c r="E165" s="1454">
        <f>SUMIF('2. Roles &amp; Pricing'!$AB$48:$AB$141,'4. Summary &amp; Totals'!B165,'2. Roles &amp; Pricing'!$D$285:$D$384)</f>
        <v>0</v>
      </c>
      <c r="F165" s="413"/>
      <c r="G165" s="413"/>
      <c r="H165" s="413"/>
      <c r="I165" s="413"/>
      <c r="J165" s="413"/>
      <c r="K165" s="413"/>
      <c r="L165" s="413"/>
      <c r="M165" s="413"/>
      <c r="N165" s="413"/>
      <c r="O165" s="413"/>
      <c r="P165" s="413"/>
    </row>
    <row r="166" spans="2:16" x14ac:dyDescent="0.25">
      <c r="B166" s="984" t="str">
        <f>'2. Roles &amp; Pricing'!C404</f>
        <v>[Enter Estimated Bucket 10]</v>
      </c>
      <c r="C166" s="1446" t="str">
        <f>'2. Roles &amp; Pricing'!D404</f>
        <v xml:space="preserve"> </v>
      </c>
      <c r="D166" s="1453">
        <f>SUMIF('2. Roles &amp; Pricing'!$AB$48:$AB$141,'4. Summary &amp; Totals'!B166,'2. Roles &amp; Pricing'!$F$285:$F$384)</f>
        <v>0</v>
      </c>
      <c r="E166" s="1454">
        <f>SUMIF('2. Roles &amp; Pricing'!$AB$48:$AB$141,'4. Summary &amp; Totals'!B166,'2. Roles &amp; Pricing'!$D$285:$D$384)</f>
        <v>0</v>
      </c>
      <c r="F166" s="413"/>
      <c r="G166" s="413"/>
      <c r="H166" s="413"/>
      <c r="I166" s="413"/>
      <c r="J166" s="413"/>
      <c r="K166" s="413"/>
      <c r="L166" s="413"/>
      <c r="M166" s="413"/>
      <c r="N166" s="413"/>
      <c r="O166" s="413"/>
      <c r="P166" s="413"/>
    </row>
    <row r="167" spans="2:16" x14ac:dyDescent="0.25">
      <c r="B167" s="984" t="str">
        <f>'2. Roles &amp; Pricing'!C405</f>
        <v>[Enter Estimated Bucket 11]</v>
      </c>
      <c r="C167" s="1446" t="str">
        <f>'2. Roles &amp; Pricing'!D405</f>
        <v xml:space="preserve"> </v>
      </c>
      <c r="D167" s="1453">
        <f>SUMIF('2. Roles &amp; Pricing'!$AB$48:$AB$141,'4. Summary &amp; Totals'!B167,'2. Roles &amp; Pricing'!$F$285:$F$384)</f>
        <v>0</v>
      </c>
      <c r="E167" s="1454">
        <f>SUMIF('2. Roles &amp; Pricing'!$AB$48:$AB$141,'4. Summary &amp; Totals'!B167,'2. Roles &amp; Pricing'!$D$285:$D$384)</f>
        <v>0</v>
      </c>
      <c r="F167" s="413"/>
      <c r="G167" s="413"/>
      <c r="H167" s="413"/>
      <c r="I167" s="413"/>
      <c r="J167" s="413"/>
      <c r="K167" s="413"/>
      <c r="L167" s="413"/>
      <c r="M167" s="413"/>
      <c r="N167" s="413"/>
      <c r="O167" s="413"/>
      <c r="P167" s="413"/>
    </row>
    <row r="168" spans="2:16" x14ac:dyDescent="0.25">
      <c r="B168" s="984" t="str">
        <f>'2. Roles &amp; Pricing'!C406</f>
        <v>[Enter Estimated Bucket 12]</v>
      </c>
      <c r="C168" s="1446" t="str">
        <f>'2. Roles &amp; Pricing'!D406</f>
        <v xml:space="preserve"> </v>
      </c>
      <c r="D168" s="1453">
        <f>SUMIF('2. Roles &amp; Pricing'!$AB$48:$AB$141,'4. Summary &amp; Totals'!B168,'2. Roles &amp; Pricing'!$F$285:$F$384)</f>
        <v>0</v>
      </c>
      <c r="E168" s="1454">
        <f>SUMIF('2. Roles &amp; Pricing'!$AB$48:$AB$141,'4. Summary &amp; Totals'!B168,'2. Roles &amp; Pricing'!$D$285:$D$384)</f>
        <v>0</v>
      </c>
      <c r="F168" s="413"/>
      <c r="G168" s="413"/>
      <c r="H168" s="413"/>
      <c r="I168" s="413"/>
      <c r="J168" s="413"/>
      <c r="K168" s="413"/>
      <c r="L168" s="413"/>
      <c r="M168" s="413"/>
      <c r="N168" s="413"/>
      <c r="O168" s="413"/>
      <c r="P168" s="413"/>
    </row>
    <row r="169" spans="2:16" x14ac:dyDescent="0.25">
      <c r="B169" s="984" t="str">
        <f>'2. Roles &amp; Pricing'!C407</f>
        <v>[Enter Estimated Bucket 13]</v>
      </c>
      <c r="C169" s="1446" t="str">
        <f>'2. Roles &amp; Pricing'!D407</f>
        <v xml:space="preserve"> </v>
      </c>
      <c r="D169" s="1453">
        <f>SUMIF('2. Roles &amp; Pricing'!$AB$48:$AB$141,'4. Summary &amp; Totals'!B169,'2. Roles &amp; Pricing'!$F$285:$F$384)</f>
        <v>0</v>
      </c>
      <c r="E169" s="1454">
        <f>SUMIF('2. Roles &amp; Pricing'!$AB$48:$AB$141,'4. Summary &amp; Totals'!B169,'2. Roles &amp; Pricing'!$D$285:$D$384)</f>
        <v>0</v>
      </c>
      <c r="F169" s="413"/>
      <c r="G169" s="413"/>
      <c r="H169" s="413"/>
      <c r="I169" s="413"/>
      <c r="J169" s="413"/>
      <c r="K169" s="413"/>
      <c r="L169" s="413"/>
      <c r="M169" s="413"/>
      <c r="N169" s="413"/>
      <c r="O169" s="413"/>
      <c r="P169" s="413"/>
    </row>
    <row r="170" spans="2:16" x14ac:dyDescent="0.25">
      <c r="B170" s="984" t="str">
        <f>'2. Roles &amp; Pricing'!C408</f>
        <v>[Enter Estimated Bucket 14]</v>
      </c>
      <c r="C170" s="1446" t="str">
        <f>'2. Roles &amp; Pricing'!D408</f>
        <v xml:space="preserve"> </v>
      </c>
      <c r="D170" s="1453">
        <f>SUMIF('2. Roles &amp; Pricing'!$AB$48:$AB$141,'4. Summary &amp; Totals'!B170,'2. Roles &amp; Pricing'!$F$285:$F$384)</f>
        <v>0</v>
      </c>
      <c r="E170" s="1454">
        <f>SUMIF('2. Roles &amp; Pricing'!$AB$48:$AB$141,'4. Summary &amp; Totals'!B170,'2. Roles &amp; Pricing'!$D$285:$D$384)</f>
        <v>0</v>
      </c>
      <c r="F170" s="413"/>
      <c r="G170" s="413"/>
      <c r="H170" s="413"/>
      <c r="I170" s="413"/>
      <c r="J170" s="413"/>
      <c r="K170" s="413"/>
      <c r="L170" s="413"/>
      <c r="M170" s="413"/>
      <c r="N170" s="413"/>
      <c r="O170" s="413"/>
      <c r="P170" s="413"/>
    </row>
    <row r="171" spans="2:16" x14ac:dyDescent="0.25">
      <c r="B171" s="984" t="str">
        <f>'2. Roles &amp; Pricing'!C409</f>
        <v>[Enter Estimated Bucket 15]</v>
      </c>
      <c r="C171" s="1446" t="str">
        <f>'2. Roles &amp; Pricing'!D409</f>
        <v xml:space="preserve"> </v>
      </c>
      <c r="D171" s="1453">
        <f>SUMIF('2. Roles &amp; Pricing'!$AB$48:$AB$141,'4. Summary &amp; Totals'!B171,'2. Roles &amp; Pricing'!$F$285:$F$384)</f>
        <v>0</v>
      </c>
      <c r="E171" s="1454">
        <f>SUMIF('2. Roles &amp; Pricing'!$AB$48:$AB$141,'4. Summary &amp; Totals'!B171,'2. Roles &amp; Pricing'!$D$285:$D$384)</f>
        <v>0</v>
      </c>
      <c r="F171" s="413"/>
      <c r="G171" s="413"/>
      <c r="H171" s="413"/>
      <c r="I171" s="413"/>
      <c r="J171" s="413"/>
      <c r="K171" s="413"/>
      <c r="L171" s="413"/>
      <c r="M171" s="413"/>
      <c r="N171" s="413"/>
      <c r="O171" s="413"/>
      <c r="P171" s="413"/>
    </row>
    <row r="172" spans="2:16" x14ac:dyDescent="0.25">
      <c r="B172" s="984" t="str">
        <f>'2. Roles &amp; Pricing'!C410</f>
        <v>[Enter Estimated Bucket 16]</v>
      </c>
      <c r="C172" s="1446" t="str">
        <f>'2. Roles &amp; Pricing'!D410</f>
        <v xml:space="preserve"> </v>
      </c>
      <c r="D172" s="1453">
        <f>SUMIF('2. Roles &amp; Pricing'!$AB$48:$AB$141,'4. Summary &amp; Totals'!B172,'2. Roles &amp; Pricing'!$F$285:$F$384)</f>
        <v>0</v>
      </c>
      <c r="E172" s="1454">
        <f>SUMIF('2. Roles &amp; Pricing'!$AB$48:$AB$141,'4. Summary &amp; Totals'!B172,'2. Roles &amp; Pricing'!$D$285:$D$384)</f>
        <v>0</v>
      </c>
      <c r="F172" s="413"/>
      <c r="G172" s="413"/>
      <c r="H172" s="413"/>
      <c r="I172" s="413"/>
      <c r="J172" s="413"/>
      <c r="K172" s="413"/>
      <c r="L172" s="413"/>
      <c r="M172" s="413"/>
      <c r="N172" s="413"/>
      <c r="O172" s="413"/>
      <c r="P172" s="413"/>
    </row>
    <row r="173" spans="2:16" x14ac:dyDescent="0.25">
      <c r="B173" s="984" t="str">
        <f>'2. Roles &amp; Pricing'!C411</f>
        <v>[Enter Estimated Bucket 17]</v>
      </c>
      <c r="C173" s="1446" t="str">
        <f>'2. Roles &amp; Pricing'!D411</f>
        <v xml:space="preserve"> </v>
      </c>
      <c r="D173" s="1453">
        <f>SUMIF('2. Roles &amp; Pricing'!$AB$48:$AB$141,'4. Summary &amp; Totals'!B173,'2. Roles &amp; Pricing'!$F$285:$F$384)</f>
        <v>0</v>
      </c>
      <c r="E173" s="1454">
        <f>SUMIF('2. Roles &amp; Pricing'!$AB$48:$AB$141,'4. Summary &amp; Totals'!B173,'2. Roles &amp; Pricing'!$D$285:$D$384)</f>
        <v>0</v>
      </c>
      <c r="F173" s="413"/>
      <c r="G173" s="413"/>
      <c r="H173" s="413"/>
      <c r="I173" s="413"/>
      <c r="J173" s="413"/>
      <c r="K173" s="413"/>
      <c r="L173" s="413"/>
      <c r="M173" s="413"/>
      <c r="N173" s="413"/>
      <c r="O173" s="413"/>
      <c r="P173" s="413"/>
    </row>
    <row r="174" spans="2:16" x14ac:dyDescent="0.25">
      <c r="B174" s="984" t="str">
        <f>'2. Roles &amp; Pricing'!C412</f>
        <v>[Enter Estimated Bucket 18]</v>
      </c>
      <c r="C174" s="1446" t="str">
        <f>'2. Roles &amp; Pricing'!D412</f>
        <v xml:space="preserve"> </v>
      </c>
      <c r="D174" s="1453">
        <f>SUMIF('2. Roles &amp; Pricing'!$AB$48:$AB$141,'4. Summary &amp; Totals'!B174,'2. Roles &amp; Pricing'!$F$285:$F$384)</f>
        <v>0</v>
      </c>
      <c r="E174" s="1454">
        <f>SUMIF('2. Roles &amp; Pricing'!$AB$48:$AB$141,'4. Summary &amp; Totals'!B174,'2. Roles &amp; Pricing'!$D$285:$D$384)</f>
        <v>0</v>
      </c>
      <c r="F174" s="413"/>
      <c r="G174" s="413"/>
      <c r="H174" s="413"/>
      <c r="I174" s="413"/>
      <c r="J174" s="413"/>
      <c r="K174" s="413"/>
      <c r="L174" s="413"/>
      <c r="M174" s="413"/>
      <c r="N174" s="413"/>
      <c r="O174" s="413"/>
      <c r="P174" s="413"/>
    </row>
    <row r="175" spans="2:16" x14ac:dyDescent="0.25">
      <c r="B175" s="984" t="str">
        <f>'2. Roles &amp; Pricing'!C413</f>
        <v>[Enter Estimated Bucket 19]</v>
      </c>
      <c r="C175" s="1446" t="str">
        <f>'2. Roles &amp; Pricing'!D413</f>
        <v xml:space="preserve"> </v>
      </c>
      <c r="D175" s="1453">
        <f>SUMIF('2. Roles &amp; Pricing'!$AB$48:$AB$141,'4. Summary &amp; Totals'!B175,'2. Roles &amp; Pricing'!$F$285:$F$384)</f>
        <v>0</v>
      </c>
      <c r="E175" s="1454">
        <f>SUMIF('2. Roles &amp; Pricing'!$AB$48:$AB$141,'4. Summary &amp; Totals'!B175,'2. Roles &amp; Pricing'!$D$285:$D$384)</f>
        <v>0</v>
      </c>
      <c r="F175" s="413"/>
      <c r="G175" s="413"/>
      <c r="H175" s="413"/>
      <c r="I175" s="413"/>
      <c r="J175" s="413"/>
      <c r="K175" s="413"/>
      <c r="L175" s="413"/>
      <c r="M175" s="413"/>
      <c r="N175" s="413"/>
      <c r="O175" s="413"/>
      <c r="P175" s="413"/>
    </row>
    <row r="176" spans="2:16" x14ac:dyDescent="0.25">
      <c r="B176" s="985" t="str">
        <f>'2. Roles &amp; Pricing'!C414</f>
        <v>[Enter Estimated Bucket 20]</v>
      </c>
      <c r="C176" s="1448" t="str">
        <f>'2. Roles &amp; Pricing'!D414</f>
        <v xml:space="preserve"> </v>
      </c>
      <c r="D176" s="1455">
        <f>SUMIF('2. Roles &amp; Pricing'!$AB$48:$AB$141,'4. Summary &amp; Totals'!B176,'2. Roles &amp; Pricing'!$F$285:$F$384)</f>
        <v>0</v>
      </c>
      <c r="E176" s="1456">
        <f>SUMIF('2. Roles &amp; Pricing'!$AB$48:$AB$141,'4. Summary &amp; Totals'!B176,'2. Roles &amp; Pricing'!$D$285:$D$384)</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Pricing'!K48:K142)&lt;1,"FAIL","PASS")</f>
        <v>PASS</v>
      </c>
      <c r="C31" s="990" t="s">
        <v>2069</v>
      </c>
      <c r="D31" s="988" t="s">
        <v>2388</v>
      </c>
      <c r="E31" s="992" t="s">
        <v>2076</v>
      </c>
    </row>
    <row r="32" spans="1:150" ht="27.6" x14ac:dyDescent="0.25">
      <c r="B32" s="624" t="e">
        <f>IF('2. Roles &amp; Pricing'!M283&lt;1,"FAIL","PASS")</f>
        <v>#REF!</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RaisinAnalytics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178017</v>
      </c>
      <c r="D26" s="1975"/>
      <c r="E26" s="1975"/>
      <c r="F26" s="1975"/>
      <c r="G26" s="1975"/>
      <c r="H26" s="1976"/>
      <c r="I26" s="1601"/>
      <c r="J26" s="1987"/>
      <c r="K26" s="1987"/>
      <c r="L26" s="1988"/>
    </row>
    <row r="27" spans="2:19" ht="19.95" customHeight="1" x14ac:dyDescent="0.25">
      <c r="B27" s="999" t="s">
        <v>1673</v>
      </c>
      <c r="C27" s="1977">
        <f>'4. Summary &amp; Totals'!C37</f>
        <v>0.76753975678203934</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t="str">
        <f>'4. Summary &amp; Totals'!C54</f>
        <v/>
      </c>
      <c r="D30" s="1886"/>
      <c r="E30" s="1886"/>
      <c r="F30" s="1887"/>
      <c r="G30" s="1881" t="e">
        <f>'2. Roles &amp; Pricing'!F283/'2. Roles &amp; Pricing'!M283</f>
        <v>#REF!</v>
      </c>
      <c r="H30" s="1882"/>
      <c r="I30" s="1599" t="str">
        <f>IF(OR(C30="",E30=""),"MISSING INFO","")</f>
        <v>MISSING INFO</v>
      </c>
      <c r="J30" s="1966"/>
      <c r="K30" s="1966"/>
      <c r="L30" s="1967"/>
    </row>
    <row r="31" spans="2:19" ht="19.95" customHeight="1" x14ac:dyDescent="0.25">
      <c r="B31" s="999" t="s">
        <v>1898</v>
      </c>
      <c r="C31" s="1885" t="str">
        <f>'4. Summary &amp; Totals'!C86</f>
        <v/>
      </c>
      <c r="D31" s="1886"/>
      <c r="E31" s="1886"/>
      <c r="F31" s="1887"/>
      <c r="G31" s="1881" t="e">
        <f>SUMIFS('2. Roles &amp; Pricing'!$F$285:$F$384,'2. Roles &amp; Pricing'!$W$48:$W$141,"Onshore")/SUMIFS('2. Roles &amp; Pricing'!$M$285:$M$384,'2. Roles &amp; Pricing'!$W$48:$W$141,"Onshore")</f>
        <v>#VALUE!</v>
      </c>
      <c r="H31" s="1882"/>
      <c r="I31" s="1599" t="str">
        <f>IF(OR(C31="",E31=""),"MISSING INFO","")</f>
        <v>MISSING INFO</v>
      </c>
      <c r="J31" s="1966"/>
      <c r="K31" s="1966"/>
      <c r="L31" s="1967"/>
    </row>
    <row r="32" spans="2:19" ht="19.95" customHeight="1" x14ac:dyDescent="0.25">
      <c r="B32" s="1000" t="s">
        <v>1899</v>
      </c>
      <c r="C32" s="1888">
        <f>'4. Summary &amp; Totals'!C85</f>
        <v>74.42307692307692</v>
      </c>
      <c r="D32" s="1889"/>
      <c r="E32" s="1889"/>
      <c r="F32" s="1890"/>
      <c r="G32" s="1883" t="str">
        <f>IFERROR(SUMIFS('2. Roles &amp; Pricing'!$F$285:$F$384,'2. Roles &amp; Pricing'!$W$48:$W$141,"Offshore")/SUMIFS('2. Roles &amp; Pricing'!$M$285:$M$384,'2. Roles &amp; Pricing'!$W$48:$W$141,"Offshore"),"")</f>
        <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Pricing'!$K$48:$K$141)</f>
        <v>2</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RaisinAnalytics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t="e">
        <f>'2. Roles &amp; Pricing'!AD28</f>
        <v>#VALUE!</v>
      </c>
      <c r="D12" s="1104" t="e">
        <f>'2. Roles &amp; Pricing'!AE28</f>
        <v>#VALUE!</v>
      </c>
      <c r="E12" s="1105" t="e">
        <f>'2. Roles &amp; Pricing'!AF28</f>
        <v>#VALUE!</v>
      </c>
    </row>
    <row r="13" spans="2:9" x14ac:dyDescent="0.25">
      <c r="B13" s="1106" t="s">
        <v>1675</v>
      </c>
      <c r="C13" s="1095" t="e">
        <f>'2. Roles &amp; Pricing'!AD29</f>
        <v>#VALUE!</v>
      </c>
      <c r="D13" s="1095" t="e">
        <f>'2. Roles &amp; Pricing'!AE29</f>
        <v>#VALUE!</v>
      </c>
      <c r="E13" s="1107" t="e">
        <f>'2. Roles &amp; Pricing'!AF29</f>
        <v>#VALUE!</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t="str">
        <f>IFERROR(IF(C14="Manual Entry",(C12+(C12*C15)),(C12+C14+(C12*C15))),"")</f>
        <v/>
      </c>
      <c r="D16" s="1114" t="str">
        <f>IFERROR(IF(D14="Manual Entry",(D12+(D12*D15)),(D12+D14+(D12*D15))),"")</f>
        <v/>
      </c>
      <c r="E16" s="1115" t="str">
        <f>IFERROR(IF(E14="Manual Entry",(E12+(E12*E15)),(E12+E14+(E12*E15))),"")</f>
        <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t="str">
        <f>IFERROR((SUMIFS('2. Roles &amp; Pricing'!$D285:$D$384,'2. Roles &amp; Pricing'!AC$48:AC$141,"Yes")-SUMIFS('2. Roles &amp; Pricing'!$F$285:$F$384,'2. Roles &amp; Pricing'!AC$48:AC$141,"Yes"))/SUMIFS('2. Roles &amp; Pricing'!$D$285:$D$384,'2. Roles &amp; Pricing'!AC$48:AC$141,"Yes"),"")</f>
        <v/>
      </c>
      <c r="D19" s="1116" t="str">
        <f>IFERROR((SUMIFS('2. Roles &amp; Pricing'!$D285:$D$384,'2. Roles &amp; Pricing'!AE$48:AE$141,"Yes")-SUMIFS('2. Roles &amp; Pricing'!$F$285:$F$384,'2. Roles &amp; Pricing'!AE$48:AE$141,"Yes"))/SUMIFS('2. Roles &amp; Pricing'!$D$285:$D$384,'2. Roles &amp; Pricing'!AE$48:AE$141,"Yes"),"")</f>
        <v/>
      </c>
      <c r="E19" s="1117" t="str">
        <f>IFERROR((SUMIFS('2. Roles &amp; Pricing'!$D285:$D$384,'2. Roles &amp; Pricing'!AF$48:AF$141,"Yes")-SUMIFS('2. Roles &amp; Pricing'!$F$285:$F$384,'2. Roles &amp; Pricing'!AF$48:AF$141,"Yes"))/SUMIFS('2. Roles &amp; Pricing'!$D$285:$D$384,'2. Roles &amp; Pricing'!AF$48:AF$141,"Yes"),"")</f>
        <v/>
      </c>
    </row>
    <row r="20" spans="2:8" x14ac:dyDescent="0.25">
      <c r="B20" s="896" t="s">
        <v>190</v>
      </c>
      <c r="C20" s="1099" t="str">
        <f>IFERROR((SUMIFS('2. Roles &amp; Pricing'!$D$285:$D$384,'2. Roles &amp; Pricing'!$W48:$W141,"Offshore",'2. Roles &amp; Pricing'!AC$48:AC$141,"Yes"))/SUMIFS('2. Roles &amp; Pricing'!$M$285:$M$384,'2. Roles &amp; Pricing'!$W$48:$W$141,"Offshore",'2. Roles &amp; Pricing'!AC$48:AC$141,"Yes"),"")</f>
        <v/>
      </c>
      <c r="D20" s="1099" t="str">
        <f>IFERROR((SUMIFS('2. Roles &amp; Pricing'!$D$285:$D$384,'2. Roles &amp; Pricing'!$W48:$W141,"Offshore",'2. Roles &amp; Pricing'!AD$48:AD$141,"Yes"))/SUMIFS('2. Roles &amp; Pricing'!$M$285:$M$384,'2. Roles &amp; Pricing'!$W$48:$W$141,"Offshore",'2. Roles &amp; Pricing'!AD$48:AD$141,"Yes"),"")</f>
        <v/>
      </c>
      <c r="E20" s="1118" t="str">
        <f>IFERROR((SUMIFS('2. Roles &amp; Pricing'!$D$285:$D$384,'2. Roles &amp; Pricing'!$W48:$W141,"Offshore",'2. Roles &amp; Pricing'!AE$48:AE$141,"Yes"))/SUMIFS('2. Roles &amp; Pricing'!$M$285:$M$384,'2. Roles &amp; Pricing'!$W$48:$W$141,"Offshore",'2. Roles &amp; Pricing'!AE$48:AE$141,"Yes"),"")</f>
        <v/>
      </c>
    </row>
    <row r="21" spans="2:8" x14ac:dyDescent="0.25">
      <c r="B21" s="896" t="s">
        <v>191</v>
      </c>
      <c r="C21" s="1100" t="str">
        <f>IFERROR((SUMIFS('2. Roles &amp; Pricing'!$D$285:$D$384,'2. Roles &amp; Pricing'!$W49:$W142,"Onshore",'2. Roles &amp; Pricing'!AC$48:AC$141,"Yes"))/SUMIFS('2. Roles &amp; Pricing'!$M$285:$M$384,'2. Roles &amp; Pricing'!$W$48:$W$141,"Onshore",'2. Roles &amp; Pricing'!AC$48:AC$141,"Yes"),"")</f>
        <v/>
      </c>
      <c r="D21" s="1099" t="str">
        <f>IFERROR((SUMIFS('2. Roles &amp; Pricing'!$D$285:$D$384,'2. Roles &amp; Pricing'!$W49:$W142,"Onshore",'2. Roles &amp; Pricing'!AE$48:AE$141,"Yes"))/SUMIFS('2. Roles &amp; Pricing'!$M$285:$M$384,'2. Roles &amp; Pricing'!$W$48:$W$141,"Onshore",'2. Roles &amp; Pricing'!AE$48:AE$141,"Yes"),"")</f>
        <v/>
      </c>
      <c r="E21" s="1118" t="str">
        <f>IFERROR((SUMIFS('2. Roles &amp; Pricing'!$D$285:$D$384,'2. Roles &amp; Pricing'!$W49:$W142,"Onshore",'2. Roles &amp; Pricing'!AF$48:AF$141,"Yes"))/SUMIFS('2. Roles &amp; Pricing'!$M$285:$M$384,'2. Roles &amp; Pricing'!$W$48:$W$141,"Onshore",'2. Roles &amp; Pricing'!AF$48:AF$141,"Yes"),"")</f>
        <v/>
      </c>
    </row>
    <row r="22" spans="2:8" x14ac:dyDescent="0.25">
      <c r="B22" s="896" t="s">
        <v>192</v>
      </c>
      <c r="C22" s="1098">
        <f>IFERROR((COUNTIFS('2. Roles &amp; Pricing'!$W$48:$W$141,"Offshore",'2. Roles &amp; Pricing'!AC$48:AC$141,"Yes")/SUM(COUNTIFS('2. Roles &amp; Pricing'!$W$48:$W$141,"Onshore",'2. Roles &amp; Pricing'!AC$48:AC$141,"Yes"),COUNTIFS('2. Roles &amp; Pricing'!$W$48:$W$141,"Offshore",'2. Roles &amp; Pricing'!AC$48:AC$141,"Yes"))),"")</f>
        <v>1</v>
      </c>
      <c r="D22" s="1098">
        <f>IFERROR((COUNTIFS('2. Roles &amp; Pricing'!$W$48:$W$141,"Offshore",'2. Roles &amp; Pricing'!AE$48:AE$141,"Yes")/SUM(COUNTIFS('2. Roles &amp; Pricing'!$W$48:$W$141,"Onshore",'2. Roles &amp; Pricing'!AE$48:AE$141,"Yes"),COUNTIFS('2. Roles &amp; Pricing'!$W$48:$W$141,"Offshore",'2. Roles &amp; Pricing'!AE$48:AE$141,"Yes"))),"")</f>
        <v>1</v>
      </c>
      <c r="E22" s="970">
        <f>IFERROR((COUNTIFS('2. Roles &amp; Pricing'!$W$48:$W$141,"Offshore",'2. Roles &amp; Pricing'!AF$48:AF$141,"Yes")/SUM(COUNTIFS('2. Roles &amp; Pricing'!$W$48:$W$141,"Onshore",'2. Roles &amp; Pricing'!AF$48:AF$141,"Yes"),COUNTIFS('2. Roles &amp; Pricing'!$W$48:$W$141,"Offshore",'2. Roles &amp; Pricing'!AF$48:AF$141,"Yes"))),"")</f>
        <v>1</v>
      </c>
    </row>
    <row r="23" spans="2:8" x14ac:dyDescent="0.25">
      <c r="B23" s="896" t="s">
        <v>111</v>
      </c>
      <c r="C23" s="1099" t="str">
        <f>'2. Roles &amp; Pricing'!AD30</f>
        <v/>
      </c>
      <c r="D23" s="1099" t="str">
        <f>'2. Roles &amp; Pricing'!AE30</f>
        <v/>
      </c>
      <c r="E23" s="1118" t="str">
        <f>'2. Roles &amp; Pricing'!AF30</f>
        <v/>
      </c>
    </row>
    <row r="24" spans="2:8" x14ac:dyDescent="0.25">
      <c r="B24" s="896" t="s">
        <v>194</v>
      </c>
      <c r="C24" s="1081">
        <f>COUNTIFS('2. Roles &amp; Pricing'!$Y$48:$Y$141,"&gt;=21",'2. Roles &amp; Pricing'!AC$48:AC$141,"Yes")</f>
        <v>2</v>
      </c>
      <c r="D24" s="1081">
        <f>COUNTIFS('2. Roles &amp; Pricing'!$Y$48:$Y$141,"&gt;=21",'2. Roles &amp; Pricing'!AE$48:AE$141,"Yes")</f>
        <v>1</v>
      </c>
      <c r="E24" s="971">
        <f>COUNTIFS('2. Roles &amp; Pricing'!$Y$48:$Y$141,"&gt;=21",'2. Roles &amp; Pricing'!AF$48:AF$141,"Yes")</f>
        <v>2</v>
      </c>
    </row>
    <row r="25" spans="2:8" x14ac:dyDescent="0.25">
      <c r="B25" s="896" t="s">
        <v>195</v>
      </c>
      <c r="C25" s="1081">
        <f>COUNTIFS('2. Roles &amp; Pricing'!$Y$48:$Y$141,"&gt;=20",'2. Roles &amp; Pricing'!AC$48:AC$141,"Yes")</f>
        <v>2</v>
      </c>
      <c r="D25" s="1081">
        <f>COUNTIFS('2. Roles &amp; Pricing'!$Y$48:$Y$141,"&gt;=20",'2. Roles &amp; Pricing'!AE$48:AE$141,"Yes")</f>
        <v>1</v>
      </c>
      <c r="E25" s="971">
        <f>COUNTIFS('2. Roles &amp; Pricing'!$Y$48:$Y$141,"&gt;=20",'2. Roles &amp; Pricing'!AF$48:AF$141,"Yes")</f>
        <v>2</v>
      </c>
    </row>
    <row r="26" spans="2:8" x14ac:dyDescent="0.25">
      <c r="B26" s="896" t="s">
        <v>196</v>
      </c>
      <c r="C26" s="1101" t="e">
        <f>SUMIFS('2. Roles &amp; Pricing'!$M$285:$M$384,'2. Roles &amp; Pricing'!AC$48:$AC$141,"yes")</f>
        <v>#VALUE!</v>
      </c>
      <c r="D26" s="1101" t="e">
        <f>SUMIFS('2. Roles &amp; Pricing'!$M$285:$M$384,'2. Roles &amp; Pricing'!$AE$48:AE$141,"yes")</f>
        <v>#VALUE!</v>
      </c>
      <c r="E26" s="972" t="e">
        <f>SUMIFS('2. Roles &amp; Pricing'!$M$285:$M$384,'2. Roles &amp; Pricing'!$AE$48:AE$141,"yes")</f>
        <v>#VALUE!</v>
      </c>
    </row>
    <row r="27" spans="2:8" x14ac:dyDescent="0.25">
      <c r="B27" s="933" t="s">
        <v>197</v>
      </c>
      <c r="C27" s="1119" t="str">
        <f>IFERROR(SUM(SUMIFS('2. Roles &amp; Pricing'!$M$285:$M$384,'2. Roles &amp; Pricing'!$V$48:$V$141,"7",'2. Roles &amp; Pricing'!AC$48:AC$141,"Yes"),SUMIFS('2. Roles &amp; Pricing'!$M$285:$M$384,'2. Roles &amp; Pricing'!$V$48:$V$141,"6",'2. Roles &amp; Pricing'!AC$48:AC$141,"Yes"))/(SUMIFS('2. Roles &amp; Pricing'!$M$285:$M$384,'2. Roles &amp; Pricing'!AC$48:AC$141,"Yes")),"")</f>
        <v/>
      </c>
      <c r="D27" s="1119" t="str">
        <f>IFERROR(SUM(SUMIFS('2. Roles &amp; Pricing'!$M$285:$M$384,'2. Roles &amp; Pricing'!$V$48:$V$141,"7",'2. Roles &amp; Pricing'!AE$48:AE$141,"Yes"),SUMIFS('2. Roles &amp; Pricing'!$M$285:$M$384,'2. Roles &amp; Pricing'!$V$48:$V$141,"6",'2. Roles &amp; Pricing'!AE$48:AE$141,"Yes"))/(SUMIFS('2. Roles &amp; Pricing'!$M$285:$M$384,'2. Roles &amp; Pricing'!AE$48:AE$141,"Yes")),"")</f>
        <v/>
      </c>
      <c r="E27" s="1120" t="str">
        <f>IFERROR(SUM(SUMIFS('2. Roles &amp; Pricing'!$M$285:$M$384,'2. Roles &amp; Pricing'!$V$48:$V$141,"7",'2. Roles &amp; Pricing'!AF$48:AF$141,"Yes"),SUMIFS('2. Roles &amp; Pricing'!$M$285:$M$384,'2. Roles &amp; Pricing'!$V$48:$V$141,"6",'2. Roles &amp; Pricing'!AF$48:AF$141,"Yes"))/(SUMIFS('2. Roles &amp; Pricing'!$M$285:$M$384,'2. Roles &amp; Pricing'!AF$48:AF$141,"Yes")),"")</f>
        <v/>
      </c>
    </row>
    <row r="28" spans="2:8" x14ac:dyDescent="0.25">
      <c r="B28" s="1121" t="s">
        <v>198</v>
      </c>
      <c r="C28" s="1122">
        <f>COUNTIF('2. Roles &amp; Pricing'!AC$48:AC$141,"Yes")</f>
        <v>2</v>
      </c>
      <c r="D28" s="1122">
        <f>COUNTIF('2. Roles &amp; Pricing'!AE$48:AE$141,"Yes")</f>
        <v>1</v>
      </c>
      <c r="E28" s="1123">
        <f>COUNTIF('2. Roles &amp; Pricing'!AF$48:AF$141,"Yes")</f>
        <v>2</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Pricing'!$C$48:$C$141,"CrederaUS",'2. Roles &amp; Pricing'!AC$48:AC$141,"Yes")/'Optional Pricing Scenarios Eval'!C$28,"")</f>
        <v>0</v>
      </c>
      <c r="D33" s="1126" t="str">
        <f>IFERROR(SUMIFS('2. Roles &amp; Pricing'!$D$285:$D$384,'2. Roles &amp; Pricing'!$C$48:$C$141,"CrederaUS",'2. Roles &amp; Pricing'!$AC$48:$AC$141,"Yes"),"")</f>
        <v/>
      </c>
      <c r="E33" s="1125">
        <f>IFERROR(COUNTIFS('2. Roles &amp; Pricing'!$C$48:$C$141,"CrederaUS",'2. Roles &amp; Pricing'!AD$48:AD$141,"Yes")/'Optional Pricing Scenarios Eval'!D$28,"")</f>
        <v>0</v>
      </c>
      <c r="F33" s="1126" t="str">
        <f>IFERROR(SUMIFS('2. Roles &amp; Pricing'!$D$285:$D$384,'2. Roles &amp; Pricing'!$C$48:$C$141,"CrederaUS",'2. Roles &amp; Pricing'!AD$48:AD$141,"Yes"),"")</f>
        <v/>
      </c>
      <c r="G33" s="1125">
        <f>IFERROR(COUNTIFS('2. Roles &amp; Pricing'!$C$48:$C$141,"CrederaUS",'2. Roles &amp; Pricing'!AF$48:AF$141,"Yes")/'Optional Pricing Scenarios Eval'!E$28,"")</f>
        <v>0</v>
      </c>
      <c r="H33" s="1127" t="str">
        <f>IFERROR(SUMIFS('2. Roles &amp; Pricing'!$D$285:$D$384,'2. Roles &amp; Pricing'!$C$48:$C$141,"CrederaUS",'2. Roles &amp; Pricing'!$AF$48:$AF$141,"Yes"),"")</f>
        <v/>
      </c>
    </row>
    <row r="34" spans="2:8" x14ac:dyDescent="0.25">
      <c r="B34" s="973" t="s">
        <v>204</v>
      </c>
      <c r="C34" s="928">
        <f>IFERROR(SUM(COUNTIFS('2. Roles &amp; Pricing'!$C$48:$C$141,"TADNorthAmerica",'2. Roles &amp; Pricing'!AC$48:AC$141,"Yes"),COUNTIFS('2. Roles &amp; Pricing'!$C$48:$C$141,"TADIndia",'2. Roles &amp; Pricing'!AC$48:AC$141,"Yes"))/'Optional Pricing Scenarios Eval'!C$28,"")</f>
        <v>1</v>
      </c>
      <c r="D34" s="1102" t="str">
        <f>IFERROR(SUMIFS('2. Roles &amp; Pricing'!$D$285:$D$384,'2. Roles &amp; Pricing'!$C$48:$C$141,"TADIndia",'2. Roles &amp; Pricing'!$AC$48:$AC$141,"Yes")+SUMIFS('2. Roles &amp; Pricing'!$D$285:$D$384,'2. Roles &amp; Pricing'!$C$48:$C$141,"TADNorthAmerica",'2. Roles &amp; Pricing'!$AC$48:$AC$141,"Yes"),"")</f>
        <v/>
      </c>
      <c r="E34" s="928">
        <f>IFERROR(SUM(COUNTIFS('2. Roles &amp; Pricing'!$C$48:$C$141,"TADNorthAmerica",'2. Roles &amp; Pricing'!AD$48:AD$141,"Yes"),COUNTIFS('2. Roles &amp; Pricing'!$C$48:$C$141,"TADIndia",'2. Roles &amp; Pricing'!AD$48:AD$141,"Yes"))/'Optional Pricing Scenarios Eval'!D$28,"")</f>
        <v>0</v>
      </c>
      <c r="F34" s="1102" t="str">
        <f>IFERROR(SUMIFS('2. Roles &amp; Pricing'!$D$285:$D$384,'2. Roles &amp; Pricing'!$C$48:$C$141,"TADIndia",'2. Roles &amp; Pricing'!$AD$48:$AD$141,"Yes")+SUMIFS('2. Roles &amp; Pricing'!$D$285:$D$384,'2. Roles &amp; Pricing'!$C$48:$C$141,"TADNorthAmerica",'2. Roles &amp; Pricing'!$AD$48:$AD$141,"Yes"),"")</f>
        <v/>
      </c>
      <c r="G34" s="928">
        <f>IFERROR(SUM(COUNTIFS('2. Roles &amp; Pricing'!$C$48:$C$141,"TADNorthAmerica",'2. Roles &amp; Pricing'!AF$48:AF$141,"Yes"),COUNTIFS('2. Roles &amp; Pricing'!$C$48:$C$141,"TADIndia",'2. Roles &amp; Pricing'!AF$48:AF$141,"Yes"))/'Optional Pricing Scenarios Eval'!E$28,"")</f>
        <v>1</v>
      </c>
      <c r="H34" s="1128" t="str">
        <f>IFERROR(SUMIFS('2. Roles &amp; Pricing'!$D$285:$D$384,'2. Roles &amp; Pricing'!$C$48:$C$141,"TADIndia",'2. Roles &amp; Pricing'!$AF$48:$AF$141,"Yes")+SUMIFS('2. Roles &amp; Pricing'!$D$285:$D$384,'2. Roles &amp; Pricing'!$C$48:$C$141,"TADNorthAmerica",'2. Roles &amp; Pricing'!$AF$48:$AF$141,"Yes"),"")</f>
        <v/>
      </c>
    </row>
    <row r="35" spans="2:8" x14ac:dyDescent="0.25">
      <c r="B35" s="973" t="s">
        <v>205</v>
      </c>
      <c r="C35" s="928">
        <f>IFERROR(COUNTIFS('2. Roles &amp; Pricing'!$C$48:$C$141,"BrightGen",'2. Roles &amp; Pricing'!AC$48:AC$141,"Yes")/'Optional Pricing Scenarios Eval'!C$28,"")</f>
        <v>0</v>
      </c>
      <c r="D35" s="1102" t="str">
        <f>IFERROR(SUMIFS('2. Roles &amp; Pricing'!$D$285:$D$384,'2. Roles &amp; Pricing'!$C$48:$C$141,"BrightGen",'2. Roles &amp; Pricing'!AC$48:AC$141,"Yes"),"")</f>
        <v/>
      </c>
      <c r="E35" s="928">
        <f>IFERROR(COUNTIFS('2. Roles &amp; Pricing'!$C$48:$C$141,"BrightGen",'2. Roles &amp; Pricing'!AD$48:AD$141,"Yes")/'Optional Pricing Scenarios Eval'!D$28,"")</f>
        <v>0</v>
      </c>
      <c r="F35" s="1102" t="str">
        <f>IFERROR(SUMIFS('2. Roles &amp; Pricing'!$D$285:$D$384,'2. Roles &amp; Pricing'!$C$48:$C$141,"BrightGen",'2. Roles &amp; Pricing'!AD$48:AD$141,"Yes"),"")</f>
        <v/>
      </c>
      <c r="G35" s="928">
        <f>IFERROR(COUNTIFS('2. Roles &amp; Pricing'!$C$48:$C$141,"BrightGen",'2. Roles &amp; Pricing'!AF$48:AF$141,"Yes")/'Optional Pricing Scenarios Eval'!E$28,"")</f>
        <v>0</v>
      </c>
      <c r="H35" s="1128" t="str">
        <f>IFERROR(SUMIFS('2. Roles &amp; Pricing'!$D$285:$D$384,'2. Roles &amp; Pricing'!$C$48:$C$141,"BrightGen",'2. Roles &amp; Pricing'!AF$48:AF$141,"Yes"),"")</f>
        <v/>
      </c>
    </row>
    <row r="36" spans="2:8" x14ac:dyDescent="0.25">
      <c r="B36" s="974" t="s">
        <v>206</v>
      </c>
      <c r="C36" s="928">
        <f>IFERROR(COUNTIFS('2. Roles &amp; Pricing'!$C$48:$C$141,"CrederaUK",'2. Roles &amp; Pricing'!AC$48:AC$141,"Yes")/'Optional Pricing Scenarios Eval'!C$28,"")</f>
        <v>0</v>
      </c>
      <c r="D36" s="1102" t="str">
        <f>IFERROR(SUMIFS('2. Roles &amp; Pricing'!$D$285:$D$384,'2. Roles &amp; Pricing'!$C$48:$C$141,"CrederaUK",'2. Roles &amp; Pricing'!$AC$48:$AC$141,"Yes"),"")</f>
        <v/>
      </c>
      <c r="E36" s="928">
        <f>IFERROR(COUNTIFS('2. Roles &amp; Pricing'!$C$48:$C$141,"CrederaUK",'2. Roles &amp; Pricing'!AD$48:AD$141,"Yes")/'Optional Pricing Scenarios Eval'!D$28,"")</f>
        <v>0</v>
      </c>
      <c r="F36" s="1102" t="str">
        <f>IFERROR(SUMIFS('2. Roles &amp; Pricing'!$D$285:$D$384,'2. Roles &amp; Pricing'!$C$48:$C$141,"CrederaUK",'2. Roles &amp; Pricing'!AD$48:AD$141,"Yes"),"")</f>
        <v/>
      </c>
      <c r="G36" s="928">
        <f>IFERROR(COUNTIFS('2. Roles &amp; Pricing'!$C$48:$C$141,"CrederaUK",'2. Roles &amp; Pricing'!AF$48:AF$141,"Yes")/'Optional Pricing Scenarios Eval'!E$28,"")</f>
        <v>0</v>
      </c>
      <c r="H36" s="1128" t="str">
        <f>IFERROR(SUMIFS('2. Roles &amp; Pricing'!$D$285:$D$384,'2. Roles &amp; Pricing'!$C$48:$C$141,"CrederaUK",'2. Roles &amp; Pricing'!AF$48:AF$141,"Yes"),"")</f>
        <v/>
      </c>
    </row>
    <row r="37" spans="2:8" x14ac:dyDescent="0.25">
      <c r="B37" s="974" t="s">
        <v>207</v>
      </c>
      <c r="C37" s="928">
        <f>IFERROR(COUNTIFS('2. Roles &amp; Pricing'!$C$48:$C$141,"SmartDigital",'2. Roles &amp; Pricing'!AC$48:AC$141,"Yes")/'Optional Pricing Scenarios Eval'!C$28,"")</f>
        <v>0</v>
      </c>
      <c r="D37" s="1102" t="str">
        <f>IFERROR(SUMIFS('2. Roles &amp; Pricing'!$D$285:$D$384,'2. Roles &amp; Pricing'!$C$48:$C$141,"SmartDigital",'2. Roles &amp; Pricing'!AC$48:AC$141,"Yes"),"")</f>
        <v/>
      </c>
      <c r="E37" s="928">
        <f>IFERROR(COUNTIFS('2. Roles &amp; Pricing'!$C$48:$C$141,"SmartDigital",'2. Roles &amp; Pricing'!AD$48:AD$141,"Yes")/'Optional Pricing Scenarios Eval'!D$28,"")</f>
        <v>0</v>
      </c>
      <c r="F37" s="1102" t="str">
        <f>IFERROR(SUMIFS('2. Roles &amp; Pricing'!$D$285:$D$384,'2. Roles &amp; Pricing'!$C$48:$C$141,"SmartDigital",'2. Roles &amp; Pricing'!AD$48:AD$141,"Yes"),"")</f>
        <v/>
      </c>
      <c r="G37" s="928">
        <f>IFERROR(COUNTIFS('2. Roles &amp; Pricing'!$C$48:$C$141,"SmartDigital",'2. Roles &amp; Pricing'!AF$48:AF$141,"Yes")/'Optional Pricing Scenarios Eval'!E$28,"")</f>
        <v>0</v>
      </c>
      <c r="H37" s="1128" t="str">
        <f>IFERROR(SUMIFS('2. Roles &amp; Pricing'!$D$285:$D$384,'2. Roles &amp; Pricing'!$C$48:$C$141,"SmartDigital",'2. Roles &amp; Pricing'!AF$48:AF$141,"Yes"),"")</f>
        <v/>
      </c>
    </row>
    <row r="38" spans="2:8" x14ac:dyDescent="0.25">
      <c r="B38" s="975" t="s">
        <v>208</v>
      </c>
      <c r="C38" s="928">
        <f>IFERROR(SUMIFS('2. Roles &amp; Pricing'!$AG$48:$AG$141,'2. Roles &amp; Pricing'!$C$48:$C$141,"CrederaIndia",'2. Roles &amp; Pricing'!AC$48:AC$141,"Yes")+SUMIFS('2. Roles &amp; Pricing'!$AG$48:$AG$141,'2. Roles &amp; Pricing'!$C$48:$C$141,"CrederaLATAM",'2. Roles &amp; Pricing'!AC$48:AC$141,"Yes")/C$28,"")</f>
        <v>0</v>
      </c>
      <c r="D38" s="958" t="str">
        <f>IFERROR(SUMIFS('2. Roles &amp; Pricing'!$D$285:$D$384,'2. Roles &amp; Pricing'!$C$48:$C$141,"CrederaIndia",'2. Roles &amp; Pricing'!$AC$48:$AC$141,"Yes")+SUMIFS('2. Roles &amp; Pricing'!$C$48:$CN$141,'2. Roles &amp; Pricing'!$C$48:$C$141,"CrederaLATAM",'2. Roles &amp; Pricing'!$AC$48:$AC$141,"Yes"),"")</f>
        <v/>
      </c>
      <c r="E38" s="928">
        <f>IFERROR(COUNTIFS('2. Roles &amp; Pricing'!$C$48:$C$141,"CrederaUS",'2. Roles &amp; Pricing'!AD$48:AD$141,"Yes")/'Optional Pricing Scenarios Eval'!D$28,"")</f>
        <v>0</v>
      </c>
      <c r="F38" s="1102" t="str">
        <f>IFERROR(SUMIFS('2. Roles &amp; Pricing'!$D$285:$D$384,'2. Roles &amp; Pricing'!$C$48:$C$141,"CrederaIndia",'2. Roles &amp; Pricing'!$AD$48:$AD$141,"Yes")+SUMIFS('2. Roles &amp; Pricing'!$D$285:$D$384,'2. Roles &amp; Pricing'!$C$48:$C$141,"CrederaLATAM",'2. Roles &amp; Pricing'!$AD$48:$AD$141,"Yes"),"")</f>
        <v/>
      </c>
      <c r="G38" s="928">
        <f>IFERROR(SUM(COUNTIFS('2. Roles &amp; Pricing'!$C$48:$C$141,"CrederaLATAM",'2. Roles &amp; Pricing'!AF$48:AF$141,"Yes"),COUNTIFS('2. Roles &amp; Pricing'!$C$48:$C$141,"CrederaIndia",'2. Roles &amp; Pricing'!AF$48:AF$141,"Yes"))/'Optional Pricing Scenarios Eval'!E$28,"")</f>
        <v>0</v>
      </c>
      <c r="H38" s="1128" t="str">
        <f>IFERROR(SUMIFS('2. Roles &amp; Pricing'!$D$285:$D$384,'2. Roles &amp; Pricing'!$C$48:$C$141,"CrederaIndia",'2. Roles &amp; Pricing'!$AF$48:$AF$141,"Yes")+SUMIFS('2. Roles &amp; Pricing'!$D$285:$D$384,'2. Roles &amp; Pricing'!$C$48:$C$141,"CrederaLATAM",'2. Roles &amp; Pricing'!$AF$48:$AF$141,"Yes"),"")</f>
        <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Pricing'!$C$48:$C$141,"Areteans",'2. Roles &amp; Pricing'!AC$48:AC$141,"Yes")/'Optional Pricing Scenarios Eval'!C$28,"")</f>
        <v>0</v>
      </c>
      <c r="D40" s="1129" t="str">
        <f>IFERROR(SUMIFS('2. Roles &amp; Pricing'!$D$285:$D$384,'2. Roles &amp; Pricing'!$C$48:$C$141,"Areteans",'2. Roles &amp; Pricing'!$AC$48:$AC$141,"Yes"),"")</f>
        <v/>
      </c>
      <c r="E40" s="939">
        <f>IFERROR(COUNTIFS('2. Roles &amp; Pricing'!$C$48:$C$141,"Areteans",'2. Roles &amp; Pricing'!AD$48:AD$141,"Yes")/'Optional Pricing Scenarios Eval'!D$28,"")</f>
        <v>0</v>
      </c>
      <c r="F40" s="1129" t="str">
        <f>IFERROR(SUMIFS('2. Roles &amp; Pricing'!$D$285:$D$384,'2. Roles &amp; Pricing'!$C$48:$C$141,"Areteans",'2. Roles &amp; Pricing'!AD$48:AD$141,"Yes"),"")</f>
        <v/>
      </c>
      <c r="G40" s="939">
        <f>IFERROR(COUNTIFS('2. Roles &amp; Pricing'!$C$48:$C$141,"Areteans",'2. Roles &amp; Pricing'!AF$48:AF$141,"Yes")/'Optional Pricing Scenarios Eval'!E$28,"")</f>
        <v>0</v>
      </c>
      <c r="H40" s="1130" t="str">
        <f>IFERROR(SUMIFS('2. Roles &amp; Pricing'!$D$285:$D$384,'2. Roles &amp; Pricing'!$C$48:$C$141,"Areteans",'2. Roles &amp; Pricing'!AF$48:AF$141,"Yes"),"")</f>
        <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2025-08-29T14:08:12Z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