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6AAA83E5-9539-4D1A-9BDA-F0386CD33697}"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<sst xmlns="http://schemas.openxmlformats.org/spreadsheetml/2006/main" count="22831" uniqueCount="3694">
  <si>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</si>
  <si>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</si>
  <si>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</si>
  <si>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</si>
  <si>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</si>
  <si>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</si>
  <si>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</si>
  <si>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</si>
  <si>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</si>
  <si>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</si>
  <si>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</si>
  <si>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</si>
  <si>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</si>
  <si>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</si>
  <si>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</si>
  <si>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</si>
  <si>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</si>
  <si>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</si>
  <si>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</si>
  <si>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</si>
  <si>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</si>
  <si>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</si>
  <si>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</si>
  <si>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</si>
  <si>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</si>
  <si>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</si>
  <si>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</si>
  <si>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</si>
  <si>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</si>
  <si>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</si>
  <si>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</si>
  <si>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</si>
  <si>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</si>
  <si>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</si>
  <si>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</si>
  <si>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</si>
  <si>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</si>
  <si>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</si>
  <si>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</si>
  <si>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</si>
  <si>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</si>
  <si>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</si>
  <si>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</si>
  <si>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</si>
  <si>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</si>
  <si>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</si>
  <si>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</si>
  <si>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</si>
  <si>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</si>
  <si>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</si>
  <si>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</si>
  <si>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</si>
  <si>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</si>
  <si>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</si>
  <si>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</si>
  <si>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</si>
  <si>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</si>
  <si>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</si>
  <si>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</si>
  <si>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</si>
  <si>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</si>
  <si>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</si>
  <si>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</si>
  <si>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</si>
  <si>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</si>
  <si>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</si>
  <si>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</si>
  <si>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</si>
  <si>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</si>
  <si>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</si>
  <si>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</si>
  <si>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</si>
  <si>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</si>
  <si>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</si>
  <si>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</si>
  <si>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</si>
  <si>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</si>
  <si>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</si>
  <si>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</si>
  <si>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</si>
  <si>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</si>
  <si>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</si>
  <si>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</si>
  <si>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</si>
  <si>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</si>
  <si>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</si>
  <si>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</si>
  <si>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</si>
  <si>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</si>
  <si>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</si>
  <si>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</si>
  <si>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</si>
  <si>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</si>
  <si>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</si>
  <si>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</si>
  <si>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</si>
  <si>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</si>
  <si>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</si>
  <si>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</si>
  <si>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</si>
  <si>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</si>
  <si>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</si>
  <si>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</si>
  <si>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</si>
  <si>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</si>
  <si>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</si>
  <si>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</si>
  <si>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</si>
  <si>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</si>
  <si>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</si>
  <si>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</si>
  <si>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</si>
  <si>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</si>
  <si>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</si>
  <si>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</si>
  <si>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</si>
  <si>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</si>
  <si>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</si>
  <si>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</si>
  <si>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</si>
  <si>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</si>
  <si>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</si>
  <si>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</si>
  <si>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</si>
  <si>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</si>
  <si>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</si>
  <si>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</si>
  <si>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</si>
  <si>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</si>
  <si>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</si>
  <si>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</si>
  <si>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</si>
  <si>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</si>
  <si>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</si>
  <si>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</si>
  <si>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</si>
  <si>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</si>
  <si>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</si>
  <si>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</si>
  <si>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</si>
  <si>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</si>
  <si>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</si>
  <si>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</si>
  <si>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</si>
  <si>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</si>
  <si>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</si>
  <si>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</si>
  <si>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</si>
  <si>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</si>
  <si>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</si>
  <si>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</si>
  <si>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</si>
  <si>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</si>
  <si>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</si>
  <si>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</si>
  <si>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</si>
  <si>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</si>
  <si>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</si>
  <si>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</si>
  <si>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</si>
  <si>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</si>
  <si>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</si>
  <si>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</si>
  <si>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</si>
  <si>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</si>
  <si>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</si>
  <si>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</si>
  <si>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</si>
  <si>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</si>
  <si>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</si>
  <si>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</si>
  <si>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</si>
  <si>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</si>
  <si>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</si>
  <si>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</si>
  <si>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</si>
  <si>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</si>
  <si>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</si>
  <si>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</si>
  <si>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</si>
  <si>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</si>
  <si>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</si>
  <si>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</si>
  <si>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</si>
  <si>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</si>
  <si>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</si>
  <si>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</si>
  <si>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</si>
  <si>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</si>
  <si>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</si>
  <si>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</si>
  <si>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</si>
  <si>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</si>
  <si>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</si>
  <si>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</si>
  <si>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</si>
  <si>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</si>
  <si>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</si>
  <si>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</si>
  <si>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</si>
  <si>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</si>
  <si>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</si>
  <si>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</si>
  <si>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</si>
  <si>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</si>
  <si>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</si>
  <si>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</si>
  <si>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</si>
  <si>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</si>
  <si>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</si>
  <si>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</si>
  <si>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</si>
  <si>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</si>
  <si>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</si>
  <si>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</si>
  <si>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</si>
  <si>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</si>
  <si>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</si>
  <si>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</si>
  <si>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</si>
  <si>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</si>
  <si>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</si>
  <si>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</si>
  <si>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</si>
  <si>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</si>
  <si>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</si>
  <si>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</si>
  <si>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</si>
  <si>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</si>
  <si>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</si>
  <si>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</si>
  <si>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</si>
  <si>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</si>
  <si>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</si>
  <si>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</si>
  <si>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</si>
  <si>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</si>
  <si>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</si>
  <si>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</si>
  <si>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</si>
  <si>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</si>
  <si>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</si>
  <si>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</si>
  <si>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</si>
  <si>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</si>
  <si>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</si>
  <si>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</si>
  <si>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</si>
  <si>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</si>
  <si>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</si>
  <si>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</si>
  <si>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</si>
  <si>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</si>
  <si>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</si>
  <si>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</si>
  <si>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</si>
  <si>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</si>
  <si>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</si>
  <si>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</si>
  <si>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</si>
  <si>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</si>
  <si>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</si>
  <si>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</si>
  <si>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</si>
  <si>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</si>
  <si>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</si>
  <si>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</si>
  <si>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</si>
  <si>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</si>
  <si>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</si>
  <si>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</si>
  <si>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</si>
  <si>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</si>
  <si>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</si>
  <si>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</si>
  <si>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</si>
  <si>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</si>
  <si>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</si>
  <si>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</si>
  <si>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</si>
  <si>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</si>
  <si>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</si>
  <si>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</si>
  <si>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</si>
  <si>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</si>
  <si>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</si>
  <si>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</si>
  <si>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</si>
  <si>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</si>
  <si>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</si>
  <si>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</si>
  <si>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</si>
  <si>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</si>
  <si>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</si>
  <si>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</si>
  <si>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</si>
  <si>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</si>
  <si>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</si>
  <si>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</si>
  <si>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</si>
  <si>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</si>
  <si>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</si>
  <si>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</si>
  <si>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</si>
  <si>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</si>
  <si>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</si>
  <si>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</si>
  <si>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</si>
  <si>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</si>
  <si>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</si>
  <si>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</si>
  <si>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</si>
  <si>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</si>
  <si>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</si>
  <si>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</si>
  <si>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</si>
  <si>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</si>
  <si>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</si>
  <si>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</si>
  <si>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</si>
  <si>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</si>
  <si>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</si>
  <si>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</si>
  <si>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</si>
  <si>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</si>
  <si>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</si>
  <si>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</si>
  <si>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</si>
  <si>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</si>
  <si>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</si>
  <si>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</si>
  <si>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</si>
  <si>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</si>
  <si>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</si>
  <si>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</si>
  <si>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</si>
  <si>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</si>
  <si>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</si>
  <si>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</si>
  <si>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</si>
  <si>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</si>
  <si>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</si>
  <si>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</si>
  <si>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</si>
  <si>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</si>
  <si>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</si>
  <si>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</si>
  <si>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</si>
  <si>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</si>
  <si>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</si>
  <si>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</si>
  <si>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</si>
  <si>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</si>
  <si>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</si>
  <si>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</si>
  <si>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</si>
  <si>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</si>
  <si>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</si>
  <si>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</si>
  <si>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</si>
  <si>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</si>
  <si>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</si>
  <si>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</si>
  <si>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</si>
  <si>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</si>
  <si>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</si>
  <si>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</si>
  <si>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</si>
  <si>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</si>
  <si>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</si>
  <si>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</si>
  <si>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</si>
  <si>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</si>
  <si>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</si>
  <si>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</si>
  <si>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</si>
  <si>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</si>
  <si>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</si>
  <si>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</si>
  <si>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</si>
  <si>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</si>
  <si>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</si>
  <si>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</si>
  <si>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</si>
  <si>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</si>
  <si>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</si>
  <si>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</si>
  <si>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</si>
  <si>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</si>
  <si>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</si>
  <si>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</si>
  <si>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</si>
  <si>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</si>
  <si>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</si>
  <si>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</si>
  <si>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</si>
  <si>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</si>
  <si>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</si>
  <si>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</si>
  <si>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</si>
  <si>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</si>
  <si>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</si>
  <si>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</si>
  <si>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</si>
  <si>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</si>
  <si>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</si>
  <si>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</si>
  <si>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</si>
  <si>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</si>
  <si>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</si>
  <si>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</si>
  <si>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</si>
  <si>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</si>
  <si>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</si>
  <si>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</si>
  <si>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</si>
  <si>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</si>
  <si>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</si>
  <si>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</si>
  <si>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</si>
  <si>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</si>
  <si>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</si>
  <si>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</si>
  <si>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</si>
  <si>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</si>
  <si>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</si>
  <si>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</si>
  <si>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</si>
  <si>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</si>
  <si>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</si>
  <si>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</si>
  <si>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</si>
  <si>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</si>
  <si>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</si>
  <si>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</si>
  <si>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</si>
  <si>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</si>
  <si>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</si>
  <si>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</si>
  <si>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</si>
  <si>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</si>
  <si>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</si>
  <si>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</si>
  <si>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</si>
  <si>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</si>
  <si>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</si>
  <si>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</si>
  <si>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</si>
  <si>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</si>
  <si>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</si>
  <si>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</si>
  <si>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</si>
  <si>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</si>
  <si>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</si>
  <si>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</si>
  <si>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</si>
  <si>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</si>
  <si>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</si>
  <si>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</si>
  <si>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</si>
  <si>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</si>
  <si>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</si>
  <si>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</si>
  <si>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</si>
  <si>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</si>
  <si>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</si>
  <si>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</si>
  <si>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</si>
  <si>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</si>
  <si>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</si>
  <si>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</si>
  <si>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</si>
  <si>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</si>
  <si>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</si>
  <si>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</si>
  <si>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</si>
  <si>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</si>
  <si>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</si>
  <si>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</si>
  <si>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</si>
  <si>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</si>
  <si>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</si>
  <si>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</si>
  <si>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</si>
  <si>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</si>
  <si>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</si>
  <si>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</si>
  <si>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</si>
  <si>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</si>
  <si>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</si>
  <si>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</si>
  <si>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</si>
  <si>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</si>
  <si>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</si>
  <si>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</si>
  <si>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</si>
  <si>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</si>
  <si>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</si>
  <si>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</si>
  <si>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</si>
  <si>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</si>
  <si>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</si>
  <si>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</si>
  <si>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</si>
  <si>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</si>
  <si>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</si>
  <si>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</si>
  <si>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</si>
  <si>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</si>
  <si>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</si>
  <si>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</si>
  <si>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</si>
  <si>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</si>
  <si>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</si>
  <si>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</si>
  <si>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</si>
  <si>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</si>
  <si>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</si>
  <si>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</si>
  <si>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</si>
  <si>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</si>
  <si>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</si>
  <si>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</si>
  <si>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</si>
  <si>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</si>
  <si>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</si>
  <si>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</si>
  <si>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</si>
  <si>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</si>
  <si>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</si>
  <si>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</si>
  <si>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</si>
  <si>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</si>
  <si>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</si>
  <si>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</si>
  <si>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</si>
  <si>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</si>
  <si>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</si>
  <si>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</si>
  <si>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</si>
  <si>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</si>
  <si>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</si>
  <si>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</si>
  <si>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</si>
  <si>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</si>
  <si>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</si>
  <si>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</si>
  <si>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</si>
  <si>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</si>
  <si>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</si>
  <si>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</si>
  <si>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</si>
  <si>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</si>
  <si>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</si>
  <si>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</si>
  <si>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</si>
  <si>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</si>
  <si>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</si>
  <si>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</si>
  <si>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</si>
  <si>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</si>
  <si>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</si>
  <si>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</si>
  <si>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</si>
  <si>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</si>
  <si>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</si>
  <si>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</si>
  <si>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</si>
  <si>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</si>
  <si>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</si>
  <si>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</si>
  <si>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</si>
  <si>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</si>
  <si>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</si>
  <si>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</si>
  <si>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</si>
  <si>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</si>
  <si>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</si>
  <si>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</si>
  <si>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</si>
  <si>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</si>
  <si>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</si>
  <si>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</si>
  <si>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</si>
  <si>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</si>
  <si>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</si>
  <si>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</si>
  <si>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</si>
  <si>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</si>
  <si>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</si>
  <si>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</si>
  <si>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</si>
  <si>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</si>
  <si>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</si>
  <si>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</si>
  <si>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</si>
  <si>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</si>
  <si>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</si>
  <si>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</si>
  <si>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</si>
  <si>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</si>
  <si>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</si>
  <si>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</si>
  <si>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</si>
  <si>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</si>
  <si>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</si>
  <si>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</si>
  <si>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</si>
  <si>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</si>
  <si>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</si>
  <si>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</si>
  <si>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</si>
  <si>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</si>
  <si>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</si>
  <si>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</si>
  <si>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</si>
  <si>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</si>
  <si>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</si>
  <si>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</si>
  <si>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</si>
  <si>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</si>
  <si>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</si>
  <si>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</si>
  <si>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</si>
  <si>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</si>
  <si>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</si>
  <si>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</si>
  <si>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</si>
  <si>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</si>
  <si>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</si>
  <si>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</si>
  <si>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</si>
  <si>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</si>
  <si>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</si>
  <si>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</si>
  <si>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</si>
  <si>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</si>
  <si>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</si>
  <si>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</si>
  <si>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</si>
  <si>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</si>
  <si>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</si>
  <si>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</si>
  <si>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</si>
  <si>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</si>
  <si>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</si>
  <si>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</si>
  <si>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</si>
  <si>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</si>
  <si>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</si>
  <si>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</si>
  <si>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</si>
  <si>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</si>
  <si>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</si>
  <si>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</si>
  <si>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</si>
  <si>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</si>
  <si>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</si>
  <si>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</si>
  <si>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</si>
  <si>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</si>
  <si>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</si>
  <si>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</si>
  <si>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</si>
  <si>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</si>
  <si>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</si>
  <si>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</si>
  <si>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</si>
  <si>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</si>
  <si>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</si>
  <si>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</si>
  <si>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</si>
  <si>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</si>
  <si>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</si>
  <si>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</si>
  <si>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</si>
  <si>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</si>
  <si>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</si>
  <si>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</si>
  <si>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</si>
  <si>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</si>
  <si>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</si>
  <si>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</si>
  <si>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</si>
  <si>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</si>
  <si>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</si>
  <si>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</si>
  <si>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</si>
  <si>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</si>
  <si>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</si>
  <si>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</si>
  <si>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</si>
  <si>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</si>
  <si>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</si>
  <si>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</si>
  <si>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</si>
  <si>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</si>
  <si>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</si>
  <si>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</si>
  <si>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</si>
  <si>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</si>
  <si>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</si>
  <si>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</si>
  <si>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</si>
  <si>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</si>
  <si>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</si>
  <si>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</si>
  <si>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</si>
  <si>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</si>
  <si>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</si>
  <si>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</si>
  <si>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</si>
  <si>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</si>
  <si>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</si>
  <si>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</si>
  <si>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</si>
  <si>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</si>
  <si>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</si>
  <si>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</si>
  <si>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</si>
  <si>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</si>
  <si>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</si>
  <si>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</si>
  <si>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</si>
  <si>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</si>
  <si>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</si>
  <si>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</si>
  <si>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</si>
  <si>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</si>
  <si>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</si>
  <si>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</si>
  <si>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</si>
  <si>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</si>
  <si>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</si>
  <si>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</si>
  <si>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</si>
  <si>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</si>
  <si>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</si>
  <si>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</si>
  <si>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</si>
  <si>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</si>
  <si>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</si>
  <si>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</si>
  <si>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</si>
  <si>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</si>
  <si>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</si>
  <si>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</si>
  <si>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</si>
  <si>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</si>
  <si>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</si>
  <si>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</si>
  <si>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</si>
  <si>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</si>
  <si>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</si>
  <si>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</si>
  <si>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</si>
  <si>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</si>
  <si>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</si>
  <si>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</si>
  <si>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</si>
  <si>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</si>
  <si>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</si>
  <si>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</si>
  <si>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</si>
  <si>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</si>
  <si>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</si>
  <si>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</si>
  <si>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</si>
  <si>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</si>
  <si>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</si>
  <si>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</si>
  <si>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</si>
  <si>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</si>
  <si>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</si>
  <si>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</si>
  <si>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</si>
  <si>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</si>
  <si>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</si>
  <si>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</si>
  <si>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</si>
  <si>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</si>
  <si>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</si>
  <si>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</si>
  <si>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</si>
  <si>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</si>
  <si>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</si>
  <si>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</si>
  <si>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</si>
  <si>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</si>
  <si>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</si>
  <si>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</si>
  <si>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</si>
  <si>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</si>
  <si>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</si>
  <si>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</si>
  <si>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</si>
  <si>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</si>
  <si>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</si>
  <si>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</si>
  <si>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</si>
  <si>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</si>
  <si>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</si>
  <si>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</si>
  <si>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</si>
  <si>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</si>
  <si>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</si>
  <si>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</si>
  <si>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</si>
  <si>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</si>
  <si>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</si>
  <si>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</si>
  <si>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</si>
  <si>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</si>
  <si>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</si>
  <si>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</si>
  <si>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</si>
  <si>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</si>
  <si>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</si>
  <si>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</si>
  <si>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</si>
  <si>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</si>
  <si>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</si>
  <si>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</si>
  <si>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</si>
  <si>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</si>
  <si>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</si>
  <si>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</si>
  <si>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</si>
  <si>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</si>
  <si>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</si>
  <si>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</si>
  <si>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</si>
  <si>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</si>
  <si>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</si>
  <si>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</si>
  <si>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</si>
  <si>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</si>
  <si>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</si>
  <si>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</si>
  <si>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</si>
  <si>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</si>
  <si>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</si>
  <si>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</si>
  <si>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</si>
  <si>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</si>
  <si>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</si>
  <si>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</si>
  <si>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</si>
  <si>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</si>
  <si>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</si>
  <si>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</si>
  <si>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</si>
  <si>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</si>
  <si>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</si>
  <si>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</si>
  <si>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</si>
  <si>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</si>
  <si>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</si>
  <si>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</si>
  <si>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</si>
  <si>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</si>
  <si>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</si>
  <si>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</si>
  <si>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</si>
  <si>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</si>
  <si>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</si>
  <si>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</si>
  <si>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</si>
  <si>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</si>
  <si>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</si>
  <si>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</si>
  <si>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</si>
  <si>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</si>
  <si>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</si>
  <si>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</si>
  <si>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</si>
  <si>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</si>
  <si>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</si>
  <si>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</si>
  <si>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</si>
  <si>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</si>
  <si>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</si>
  <si>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</si>
  <si>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</si>
  <si>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</si>
  <si>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</si>
  <si>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</si>
  <si>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</si>
  <si>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</si>
  <si>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</si>
  <si>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</si>
  <si>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</si>
  <si>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</si>
  <si>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</si>
  <si>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</si>
  <si>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</si>
  <si>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</si>
  <si>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</si>
  <si>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</si>
  <si>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</si>
  <si>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</si>
  <si>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</si>
  <si>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</si>
  <si>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</si>
  <si>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</si>
  <si>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</si>
  <si>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</si>
  <si>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</si>
  <si>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</si>
  <si>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</si>
  <si>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</si>
  <si>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</si>
  <si>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</si>
  <si>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</si>
  <si>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</si>
  <si>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</si>
  <si>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</si>
  <si>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</si>
  <si>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</si>
  <si>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</si>
  <si>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</si>
  <si>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</si>
  <si>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</si>
  <si>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</si>
  <si>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</si>
  <si>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</si>
  <si>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</si>
  <si>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</si>
  <si>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</si>
  <si>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</si>
  <si>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</si>
  <si>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</si>
  <si>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</si>
  <si>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</si>
  <si>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</si>
  <si>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</si>
  <si>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</si>
  <si>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</si>
  <si>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</si>
  <si>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</si>
  <si>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</si>
  <si>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</si>
  <si>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</si>
  <si>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</si>
  <si>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</si>
  <si>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</si>
  <si>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</si>
  <si>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</si>
  <si>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</si>
  <si>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</si>
  <si>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</si>
  <si>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</si>
  <si>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</si>
  <si>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</si>
  <si>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</si>
  <si>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</si>
  <si>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</si>
  <si>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</si>
  <si>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</si>
  <si>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</si>
  <si>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</si>
  <si>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</si>
  <si>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</si>
  <si>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</si>
  <si>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</si>
  <si>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</si>
  <si>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</si>
  <si>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</si>
  <si>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</si>
  <si>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</si>
  <si>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</si>
  <si>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</si>
  <si>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</si>
  <si>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</si>
  <si>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</si>
  <si>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</si>
  <si>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</si>
  <si>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</si>
  <si>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</si>
  <si>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</si>
  <si>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</si>
  <si>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</si>
  <si>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</si>
  <si>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</si>
  <si>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</si>
  <si>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</si>
  <si>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</si>
  <si>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</si>
  <si>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</si>
  <si>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</si>
  <si>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</si>
  <si>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</si>
  <si>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</si>
  <si>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</si>
  <si>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</si>
  <si>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</si>
  <si>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</si>
  <si>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</si>
  <si>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</si>
  <si>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</si>
  <si>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</si>
  <si>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</si>
  <si>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</si>
  <si>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</si>
  <si>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</si>
  <si>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</si>
  <si>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</si>
  <si>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</si>
  <si>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</si>
  <si>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</si>
  <si>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</si>
  <si>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</si>
  <si>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</si>
  <si>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</si>
  <si>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</si>
  <si>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</si>
  <si>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</si>
  <si>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</si>
  <si>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</si>
  <si>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</si>
  <si>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</si>
  <si>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</si>
  <si>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</si>
  <si>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</si>
  <si>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</si>
  <si>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</si>
  <si>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</si>
  <si>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</si>
  <si>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</si>
  <si>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</si>
  <si>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</si>
  <si>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</si>
  <si>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</si>
  <si>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</si>
  <si>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</si>
  <si>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</si>
  <si>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</si>
  <si>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</si>
  <si>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</si>
  <si>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</si>
  <si>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</si>
  <si>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</si>
  <si>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</si>
  <si>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</si>
  <si>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</si>
  <si>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</si>
  <si>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</si>
  <si>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</si>
  <si>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</si>
  <si>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</si>
  <si>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</si>
  <si>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</si>
  <si>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</si>
  <si>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</si>
  <si>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</si>
  <si>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</si>
  <si>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</si>
  <si>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</si>
  <si>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</si>
  <si>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</si>
  <si>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</si>
  <si>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</si>
  <si>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</si>
  <si>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</si>
  <si>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</si>
  <si>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</si>
  <si>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</si>
  <si>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</si>
  <si>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</si>
  <si>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</si>
  <si>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</si>
  <si>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</si>
  <si>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</si>
  <si>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</si>
  <si>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</si>
  <si>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</si>
  <si>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</si>
  <si>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</si>
  <si>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</si>
  <si>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</si>
  <si>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</si>
  <si>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</si>
  <si>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</si>
  <si>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</si>
  <si>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</si>
  <si>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</si>
  <si>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</si>
  <si>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</si>
  <si>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</si>
  <si>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</si>
  <si>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</si>
  <si>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</si>
  <si>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</si>
  <si>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</si>
  <si>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</si>
  <si>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</si>
  <si>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</si>
  <si>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</si>
  <si>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</si>
  <si>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</si>
  <si>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</si>
  <si>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</si>
  <si>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</si>
  <si>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</si>
  <si>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</si>
  <si>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</si>
  <si>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</si>
  <si>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</si>
  <si>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</si>
  <si>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</si>
  <si>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</si>
  <si>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</si>
  <si>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</si>
  <si>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</si>
  <si>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</si>
  <si>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</si>
  <si>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</si>
  <si>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</si>
  <si>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</si>
  <si>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</si>
  <si>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</si>
  <si>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</si>
  <si>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</si>
  <si>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</si>
  <si>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</si>
  <si>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</si>
  <si>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</si>
  <si>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</si>
  <si>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</si>
  <si>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</si>
  <si>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</si>
  <si>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</si>
  <si>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</si>
  <si>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</si>
  <si>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</si>
  <si>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</si>
  <si>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</si>
  <si>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</si>
  <si>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</si>
  <si>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</si>
  <si>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</si>
  <si>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</si>
  <si>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</si>
  <si>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</si>
  <si>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</si>
  <si>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</si>
  <si>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</si>
  <si>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</si>
  <si>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</si>
  <si>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</si>
  <si>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</si>
  <si>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</si>
  <si>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</si>
  <si>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</si>
  <si>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</si>
  <si>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</si>
  <si>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</si>
  <si>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</si>
  <si>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</si>
  <si>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</si>
  <si>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</si>
  <si>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</si>
  <si>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</si>
  <si>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</si>
  <si>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</si>
  <si>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</si>
  <si>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</si>
  <si>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</si>
  <si>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</si>
  <si>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</si>
  <si>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</si>
  <si>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</si>
  <si>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</si>
  <si>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</si>
  <si>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</si>
  <si>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</si>
  <si>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</si>
  <si>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</si>
  <si>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</si>
  <si>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</si>
  <si>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</si>
  <si>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</si>
  <si>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</si>
  <si>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</si>
  <si>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</si>
  <si>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</si>
  <si>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</si>
  <si>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</si>
  <si>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</si>
  <si>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</si>
  <si>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</si>
  <si>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</si>
  <si>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</si>
  <si>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</si>
  <si>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</si>
  <si>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</si>
  <si>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</si>
  <si>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</si>
  <si>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</si>
  <si>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</si>
  <si>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</si>
  <si>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</si>
  <si>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</si>
  <si>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</si>
  <si>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</si>
  <si>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</si>
  <si>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</si>
  <si>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</si>
  <si>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</si>
  <si>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</si>
  <si>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</si>
  <si>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</si>
  <si>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</si>
  <si>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</si>
  <si>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</si>
  <si>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</si>
  <si>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</si>
  <si>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</si>
  <si>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</si>
  <si>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</si>
  <si>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</si>
  <si>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</si>
  <si>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</si>
  <si>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</si>
  <si>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</si>
  <si>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</si>
  <si>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</si>
  <si>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</si>
  <si>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</si>
  <si>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</si>
  <si>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</si>
  <si>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</si>
  <si>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</si>
  <si>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</si>
  <si>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</si>
  <si>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</si>
  <si>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</si>
  <si>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</si>
  <si>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</si>
  <si>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</si>
  <si>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</si>
  <si>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</si>
  <si>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</si>
  <si>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</si>
  <si>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</si>
  <si>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</si>
  <si>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</si>
  <si>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</si>
  <si>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</si>
  <si>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</si>
  <si>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</si>
  <si>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</si>
  <si>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</si>
  <si>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</si>
  <si>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</si>
  <si>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</si>
  <si>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</si>
  <si>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</si>
  <si>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</si>
  <si>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</si>
  <si>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</si>
  <si>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</si>
  <si>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</si>
  <si>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</si>
  <si>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</si>
  <si>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</si>
  <si>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</si>
  <si>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</si>
  <si>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</si>
  <si>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</si>
  <si>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</si>
  <si>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</si>
  <si>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</si>
  <si>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</si>
  <si>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</si>
  <si>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</si>
  <si>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</si>
  <si>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</si>
  <si>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</si>
  <si>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</si>
  <si>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</si>
  <si>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</si>
  <si>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</si>
  <si>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</si>
  <si>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</si>
  <si>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</si>
  <si>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</si>
  <si>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</si>
  <si>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</si>
  <si>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</si>
  <si>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</si>
  <si>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</si>
  <si>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</si>
  <si>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</si>
  <si>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</si>
  <si>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</si>
  <si>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</si>
  <si>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</si>
  <si>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</si>
  <si>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</si>
  <si>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</si>
  <si>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</si>
  <si>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</si>
  <si>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</si>
  <si>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</si>
  <si>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</si>
  <si>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</si>
  <si>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</si>
  <si>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</si>
  <si>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</si>
  <si>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</si>
  <si>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</si>
  <si>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</si>
  <si>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</si>
  <si>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</si>
  <si>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</si>
  <si>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</si>
  <si>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</si>
  <si>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</si>
  <si>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</si>
  <si>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</si>
  <si>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</si>
  <si>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</si>
  <si>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</si>
  <si>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</si>
  <si>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</si>
  <si>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</si>
  <si>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</si>
  <si>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</si>
  <si>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</si>
  <si>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</si>
  <si>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</si>
  <si>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</si>
  <si>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</si>
  <si>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</si>
  <si>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</si>
  <si>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</si>
  <si>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</si>
  <si>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</si>
  <si>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</si>
  <si>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</si>
  <si>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</si>
  <si>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</si>
  <si>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</si>
  <si>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</si>
  <si>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</si>
  <si>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</si>
  <si>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</si>
  <si>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</si>
  <si>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</si>
  <si>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</si>
  <si>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</si>
  <si>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</si>
  <si>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</si>
  <si>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</si>
  <si>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</si>
  <si>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</si>
  <si>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</si>
  <si>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</si>
  <si>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</si>
  <si>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</si>
  <si>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</si>
  <si>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</si>
  <si>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</si>
  <si>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</si>
  <si>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</si>
  <si>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</si>
  <si>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</si>
  <si>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</si>
  <si>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</si>
  <si>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</si>
  <si>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</si>
  <si>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</si>
  <si>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</si>
  <si>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</si>
  <si>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</si>
  <si>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</si>
  <si>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</si>
  <si>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</si>
  <si>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</si>
  <si>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</si>
  <si>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</si>
  <si>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</si>
  <si>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</si>
  <si>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</si>
  <si>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</si>
  <si>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</si>
  <si>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</si>
  <si>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</si>
  <si>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</si>
  <si>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</si>
  <si>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</si>
  <si>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</si>
  <si>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</si>
  <si>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</si>
  <si>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</si>
  <si>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</si>
  <si>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</si>
  <si>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</si>
  <si>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</si>
  <si>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</si>
  <si>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</si>
  <si>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</si>
  <si>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</si>
  <si>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</si>
  <si>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</si>
  <si>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</si>
  <si>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</si>
  <si>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</si>
  <si>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</si>
  <si>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</si>
  <si>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</si>
  <si>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</si>
  <si>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</si>
  <si>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</si>
  <si>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</si>
  <si>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</si>
  <si>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</si>
  <si>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</si>
  <si>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</si>
  <si>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</si>
  <si>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</si>
  <si>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</si>
  <si>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</si>
  <si>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</si>
  <si>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</si>
  <si>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</si>
  <si>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</si>
  <si>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</si>
  <si>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</si>
  <si>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</si>
  <si>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</si>
  <si>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</si>
  <si>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</si>
  <si>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</si>
  <si>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</si>
  <si>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</si>
  <si>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</si>
  <si>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</si>
  <si>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</si>
  <si>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</si>
  <si>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</si>
  <si>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</si>
  <si>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</si>
  <si>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</si>
  <si>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</si>
  <si>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</si>
  <si>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</si>
  <si>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</si>
  <si>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</si>
  <si>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</si>
  <si>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</si>
  <si>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</si>
  <si>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</si>
  <si>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</si>
  <si>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</si>
  <si>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</si>
  <si>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</si>
  <si>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</si>
  <si>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</si>
  <si>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</si>
  <si>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</si>
  <si>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</si>
  <si>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</si>
  <si>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</si>
  <si>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</si>
  <si>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</si>
  <si>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</si>
  <si>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</si>
  <si>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</si>
  <si>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</si>
  <si>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</si>
  <si>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</si>
  <si>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</si>
  <si>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</si>
  <si>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</si>
  <si>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</si>
  <si>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</si>
  <si>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</si>
  <si>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</si>
  <si>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</si>
  <si>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</si>
  <si>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</si>
  <si>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</si>
  <si>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</si>
  <si>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</si>
  <si>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</si>
  <si>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</si>
  <si>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</si>
  <si>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</si>
  <si>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</si>
  <si>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</si>
  <si>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</si>
  <si>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</si>
  <si>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</si>
  <si>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</si>
  <si>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</si>
  <si>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</si>
  <si>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</si>
  <si>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</si>
  <si>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</si>
  <si>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</si>
  <si>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</si>
  <si>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</si>
  <si>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</si>
  <si>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</si>
  <si>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</si>
  <si>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</si>
  <si>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</si>
  <si>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</si>
  <si>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</si>
  <si>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</si>
  <si>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</si>
  <si>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</si>
  <si>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</si>
  <si>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</si>
  <si>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</si>
  <si>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</si>
  <si>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</si>
  <si>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</si>
  <si>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</si>
  <si>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</si>
  <si>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</si>
  <si>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</si>
  <si>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</si>
  <si>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</si>
  <si>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</si>
  <si>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</si>
  <si>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</si>
  <si>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</si>
  <si>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</si>
  <si>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</si>
  <si>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</si>
  <si>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</si>
  <si>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</si>
  <si>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</si>
  <si>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</si>
  <si>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</si>
  <si>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</si>
  <si>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</si>
  <si>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</si>
  <si>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</si>
  <si>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</si>
  <si>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</si>
  <si>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</si>
  <si>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</si>
  <si>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</si>
  <si>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</si>
  <si>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</si>
  <si>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</si>
  <si>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</si>
  <si>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</si>
  <si>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</si>
  <si>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</si>
  <si>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</si>
  <si>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</si>
  <si>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</si>
  <si>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</si>
  <si>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</si>
  <si>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</si>
  <si>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</si>
  <si>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</si>
  <si>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</si>
  <si>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</si>
  <si>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</si>
  <si>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</si>
  <si>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</si>
  <si>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</si>
  <si>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</si>
  <si>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</si>
  <si>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</si>
  <si>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</si>
  <si>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</si>
  <si>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</si>
  <si>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</si>
  <si>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</si>
  <si>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</si>
  <si>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</si>
  <si>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</si>
  <si>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</si>
  <si>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</si>
  <si>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</si>
  <si>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</si>
  <si>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</si>
  <si>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</si>
  <si>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</si>
  <si>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</si>
  <si>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</si>
  <si>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</si>
  <si>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</si>
  <si>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</si>
  <si>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</si>
  <si>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</si>
  <si>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</si>
  <si>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</si>
  <si>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</si>
  <si>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</si>
  <si>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</si>
  <si>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</si>
  <si>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</si>
  <si>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</si>
  <si>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</si>
  <si>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</si>
  <si>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</si>
  <si>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</si>
  <si>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</si>
  <si>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</si>
  <si>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</si>
  <si>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</si>
  <si>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</si>
  <si>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</si>
  <si>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</si>
  <si>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</si>
  <si>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</si>
  <si>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</si>
  <si>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</si>
  <si>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</si>
  <si>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</si>
  <si>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</si>
  <si>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</si>
  <si>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</si>
  <si>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</si>
  <si>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</si>
  <si>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</si>
  <si>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</si>
  <si>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</si>
  <si>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</si>
  <si>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</si>
  <si>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</si>
  <si>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</si>
  <si>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</si>
  <si>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</si>
  <si>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</si>
  <si>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</si>
  <si>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</si>
  <si>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</si>
  <si>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</si>
  <si>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</si>
  <si>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</si>
  <si>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</si>
  <si>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</si>
  <si>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</si>
  <si>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</si>
  <si>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</si>
  <si>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</si>
  <si>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</si>
  <si>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</si>
  <si>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</si>
  <si>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</si>
  <si>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</si>
  <si>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</si>
  <si>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</si>
  <si>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</si>
  <si>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</si>
  <si>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</si>
  <si>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</si>
  <si>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</si>
  <si>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</si>
  <si>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</si>
  <si>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</si>
  <si>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</si>
  <si>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</si>
  <si>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</si>
  <si>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</si>
  <si>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</si>
  <si>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</si>
  <si>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</si>
  <si>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</si>
  <si>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</si>
  <si>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</si>
  <si>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</si>
  <si>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</si>
  <si>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</si>
  <si>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</si>
  <si>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</si>
  <si>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</si>
  <si>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</si>
  <si>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</si>
  <si>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</si>
  <si>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</si>
  <si>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</si>
  <si>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</si>
  <si>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</si>
  <si>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</si>
  <si>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</si>
  <si>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</si>
  <si>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</si>
  <si>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</si>
  <si>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</si>
  <si>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</si>
  <si>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</si>
  <si>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</si>
  <si>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</si>
  <si>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</si>
  <si>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</si>
  <si>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</si>
  <si>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</si>
  <si>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</si>
  <si>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</si>
  <si>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</si>
  <si>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</si>
  <si>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</si>
  <si>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</si>
  <si>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</si>
  <si>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</si>
  <si>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</si>
  <si>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</si>
  <si>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</si>
  <si>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</si>
  <si>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</si>
  <si>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</si>
  <si>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</si>
  <si>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</si>
  <si>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</si>
  <si>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</si>
  <si>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</si>
  <si>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</si>
  <si>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</si>
  <si>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</si>
  <si>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</si>
  <si>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</si>
  <si>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</si>
  <si>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</si>
  <si>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</si>
  <si>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</si>
  <si>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</si>
  <si>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</si>
  <si>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</si>
  <si>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</si>
  <si>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</si>
  <si>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</si>
  <si>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</si>
  <si>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</si>
  <si>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</si>
  <si>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</si>
  <si>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</si>
  <si>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</si>
  <si>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</si>
  <si>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</si>
  <si>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</si>
  <si>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</si>
  <si>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</si>
  <si>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</si>
  <si>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</si>
  <si>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</si>
  <si>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</si>
  <si>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</si>
  <si>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</si>
  <si>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</si>
  <si>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</si>
  <si>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</si>
  <si>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</si>
  <si>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</si>
  <si>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</si>
  <si>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</si>
  <si>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</si>
  <si>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</si>
  <si>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</si>
  <si>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</si>
  <si>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</si>
  <si>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</si>
  <si>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</si>
  <si>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</si>
  <si>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</si>
  <si>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</si>
  <si>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</si>
  <si>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</si>
  <si>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</si>
  <si>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</si>
  <si>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</si>
  <si>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</si>
  <si>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</si>
  <si>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</si>
  <si>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</si>
  <si>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</si>
  <si>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</si>
  <si>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</si>
  <si>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</si>
  <si>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</si>
  <si>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</si>
  <si>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</si>
  <si>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</si>
  <si>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</si>
  <si>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</si>
  <si>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</si>
  <si>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</si>
  <si>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</si>
  <si>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</si>
  <si>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</si>
  <si>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</si>
  <si>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</si>
  <si>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</si>
  <si>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</si>
  <si>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</si>
  <si>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</si>
  <si>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</si>
  <si>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</si>
  <si>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</si>
  <si>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</si>
  <si>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</si>
  <si>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</si>
  <si>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</si>
  <si>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</si>
  <si>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</si>
  <si>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</si>
  <si>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</si>
  <si>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</si>
  <si>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</si>
  <si>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</si>
  <si>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</si>
  <si>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</si>
  <si>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</si>
  <si>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</si>
  <si>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</si>
  <si>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</si>
  <si>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</si>
  <si>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</si>
  <si>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</si>
  <si>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</si>
  <si>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</si>
  <si>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</si>
  <si>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</si>
  <si>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</si>
  <si>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</si>
  <si>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</si>
  <si>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</si>
  <si>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</si>
  <si>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</si>
  <si>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</si>
  <si>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</si>
  <si>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</si>
  <si>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</si>
  <si>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</si>
  <si>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</si>
  <si>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</si>
  <si>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</si>
  <si>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</si>
  <si>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</si>
  <si>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</si>
  <si>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</si>
  <si>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</si>
  <si>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</si>
  <si>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</si>
  <si>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</si>
  <si>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</si>
  <si>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</si>
  <si>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</si>
  <si>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</si>
  <si>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</si>
  <si>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</si>
  <si>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</si>
  <si>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</si>
  <si>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</si>
  <si>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</si>
  <si>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</si>
  <si>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</si>
  <si>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</si>
  <si>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</si>
  <si>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</si>
  <si>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</si>
  <si>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</si>
  <si>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</si>
  <si>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</si>
  <si>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</si>
  <si>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</si>
  <si>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</si>
  <si>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</si>
  <si>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</si>
  <si>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</si>
  <si>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</si>
  <si>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</si>
  <si>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</si>
  <si>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</si>
  <si>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</si>
  <si>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</si>
  <si>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</si>
  <si>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</si>
  <si>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</si>
  <si>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</si>
  <si>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</si>
  <si>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</si>
  <si>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</si>
  <si>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</si>
  <si>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</si>
  <si>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</si>
  <si>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</si>
  <si>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</si>
  <si>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</si>
  <si>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</si>
  <si>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</si>
  <si>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</si>
  <si>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</si>
  <si>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</si>
  <si>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</si>
  <si>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</si>
  <si>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</si>
  <si>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</si>
  <si>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</si>
  <si>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</si>
  <si>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</si>
  <si>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</si>
  <si>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</si>
  <si>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</si>
  <si>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</si>
  <si>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</si>
  <si>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</si>
  <si>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</si>
  <si>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</si>
  <si>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</si>
  <si>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</si>
  <si>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</si>
  <si>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</si>
  <si>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</si>
  <si>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</si>
  <si>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</si>
  <si>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</si>
  <si>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</si>
  <si>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</si>
  <si>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</si>
  <si>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</si>
  <si>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</si>
  <si>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</si>
  <si>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</si>
  <si>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</si>
  <si>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</si>
  <si>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</si>
  <si>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</si>
  <si>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</si>
  <si>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</si>
  <si>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</si>
  <si>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</si>
  <si>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</si>
  <si>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</si>
  <si>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</si>
  <si>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</si>
  <si>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</si>
  <si>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</si>
  <si>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</si>
  <si>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</si>
  <si>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</si>
  <si>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</si>
  <si>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</si>
  <si>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</si>
  <si>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</si>
  <si>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</si>
  <si>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</si>
  <si>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</si>
  <si>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</si>
  <si>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</si>
  <si>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</si>
  <si>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</si>
  <si>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</si>
  <si>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</si>
  <si>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</si>
  <si>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</si>
  <si>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</si>
  <si>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</si>
  <si>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</si>
  <si>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</si>
  <si>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</si>
  <si>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</si>
  <si>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</si>
  <si>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</si>
  <si>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</si>
  <si>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</si>
  <si>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</si>
  <si>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</si>
  <si>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</si>
  <si>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</si>
  <si>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</si>
  <si>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</si>
  <si>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</si>
  <si>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</si>
  <si>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</si>
  <si>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</si>
  <si>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</si>
  <si>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</si>
  <si>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</si>
  <si>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</si>
  <si>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</si>
  <si>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</si>
  <si>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</si>
  <si>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</si>
  <si>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</si>
  <si>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</si>
  <si>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</si>
  <si>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</si>
  <si>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</si>
  <si>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</si>
  <si>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</si>
  <si>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</si>
  <si>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</si>
  <si>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</si>
  <si>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</si>
  <si>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</si>
  <si>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</si>
  <si>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</si>
  <si>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</si>
  <si>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</si>
  <si>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</si>
  <si>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</si>
  <si>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</si>
  <si>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</si>
  <si>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</si>
  <si>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</si>
  <si>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</si>
  <si>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</si>
  <si>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</si>
  <si>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</si>
  <si>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</si>
  <si>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</si>
  <si>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</si>
  <si>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</si>
  <si>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</si>
  <si>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</si>
  <si>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</si>
  <si>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</si>
  <si>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</si>
  <si>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</si>
  <si>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</si>
  <si>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</si>
  <si>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</si>
  <si>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</si>
  <si>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</si>
  <si>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</si>
  <si>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</si>
  <si>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</si>
  <si>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</si>
  <si>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</si>
  <si>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</si>
  <si>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</si>
  <si>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</si>
  <si>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</si>
  <si>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</si>
  <si>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</si>
  <si>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</si>
  <si>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</si>
  <si>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</si>
  <si>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</si>
  <si>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</si>
  <si>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</si>
  <si>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</si>
  <si>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</si>
  <si>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</si>
  <si>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</si>
  <si>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</si>
  <si>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</si>
  <si>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</si>
  <si>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</si>
  <si>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</si>
  <si>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</si>
  <si>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</si>
  <si>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</si>
  <si>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</si>
  <si>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</si>
  <si>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</si>
  <si>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</si>
  <si>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</si>
  <si>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</si>
  <si>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</si>
  <si>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</si>
  <si>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</si>
  <si>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</si>
  <si>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</si>
  <si>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</si>
  <si>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</si>
  <si>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</si>
  <si>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</si>
  <si>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</si>
  <si>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</si>
  <si>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</si>
  <si>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</si>
  <si>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</si>
  <si>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</si>
  <si>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</si>
  <si>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</si>
  <si>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</si>
  <si>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</si>
  <si>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</si>
  <si>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</si>
  <si>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</si>
  <si>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</si>
  <si>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</si>
  <si>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</si>
  <si>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</si>
  <si>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</si>
  <si>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</si>
  <si>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</si>
  <si>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</si>
  <si>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</si>
  <si>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</si>
  <si>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</si>
  <si>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</si>
  <si>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</si>
  <si>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</si>
  <si>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</si>
  <si>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</si>
  <si>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</si>
  <si>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</si>
  <si>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</si>
  <si>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</si>
  <si>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</si>
  <si>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</si>
  <si>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</si>
  <si>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</si>
  <si>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</si>
  <si>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</si>
  <si>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</si>
  <si>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</si>
  <si>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</si>
  <si>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</si>
  <si>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</si>
  <si>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</si>
  <si>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</si>
  <si>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</si>
  <si>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</si>
  <si>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</si>
  <si>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</si>
  <si>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</si>
  <si>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</si>
  <si>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</si>
  <si>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</si>
  <si>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</si>
  <si>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</si>
  <si>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</si>
  <si>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</si>
  <si>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</si>
  <si>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</si>
  <si>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</si>
  <si>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</si>
  <si>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</si>
  <si>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</si>
  <si>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</si>
  <si>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</si>
  <si>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</si>
  <si>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</si>
  <si>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</si>
  <si>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</si>
  <si>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</si>
  <si>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</si>
  <si>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</si>
  <si>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</si>
  <si>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</si>
  <si>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</si>
  <si>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</si>
  <si>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</si>
  <si>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</si>
  <si>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</si>
  <si>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</si>
  <si>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</si>
  <si>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</si>
  <si>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</si>
  <si>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</si>
  <si>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</si>
  <si>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</si>
  <si>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</si>
  <si>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</si>
  <si>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</si>
  <si>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</si>
  <si>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</si>
  <si>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</si>
  <si>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</si>
  <si>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</si>
  <si>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</si>
  <si>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</si>
  <si>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</si>
  <si>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</si>
  <si>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</si>
  <si>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</si>
  <si>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</si>
  <si>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</si>
  <si>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</si>
  <si>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</si>
  <si>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</si>
  <si>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</si>
  <si>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</si>
  <si>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</si>
  <si>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</si>
  <si>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</si>
  <si>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</si>
  <si>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</si>
  <si>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</si>
  <si>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</si>
  <si>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</si>
  <si>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</si>
  <si>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</si>
  <si>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</si>
  <si>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</si>
  <si>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</si>
  <si>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</si>
  <si>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</si>
  <si>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</si>
  <si>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</si>
  <si>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</si>
  <si>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</si>
  <si>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</si>
  <si>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</si>
  <si>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</si>
  <si>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</si>
  <si>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</si>
  <si>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</si>
  <si>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</si>
  <si>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</si>
  <si>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</si>
  <si>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</si>
  <si>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</si>
  <si>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</si>
  <si>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</si>
  <si>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</si>
  <si>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</si>
  <si>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</si>
  <si>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</si>
  <si>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</si>
  <si>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</si>
  <si>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</si>
  <si>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</si>
  <si>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</si>
  <si>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</si>
  <si>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</si>
  <si>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</si>
  <si>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</si>
  <si>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</si>
  <si>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</si>
  <si>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</si>
  <si>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</si>
  <si>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</si>
  <si>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</si>
  <si>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</si>
  <si>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</si>
  <si>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</si>
  <si>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</si>
  <si>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</si>
  <si>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</si>
  <si>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</si>
  <si>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</si>
  <si>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</si>
  <si>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</si>
  <si>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</si>
  <si>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</si>
  <si>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</si>
  <si>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</si>
  <si>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</si>
  <si>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</si>
  <si>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</si>
  <si>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</si>
  <si>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</si>
  <si>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</si>
  <si>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</si>
  <si>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</si>
  <si>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</si>
  <si>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</si>
  <si>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</si>
  <si>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</si>
  <si>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</si>
  <si>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</si>
  <si>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</si>
  <si>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</si>
  <si>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</si>
  <si>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</si>
  <si>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</si>
  <si>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</si>
  <si>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</si>
  <si>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</si>
  <si>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</si>
  <si>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</si>
  <si>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</si>
  <si>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</si>
  <si>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</si>
  <si>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</si>
  <si>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</si>
  <si>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</si>
  <si>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</si>
  <si>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</si>
  <si>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</si>
  <si>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</si>
  <si>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</si>
  <si>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</si>
  <si>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</si>
  <si>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</si>
  <si>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</si>
  <si>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</si>
  <si>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</si>
  <si>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</si>
  <si>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</si>
  <si>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</si>
  <si>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</si>
  <si>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</si>
  <si>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</si>
  <si>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</si>
  <si>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</si>
  <si>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</si>
  <si>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</si>
  <si>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</si>
  <si>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</si>
  <si>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</si>
  <si>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</si>
  <si>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</si>
  <si>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</si>
  <si>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</si>
  <si>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</si>
  <si>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</si>
  <si>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</si>
  <si>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</si>
  <si>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</si>
  <si>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</si>
  <si>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</si>
  <si>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</si>
  <si>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</si>
  <si>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</si>
  <si>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</si>
  <si>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</si>
  <si>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</si>
  <si>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</si>
  <si>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</si>
  <si>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</si>
  <si>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</si>
  <si>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</si>
  <si>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</si>
  <si>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</si>
  <si>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</si>
  <si>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</si>
  <si>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</si>
  <si>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</si>
  <si>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</si>
  <si>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</si>
  <si>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</si>
  <si>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</si>
  <si>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</si>
  <si>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</si>
  <si>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</si>
  <si>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</si>
  <si>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</si>
  <si>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</si>
  <si>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</si>
  <si>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</si>
  <si>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</si>
  <si>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</si>
  <si>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</si>
  <si>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</si>
  <si>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</si>
  <si>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</si>
  <si>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</si>
  <si>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</si>
  <si>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</si>
  <si>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</si>
  <si>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</si>
  <si>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</si>
  <si>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</si>
  <si>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</si>
  <si>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</si>
  <si>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</si>
  <si>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</si>
  <si>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</si>
  <si>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</si>
  <si>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</si>
  <si>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</si>
  <si>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</si>
  <si>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</si>
  <si>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</si>
  <si>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</si>
  <si>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</si>
  <si>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</si>
  <si>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</si>
  <si>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</si>
  <si>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</si>
  <si>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</si>
  <si>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</si>
  <si>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</si>
  <si>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</si>
  <si>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</si>
  <si>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</si>
  <si>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</si>
  <si>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</si>
  <si>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</si>
  <si>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</si>
  <si>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</si>
  <si>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</si>
  <si>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</si>
  <si>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</si>
  <si>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</si>
  <si>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</si>
  <si>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</si>
  <si>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</si>
  <si>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</si>
  <si>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</si>
  <si>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</si>
  <si>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</si>
  <si>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</si>
  <si>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</si>
  <si>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</si>
  <si>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</si>
  <si>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</si>
  <si>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</si>
  <si>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</si>
  <si>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</si>
  <si>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</si>
  <si>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</si>
  <si>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</si>
  <si>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</si>
  <si>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</si>
  <si>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</si>
  <si>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</si>
  <si>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</si>
  <si>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</si>
  <si>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</si>
  <si>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</si>
  <si>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</si>
  <si>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</si>
  <si>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</si>
  <si>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</si>
  <si>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</si>
  <si>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</si>
  <si>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</si>
  <si>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</si>
  <si>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</si>
  <si>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</si>
  <si>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</si>
  <si>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</si>
  <si>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</si>
  <si>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</si>
  <si>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</si>
  <si>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</si>
  <si>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</si>
  <si>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</si>
  <si>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</si>
  <si>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</si>
  <si>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</si>
  <si>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</si>
  <si>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</si>
  <si>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</si>
  <si>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</si>
  <si>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</si>
  <si>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</si>
  <si>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</si>
  <si>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</si>
  <si>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</si>
  <si>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</si>
  <si>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</si>
  <si>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</si>
  <si>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</si>
  <si>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</si>
  <si>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</si>
  <si>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</si>
  <si>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</si>
  <si>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</si>
  <si>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</si>
  <si>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</si>
  <si>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</si>
  <si>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</si>
  <si>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</si>
  <si>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</si>
  <si>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</si>
  <si>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</si>
  <si>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</si>
  <si>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</si>
  <si>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</si>
  <si>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</si>
  <si>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</si>
  <si>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</si>
  <si>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</si>
  <si>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</si>
  <si>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</si>
  <si>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</si>
  <si>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</si>
  <si>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</si>
  <si>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</si>
  <si>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</si>
  <si>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</si>
  <si>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</si>
  <si>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</si>
  <si>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</si>
  <si>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</si>
  <si>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</si>
  <si>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</si>
  <si>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</si>
  <si>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</si>
  <si>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</si>
  <si>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</si>
  <si>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</si>
  <si>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</si>
  <si>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</si>
  <si>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</si>
  <si>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</si>
  <si>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</si>
  <si>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</si>
  <si>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</si>
  <si>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</si>
  <si>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</si>
  <si>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</si>
  <si>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</si>
  <si>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</si>
  <si>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</si>
  <si>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</si>
  <si>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</si>
  <si>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</si>
  <si>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</si>
  <si>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</si>
  <si>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</si>
  <si>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</si>
  <si>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</si>
  <si>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</si>
  <si>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</si>
  <si>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</si>
  <si>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</si>
  <si>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</si>
  <si>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</si>
  <si>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</si>
  <si>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</si>
  <si>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</si>
  <si>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</si>
  <si>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</si>
  <si>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</si>
  <si>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</si>
  <si>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</si>
  <si>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</si>
  <si>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</si>
  <si>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</si>
  <si>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</si>
  <si>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</si>
  <si>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</si>
  <si>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</si>
  <si>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</si>
  <si>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</si>
  <si>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</si>
  <si>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</si>
  <si>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</si>
  <si>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</si>
  <si>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</si>
  <si>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</si>
  <si>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</si>
  <si>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</si>
  <si>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</si>
  <si>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</si>
  <si>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</si>
  <si>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</si>
  <si>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</si>
  <si>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</si>
  <si>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</si>
  <si>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</si>
  <si>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</si>
  <si>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</si>
  <si>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</si>
  <si>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</si>
  <si>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</si>
  <si>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</si>
  <si>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</si>
  <si>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</si>
  <si>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</si>
  <si>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</si>
  <si>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</si>
  <si>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</si>
  <si>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</si>
  <si>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</si>
  <si>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</si>
  <si>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</si>
  <si>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</si>
  <si>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</si>
  <si>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</si>
  <si>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</si>
  <si>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</si>
  <si>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</si>
  <si>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</si>
  <si>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</si>
  <si>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</si>
  <si>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</si>
  <si>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</si>
  <si>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</si>
  <si>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</si>
  <si>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</si>
  <si>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</si>
  <si>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</si>
  <si>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</si>
  <si>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</si>
  <si>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</si>
  <si>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</si>
  <si>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</si>
  <si>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</si>
  <si>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</si>
  <si>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</si>
  <si>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</si>
  <si>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</si>
  <si>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</si>
  <si>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</si>
  <si>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</si>
  <si>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</si>
  <si>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</si>
  <si>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</si>
  <si>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</si>
  <si>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</si>
  <si>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</si>
  <si>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</si>
  <si>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</si>
  <si>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</si>
  <si>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</si>
  <si>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</si>
  <si>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</si>
  <si>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</si>
  <si>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</si>
  <si>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</si>
  <si>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</si>
  <si>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</si>
  <si>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</si>
  <si>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</si>
  <si>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</si>
  <si>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</si>
  <si>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</si>
  <si>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</si>
  <si>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</si>
  <si>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</si>
  <si>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</si>
  <si>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</si>
  <si>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</si>
  <si>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</si>
  <si>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</si>
  <si>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</si>
  <si>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</si>
  <si>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</si>
  <si>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</si>
  <si>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</si>
  <si>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</si>
  <si>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</si>
  <si>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</si>
  <si>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</si>
  <si>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</si>
  <si>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</si>
  <si>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</si>
  <si>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</si>
  <si>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</si>
  <si>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</si>
  <si>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</si>
  <si>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</si>
  <si>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</si>
  <si>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</si>
  <si>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</si>
  <si>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</si>
  <si>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</si>
  <si>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</si>
  <si>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</si>
  <si>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</si>
  <si>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</si>
  <si>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</si>
  <si>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</si>
  <si>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</si>
  <si>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</si>
  <si>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</si>
  <si>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</si>
  <si>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</si>
  <si>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</si>
  <si>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</si>
  <si>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</si>
  <si>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</si>
  <si>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</si>
  <si>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</si>
  <si>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</si>
  <si>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</si>
  <si>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</si>
  <si>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</si>
  <si>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</si>
  <si>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</si>
  <si>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</si>
  <si>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</si>
  <si>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</si>
  <si>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</si>
  <si>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</si>
  <si>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</si>
  <si>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</si>
  <si>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</si>
  <si>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</si>
  <si>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</si>
  <si>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</si>
  <si>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</si>
  <si>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</si>
  <si>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</si>
  <si>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</si>
  <si>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</si>
  <si>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</si>
  <si>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</si>
  <si>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</si>
  <si>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</si>
  <si>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</si>
  <si>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</si>
  <si>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</si>
  <si>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</si>
  <si>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</si>
  <si>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</si>
  <si>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</si>
  <si>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</si>
  <si>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</si>
  <si>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</si>
  <si>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</si>
  <si>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</si>
  <si>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</si>
  <si>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</si>
  <si>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</si>
  <si>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</si>
  <si>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</si>
  <si>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</si>
  <si>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</si>
  <si>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</si>
  <si>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</si>
  <si>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</si>
  <si>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</si>
  <si>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</si>
  <si>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</si>
  <si>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</si>
  <si>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</si>
  <si>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</si>
  <si>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</si>
  <si>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</si>
  <si>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</si>
  <si>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</si>
  <si>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</si>
  <si>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</si>
  <si>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</si>
  <si>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</si>
  <si>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</si>
  <si>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</si>
  <si>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</si>
  <si>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</si>
  <si>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</si>
  <si>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</si>
  <si>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</si>
  <si>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</si>
  <si>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</si>
  <si>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</si>
  <si>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</si>
  <si>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</si>
  <si>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</si>
  <si>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</si>
  <si>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</si>
  <si>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</si>
  <si>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</si>
  <si>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</si>
  <si>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</si>
  <si>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</si>
  <si>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</si>
  <si>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</si>
  <si>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</si>
  <si>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</si>
  <si>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</si>
  <si>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</si>
  <si>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</si>
  <si>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</si>
  <si>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</si>
  <si>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</si>
  <si>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</si>
  <si>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</si>
  <si>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</si>
  <si>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</si>
  <si>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</si>
  <si>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</si>
  <si>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</si>
  <si>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</si>
  <si>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</si>
  <si>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</si>
  <si>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</si>
  <si>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</si>
  <si>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</si>
  <si>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</si>
  <si>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</si>
  <si>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</si>
  <si>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</si>
  <si>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</si>
  <si>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</si>
  <si>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</si>
  <si>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</si>
  <si>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</si>
  <si>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</si>
  <si>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</si>
  <si>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</si>
  <si>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</si>
  <si>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</si>
  <si>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</si>
  <si>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</si>
  <si>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</si>
  <si>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</si>
  <si>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</si>
  <si>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</si>
  <si>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</si>
  <si>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</si>
  <si>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</si>
  <si>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</si>
  <si>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</si>
  <si>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</si>
  <si>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</si>
  <si>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</si>
  <si>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</si>
  <si>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</si>
  <si>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</si>
  <si>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</si>
  <si>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</si>
  <si>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</si>
  <si>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</si>
  <si>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</si>
  <si>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</si>
  <si>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</si>
  <si>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</si>
  <si>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</si>
  <si>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</si>
  <si>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</si>
  <si>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</si>
  <si>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</si>
  <si>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</si>
  <si>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</si>
  <si>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</si>
  <si>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</si>
  <si>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</si>
  <si>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</si>
  <si>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</si>
  <si>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</si>
  <si>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</si>
  <si>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</si>
  <si>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</si>
  <si>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</si>
  <si>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</si>
  <si>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</si>
  <si>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</si>
  <si>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</si>
  <si>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</si>
  <si>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</si>
  <si>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</si>
  <si>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</si>
  <si>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</si>
  <si>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</si>
  <si>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</si>
  <si>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</si>
  <si>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</si>
  <si>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</si>
  <si>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</si>
  <si>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</si>
  <si>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</si>
  <si>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</si>
  <si>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</si>
  <si>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</si>
  <si>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</si>
  <si>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</si>
  <si>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</si>
  <si>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</si>
  <si>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</si>
  <si>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</si>
  <si>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</si>
  <si>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</si>
  <si>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</si>
  <si>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</si>
  <si>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</si>
  <si>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</si>
  <si>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</si>
  <si>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</si>
  <si>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</si>
  <si>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</si>
  <si>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</si>
  <si>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</si>
  <si>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</si>
  <si>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</si>
  <si>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</si>
  <si>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</si>
  <si>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</si>
  <si>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</si>
  <si>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</si>
  <si>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</si>
  <si>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</si>
  <si>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</si>
  <si>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</si>
  <si>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</si>
  <si>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</si>
  <si>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</si>
  <si>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</si>
  <si>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</si>
  <si>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</si>
  <si>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</si>
  <si>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</si>
  <si>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</si>
  <si>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</si>
  <si>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</si>
  <si>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</si>
  <si>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</si>
  <si>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</si>
  <si>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</si>
  <si>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</si>
  <si>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</si>
  <si>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</si>
  <si>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</si>
  <si>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</si>
  <si>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</si>
  <si>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</si>
  <si>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</si>
  <si>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</si>
  <si>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</si>
  <si>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</si>
  <si>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</si>
  <si>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</si>
  <si>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</si>
  <si>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</si>
  <si>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</si>
  <si>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</si>
  <si>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</si>
  <si>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</si>
  <si>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</si>
  <si>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</si>
  <si>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</si>
  <si>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</si>
  <si>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</si>
  <si>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</si>
  <si>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</si>
  <si>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</si>
  <si>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</si>
  <si>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</si>
  <si>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</si>
  <si>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</si>
  <si>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</si>
  <si>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</si>
  <si>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</si>
  <si>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</si>
  <si>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</si>
  <si>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</si>
  <si>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</si>
  <si>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</si>
  <si>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</si>
  <si>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</si>
  <si>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</si>
  <si>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</si>
  <si>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</si>
  <si>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</si>
  <si>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</si>
  <si>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</si>
  <si>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</si>
  <si>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</si>
  <si>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</si>
  <si>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</si>
  <si>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</si>
  <si>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</si>
  <si>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</si>
  <si>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</si>
  <si>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</si>
  <si>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</si>
  <si>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</si>
  <si>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</si>
  <si>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</si>
  <si>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</si>
  <si>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</si>
  <si>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</si>
  <si>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</si>
  <si>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</si>
  <si>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</si>
  <si>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</si>
  <si>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</si>
  <si>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</si>
  <si>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</si>
  <si>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</si>
  <si>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</si>
  <si>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</si>
  <si>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</si>
  <si>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</si>
  <si>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</si>
  <si>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</si>
  <si>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</si>
  <si>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</si>
  <si>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</si>
  <si>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</si>
  <si>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</si>
  <si>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</si>
  <si>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</si>
  <si>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</si>
  <si>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</si>
  <si>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</si>
  <si>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</si>
  <si>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</si>
  <si>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</si>
  <si>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</si>
  <si>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</si>
  <si>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</si>
  <si>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</si>
  <si>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</si>
  <si>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</si>
  <si>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</si>
  <si>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</si>
  <si>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</si>
  <si>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</si>
  <si>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</si>
  <si>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</si>
  <si>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</si>
  <si>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</si>
  <si>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</si>
  <si>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</si>
  <si>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</si>
  <si>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</si>
  <si>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</si>
  <si>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</si>
  <si>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</si>
  <si>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</si>
  <si>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</si>
  <si>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</si>
  <si>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</si>
  <si>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</si>
  <si>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</si>
  <si>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</si>
  <si>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</si>
  <si>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</si>
  <si>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</si>
  <si>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</si>
  <si>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</si>
  <si>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</si>
  <si>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</si>
  <si>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</si>
  <si>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</si>
  <si>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</si>
  <si>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</si>
  <si>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</si>
  <si>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</si>
  <si>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</si>
  <si>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</si>
  <si>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</si>
  <si>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</si>
  <si>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</si>
  <si>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</si>
  <si>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</si>
  <si>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</si>
  <si>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</si>
  <si>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</si>
  <si>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</si>
  <si>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</si>
  <si>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</si>
  <si>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</si>
  <si>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</si>
  <si>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</si>
  <si>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</si>
  <si>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</si>
  <si>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</si>
  <si>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</si>
  <si>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</si>
  <si>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</si>
  <si>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</si>
  <si>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</si>
  <si>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</si>
  <si>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</si>
  <si>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</si>
  <si>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</si>
  <si>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</si>
  <si>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</si>
  <si>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</si>
  <si>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</si>
  <si>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</si>
  <si>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</si>
  <si>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</si>
  <si>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</si>
  <si>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</si>
  <si>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</si>
  <si>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</si>
  <si>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</si>
  <si>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</si>
  <si>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</si>
  <si>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</si>
  <si>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</si>
  <si>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</si>
  <si>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</si>
  <si>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</si>
  <si>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</si>
  <si>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</si>
  <si>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</si>
  <si>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</si>
  <si>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</si>
  <si>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</si>
  <si>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</si>
  <si>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</si>
  <si>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</si>
  <si>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</si>
  <si>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</si>
  <si>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</si>
  <si>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</si>
  <si>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</si>
  <si>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</si>
  <si>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</si>
  <si>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</si>
  <si>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</si>
  <si>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</si>
  <si>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</si>
  <si>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</si>
  <si>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</si>
  <si>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</si>
  <si>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</si>
  <si>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</si>
  <si>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</si>
  <si>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</si>
  <si>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</si>
  <si>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</si>
  <si>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</si>
  <si>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</si>
  <si>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</si>
  <si>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</si>
  <si>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</si>
  <si>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</si>
  <si>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</si>
  <si>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</si>
  <si>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</si>
  <si>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</si>
  <si>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</si>
  <si>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</si>
  <si>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</si>
  <si>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</si>
  <si>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</si>
  <si>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</si>
  <si>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</si>
  <si>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</si>
  <si>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</si>
  <si>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</si>
  <si>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</si>
  <si>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</si>
  <si>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</si>
  <si>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</si>
  <si>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</si>
  <si>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</si>
  <si>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</si>
  <si>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</si>
  <si>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</si>
  <si>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</si>
  <si>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</si>
  <si>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</si>
  <si>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</si>
  <si>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</si>
  <si>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</si>
  <si>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</si>
  <si>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</si>
  <si>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</si>
  <si>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</si>
  <si>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</si>
  <si>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</si>
  <si>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</si>
  <si>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</si>
  <si>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</si>
  <si>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</si>
  <si>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</si>
  <si>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</si>
  <si>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</si>
  <si>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</si>
  <si>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</si>
  <si>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</si>
  <si>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</si>
  <si>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</si>
  <si>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</si>
  <si>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</si>
  <si>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</si>
  <si>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</si>
  <si>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</si>
  <si>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</si>
  <si>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</si>
  <si>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</si>
  <si>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</si>
  <si>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</si>
  <si>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</si>
  <si>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</si>
  <si>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</si>
  <si>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</si>
  <si>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</si>
  <si>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</si>
  <si>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</si>
  <si>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</si>
  <si>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</si>
  <si>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</si>
  <si>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</si>
  <si>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</si>
  <si>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</si>
  <si>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</si>
  <si>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</si>
  <si>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</si>
  <si>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</si>
  <si>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</si>
  <si>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</si>
  <si>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</si>
  <si>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</si>
  <si>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</si>
  <si>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</si>
  <si>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</si>
  <si>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</si>
  <si>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</si>
  <si>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</si>
  <si>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</si>
  <si>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</si>
  <si>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</si>
  <si>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</si>
  <si>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</si>
  <si>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</si>
  <si>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</si>
  <si>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</si>
  <si>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</si>
  <si>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</si>
  <si>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</si>
  <si>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</si>
  <si>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</si>
  <si>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</si>
  <si>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</si>
  <si>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</si>
  <si>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</si>
  <si>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</si>
  <si>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</si>
  <si>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</si>
  <si>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</si>
  <si>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</si>
  <si>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</si>
  <si>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</si>
  <si>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</si>
  <si>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</si>
  <si>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</si>
  <si>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</si>
  <si>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</si>
  <si>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</si>
  <si>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</si>
  <si>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</si>
  <si>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</si>
  <si>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</si>
  <si>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</si>
  <si>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</si>
  <si>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</si>
  <si>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</si>
  <si>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</si>
  <si>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</si>
  <si>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</si>
  <si>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</si>
  <si>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</si>
  <si>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</si>
  <si>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</si>
  <si>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</si>
  <si>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</si>
  <si>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</si>
  <si>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</si>
  <si>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</si>
  <si>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</si>
  <si>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</si>
  <si>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</si>
  <si>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</si>
  <si>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</si>
  <si>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</si>
  <si>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</si>
  <si>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</si>
  <si>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</si>
  <si>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</si>
  <si>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</si>
  <si>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</si>
  <si>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</si>
  <si>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</si>
  <si>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</si>
  <si>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</si>
  <si>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</si>
  <si>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</si>
  <si>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</si>
  <si>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</si>
  <si>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</si>
  <si>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</si>
  <si>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</si>
  <si>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</si>
  <si>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</si>
  <si>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</si>
  <si>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</si>
  <si>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</si>
  <si>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</si>
  <si>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</si>
  <si>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</si>
  <si>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</si>
  <si>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</si>
  <si>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</si>
  <si>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</si>
  <si>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</si>
  <si>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</si>
  <si>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</si>
  <si>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</si>
  <si>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</si>
  <si>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</si>
  <si>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</si>
  <si>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</si>
  <si>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</si>
  <si>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</si>
  <si>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</si>
  <si>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</si>
  <si>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</si>
  <si>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</si>
  <si>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</si>
  <si>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</si>
  <si>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</si>
  <si>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</si>
  <si>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</si>
  <si>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</si>
  <si>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</si>
  <si>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</si>
  <si>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</si>
  <si>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</si>
  <si>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</si>
  <si>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</si>
  <si>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</si>
  <si>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</si>
  <si>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</si>
  <si>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</si>
  <si>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</si>
  <si>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</si>
  <si>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</si>
  <si>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</si>
  <si>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</si>
  <si>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</si>
  <si>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</si>
  <si>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</si>
  <si>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</si>
  <si>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</si>
  <si>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</si>
  <si>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</si>
  <si>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</si>
  <si>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</si>
  <si>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</si>
  <si>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</si>
  <si>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</si>
  <si>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</si>
  <si>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</si>
  <si>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</si>
  <si>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</si>
  <si>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</si>
  <si>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</si>
  <si>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</si>
  <si>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</si>
  <si>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</si>
  <si>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</si>
  <si>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</si>
  <si>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</si>
  <si>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</si>
  <si>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</si>
  <si>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</si>
  <si>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</si>
  <si>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</si>
  <si>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</si>
  <si>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</si>
  <si>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</si>
  <si>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</si>
  <si>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</si>
  <si>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</si>
  <si>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</si>
  <si>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</si>
  <si>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</si>
  <si>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</si>
  <si>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</si>
  <si>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</si>
  <si>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</si>
  <si>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</si>
  <si>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</si>
  <si>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</si>
  <si>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</si>
  <si>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</si>
  <si>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</si>
  <si>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</si>
  <si>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</si>
  <si>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</si>
  <si>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</si>
  <si>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</si>
  <si>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</si>
  <si>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</si>
  <si>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</si>
  <si>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</si>
  <si>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</si>
  <si>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</si>
  <si>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</si>
  <si>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</si>
  <si>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</si>
  <si>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</si>
  <si>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</si>
  <si>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</si>
  <si>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</si>
  <si>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</si>
  <si>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</si>
  <si>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</si>
  <si>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</si>
  <si>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</si>
  <si>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</si>
  <si>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</si>
  <si>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</si>
  <si>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</si>
  <si>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</si>
  <si>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</si>
  <si>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</si>
  <si>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</si>
  <si>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</si>
  <si>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</si>
  <si>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</si>
  <si>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</si>
  <si>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</si>
  <si>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</si>
  <si>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</si>
  <si>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</si>
  <si>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</si>
  <si>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</si>
  <si>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</si>
  <si>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</si>
  <si>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</si>
  <si>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</si>
  <si>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</si>
  <si>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</si>
  <si>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</si>
  <si>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</si>
  <si>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</si>
  <si>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</si>
  <si>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</si>
  <si>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</si>
  <si>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</si>
  <si>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</si>
  <si>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</si>
  <si>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</si>
  <si>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</si>
  <si>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</si>
  <si>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</si>
  <si>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</si>
  <si>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</si>
  <si>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</si>
  <si>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</si>
  <si>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</si>
  <si>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</si>
  <si>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</si>
  <si>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</si>
  <si>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</si>
  <si>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</si>
  <si>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</si>
  <si>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</si>
  <si>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</si>
  <si>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</si>
  <si>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</si>
  <si>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</si>
  <si>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</si>
  <si>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</si>
  <si>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</si>
  <si>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</si>
  <si>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</si>
  <si>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</si>
  <si>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</si>
  <si>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</si>
  <si>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</si>
  <si>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</si>
  <si>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</si>
  <si>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</si>
  <si>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</si>
  <si>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</si>
  <si>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</si>
  <si>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</si>
  <si>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</si>
  <si>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</si>
  <si>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</si>
  <si>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</si>
  <si>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</si>
  <si>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</si>
  <si>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</si>
  <si>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</si>
  <si>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</si>
  <si>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</si>
  <si>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</si>
  <si>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</si>
  <si>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</si>
  <si>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</si>
  <si>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</si>
  <si>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</si>
  <si>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</si>
  <si>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</si>
  <si>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</si>
  <si>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</si>
  <si>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</si>
  <si>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</si>
  <si>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</si>
  <si>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</si>
  <si>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</si>
  <si>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</si>
  <si>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</si>
  <si>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</si>
  <si>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</si>
  <si>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</si>
  <si>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</si>
  <si>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</si>
  <si>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</si>
  <si>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</si>
  <si>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</si>
  <si>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</si>
  <si>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</si>
  <si>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</si>
  <si>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</si>
  <si>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</si>
  <si>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</si>
  <si>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</si>
  <si>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</si>
  <si>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</si>
  <si>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</si>
  <si>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</si>
  <si>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</si>
  <si>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</si>
  <si>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</si>
  <si>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</si>
  <si>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</si>
  <si>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</si>
  <si>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</si>
  <si>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</si>
  <si>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</si>
  <si>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</si>
  <si>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</si>
  <si>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</si>
  <si>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</si>
  <si>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</si>
  <si>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</si>
  <si>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</si>
  <si>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</si>
  <si>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</si>
  <si>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</si>
  <si>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</si>
  <si>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</si>
  <si>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</si>
  <si>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</si>
  <si>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</si>
  <si>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</si>
  <si>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</si>
  <si>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</si>
  <si>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</si>
  <si>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</si>
  <si>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</si>
  <si>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</si>
  <si>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</si>
  <si>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</si>
  <si>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</si>
  <si>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</si>
  <si>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</si>
  <si>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</si>
  <si>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</si>
  <si>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</si>
  <si>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</si>
  <si>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</si>
  <si>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</si>
  <si>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</si>
  <si>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</si>
  <si>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</si>
  <si>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</si>
  <si>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</si>
  <si>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</si>
  <si>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</si>
  <si>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</si>
  <si>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</si>
  <si>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</si>
  <si>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</si>
  <si>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</si>
  <si>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</si>
  <si>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</si>
  <si>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</si>
  <si>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</si>
  <si>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</si>
  <si>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</si>
  <si>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</si>
  <si>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</si>
  <si>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</si>
  <si>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</si>
  <si>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</si>
  <si>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</si>
  <si>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</si>
  <si>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</si>
  <si>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</si>
  <si>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</si>
  <si>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</si>
  <si>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</si>
  <si>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</si>
  <si>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</si>
  <si>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</si>
  <si>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</si>
  <si>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</si>
  <si>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</si>
  <si>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</si>
  <si>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</si>
  <si>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</si>
  <si>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</si>
  <si>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</si>
  <si>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</si>
  <si>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</si>
  <si>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</si>
  <si>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</si>
  <si>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</si>
  <si>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</si>
  <si>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</si>
  <si>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</si>
  <si>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</si>
  <si>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</si>
  <si>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</si>
  <si>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</si>
  <si>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</si>
  <si>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</si>
  <si>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</si>
  <si>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</si>
  <si>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</si>
  <si>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</si>
  <si>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</si>
  <si>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</si>
  <si>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</si>
  <si>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</si>
  <si>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</si>
  <si>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</si>
  <si>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</si>
  <si>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</si>
  <si>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</si>
  <si>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</si>
  <si>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</si>
  <si>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</si>
  <si>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</si>
  <si>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</si>
  <si>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</si>
  <si>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</si>
  <si>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</si>
  <si>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</si>
  <si>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</si>
  <si>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</si>
  <si>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</si>
  <si>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</si>
  <si>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</si>
  <si>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</si>
  <si>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</si>
  <si>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</si>
  <si>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</si>
  <si>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</si>
  <si>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</si>
  <si>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</si>
  <si>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</si>
  <si>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</si>
  <si>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</si>
  <si>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</si>
  <si>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</si>
  <si>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</si>
  <si>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</si>
  <si>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</si>
  <si>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</si>
  <si>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</si>
  <si>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</si>
  <si>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</si>
  <si>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</si>
  <si>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</si>
  <si>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</si>
  <si>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</si>
  <si>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</si>
  <si>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</si>
  <si>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</si>
  <si>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</si>
  <si>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</si>
  <si>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</si>
  <si>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</si>
  <si>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</si>
  <si>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</si>
  <si>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</si>
  <si>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</si>
  <si>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</si>
  <si>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</si>
  <si>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</si>
  <si>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</si>
  <si>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</si>
  <si>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</si>
  <si>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</si>
  <si>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</si>
  <si>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</si>
  <si>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</si>
  <si>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</si>
  <si>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</si>
  <si>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</si>
  <si>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</si>
  <si>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</si>
  <si>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</si>
  <si>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</si>
  <si>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</si>
  <si>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</si>
  <si>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</si>
  <si>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</si>
  <si>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</si>
  <si>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</si>
  <si>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</si>
  <si>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</si>
  <si>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</si>
  <si>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</si>
  <si>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</si>
  <si>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</si>
  <si>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</si>
  <si>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</si>
  <si>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</si>
  <si>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</si>
  <si>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</si>
  <si>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</si>
  <si>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</si>
  <si>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</si>
  <si>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</si>
  <si>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</si>
  <si>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</si>
  <si>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</si>
  <si>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</si>
  <si>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</si>
  <si>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</si>
  <si>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</si>
  <si>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</si>
  <si>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</si>
  <si>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</si>
  <si>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</si>
  <si>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</si>
  <si>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</si>
  <si>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</si>
  <si>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</si>
  <si>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</si>
  <si>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Honda Web Enhancment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</si>
</sst>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0" activePane="bottomLeft" state="frozen"/>
      <selection activeCell="G20" sqref="G20"/>
      <selection pane="bottomLeft" activeCell="C31" sqref="C31"/>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45891</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71840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921963</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0.54872890990950018</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Honda Web Enhancment</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45891</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2" t="s">
        <v>534</v>
      </c>
      <c r="L54" s="1683"/>
      <c r="M54" s="1684"/>
      <c r="N54" s="1190" cm="1">
        <f t="array" ref="N54">IF($E$20="Credera US",V54,SUMPRODUCT(('Rates &amp; Drop Downs INT'!$CG$6:$CG$747=$D54)*('Rates &amp; Drop Downs INT'!$CI$6:$CI$747=$F54)*('Rates &amp; Drop Downs INT'!$CK$6:$CK$747=$K54)*('Rates &amp; Drop Downs INT'!$CM$6:$CM$747)))</f>
        <v>2</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2" t="s">
        <v>444</v>
      </c>
      <c r="L55" s="1683"/>
      <c r="M55" s="1684"/>
      <c r="N55" s="1190" cm="1">
        <f t="array" ref="N55">IF($E$20="Credera US",V55,SUMPRODUCT(('Rates &amp; Drop Downs INT'!$CG$6:$CG$747=$D55)*('Rates &amp; Drop Downs INT'!$CI$6:$CI$747=$F55)*('Rates &amp; Drop Downs INT'!$CK$6:$CK$747=$K55)*('Rates &amp; Drop Downs INT'!$CM$6:$CM$747)))</f>
        <v>5</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f>IFERROR(IF(ISBLANK(K55)," ",_xlfn.XLOOKUP(K55,'Rates &amp; Drop Downs INT'!C:C,'Rates &amp; Drop Downs INT'!J:J)),N55)</f>
        <v>0</v>
      </c>
      <c r="W55" s="1203" t="str">
        <f t="shared" si="0"/>
        <v>Offshore</v>
      </c>
      <c r="X55" s="1203"/>
      <c r="Y55" s="880">
        <v>20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45891</v>
      </c>
      <c r="G158" s="1390"/>
      <c r="H158" s="1390"/>
      <c r="I158" s="1390">
        <f>IFERROR(F158+7-WEEKDAY(F158,3),"")</f>
        <v>45894</v>
      </c>
      <c r="J158" s="1390"/>
      <c r="K158" s="1390">
        <f>IFERROR(I158+7," ")</f>
        <v>45901</v>
      </c>
      <c r="L158" s="1390">
        <f>IFERROR(K158+7," ")</f>
        <v>45908</v>
      </c>
      <c r="M158" s="1390">
        <f>IFERROR(L158+7," ")</f>
        <v>45915</v>
      </c>
      <c r="N158" s="1390">
        <f>IFERROR(M158+7," ")</f>
        <v>45922</v>
      </c>
      <c r="O158" s="1390">
        <f>IFERROR(N158+7," ")</f>
        <v>45929</v>
      </c>
      <c r="P158" s="1390">
        <f t="shared" ref="P158" si="9">IFERROR(O158+7," ")</f>
        <v>45936</v>
      </c>
      <c r="Q158" s="1390">
        <f t="shared" ref="Q158" si="10">IFERROR(P158+7," ")</f>
        <v>45943</v>
      </c>
      <c r="R158" s="1390">
        <f t="shared" ref="R158" si="11">IFERROR(Q158+7," ")</f>
        <v>45950</v>
      </c>
      <c r="S158" s="1390">
        <f t="shared" ref="S158" si="12">IFERROR(R158+7," ")</f>
        <v>45957</v>
      </c>
      <c r="T158" s="1390">
        <f t="shared" ref="T158" si="13">IFERROR(S158+7," ")</f>
        <v>45964</v>
      </c>
      <c r="U158" s="1390">
        <f t="shared" ref="U158" si="14">IFERROR(T158+7," ")</f>
        <v>45971</v>
      </c>
      <c r="V158" s="1390"/>
      <c r="W158" s="1390"/>
      <c r="X158" s="1390"/>
      <c r="Y158" s="1390">
        <f>IFERROR(U158+7," ")</f>
        <v>45978</v>
      </c>
      <c r="Z158" s="1390">
        <f t="shared" ref="Z158" si="15">IFERROR(Y158+7," ")</f>
        <v>45985</v>
      </c>
      <c r="AA158" s="1390">
        <f t="shared" ref="AA158" si="16">IFERROR(Z158+7," ")</f>
        <v>45992</v>
      </c>
      <c r="AB158" s="1390">
        <f t="shared" ref="AB158" si="17">IFERROR(AA158+7," ")</f>
        <v>45999</v>
      </c>
      <c r="AC158" s="1390"/>
      <c r="AD158" s="1524"/>
      <c r="AE158" s="1524"/>
      <c r="AF158" s="1524"/>
      <c r="AG158" s="1390">
        <f>IFERROR(AB158+7," ")</f>
        <v>46006</v>
      </c>
      <c r="AH158" s="1390">
        <f>IFERROR(AG158+7," ")</f>
        <v>46013</v>
      </c>
      <c r="AI158" s="1390">
        <f t="shared" ref="AI158:BJ158" si="18">IFERROR(AH158+7," ")</f>
        <v>46020</v>
      </c>
      <c r="AJ158" s="1390">
        <f>IFERROR(AI158+7," ")</f>
        <v>46027</v>
      </c>
      <c r="AK158" s="1390">
        <f t="shared" si="18"/>
        <v>46034</v>
      </c>
      <c r="AL158" s="1390">
        <f t="shared" si="18"/>
        <v>46041</v>
      </c>
      <c r="AM158" s="1390">
        <f t="shared" si="18"/>
        <v>46048</v>
      </c>
      <c r="AN158" s="1390">
        <f t="shared" si="18"/>
        <v>46055</v>
      </c>
      <c r="AO158" s="1390">
        <f t="shared" si="18"/>
        <v>46062</v>
      </c>
      <c r="AP158" s="1390">
        <f t="shared" si="18"/>
        <v>46069</v>
      </c>
      <c r="AQ158" s="1390">
        <f t="shared" si="18"/>
        <v>46076</v>
      </c>
      <c r="AR158" s="1390">
        <f t="shared" si="18"/>
        <v>46083</v>
      </c>
      <c r="AS158" s="1390">
        <f t="shared" si="18"/>
        <v>46090</v>
      </c>
      <c r="AT158" s="1390">
        <f t="shared" si="18"/>
        <v>46097</v>
      </c>
      <c r="AU158" s="1390">
        <f t="shared" si="18"/>
        <v>46104</v>
      </c>
      <c r="AV158" s="1390">
        <f t="shared" si="18"/>
        <v>46111</v>
      </c>
      <c r="AW158" s="1390">
        <f t="shared" si="18"/>
        <v>46118</v>
      </c>
      <c r="AX158" s="1390">
        <f t="shared" si="18"/>
        <v>46125</v>
      </c>
      <c r="AY158" s="1390">
        <f t="shared" si="18"/>
        <v>46132</v>
      </c>
      <c r="AZ158" s="1390">
        <f t="shared" si="18"/>
        <v>46139</v>
      </c>
      <c r="BA158" s="1390">
        <f t="shared" si="18"/>
        <v>46146</v>
      </c>
      <c r="BB158" s="1390">
        <f t="shared" si="18"/>
        <v>46153</v>
      </c>
      <c r="BC158" s="1390">
        <f t="shared" si="18"/>
        <v>46160</v>
      </c>
      <c r="BD158" s="1390">
        <f t="shared" si="18"/>
        <v>46167</v>
      </c>
      <c r="BE158" s="1390">
        <f t="shared" si="18"/>
        <v>46174</v>
      </c>
      <c r="BF158" s="1390">
        <f t="shared" si="18"/>
        <v>46181</v>
      </c>
      <c r="BG158" s="1390">
        <f t="shared" si="18"/>
        <v>46188</v>
      </c>
      <c r="BH158" s="1390">
        <f t="shared" si="18"/>
        <v>46195</v>
      </c>
      <c r="BI158" s="1390">
        <f t="shared" si="18"/>
        <v>46202</v>
      </c>
      <c r="BJ158" s="1390">
        <f t="shared" si="18"/>
        <v>46209</v>
      </c>
      <c r="BK158" s="1390">
        <f t="shared" ref="BK158" si="19">IFERROR(BJ158+7," ")</f>
        <v>46216</v>
      </c>
      <c r="BL158" s="1390">
        <f t="shared" ref="BL158" si="20">IFERROR(BK158+7," ")</f>
        <v>46223</v>
      </c>
      <c r="BM158" s="1390">
        <f t="shared" ref="BM158" si="21">IFERROR(BL158+7," ")</f>
        <v>46230</v>
      </c>
      <c r="BN158" s="1390">
        <f>IFERROR(BM158+7," ")</f>
        <v>46237</v>
      </c>
      <c r="BO158" s="1390">
        <f>IFERROR(BN158+7," ")</f>
        <v>46244</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45887</v>
      </c>
      <c r="G166" s="883"/>
      <c r="H166" s="883"/>
      <c r="I166" s="883">
        <f>IF(WEEKDAY(I158,1)=2,I158,I158-WEEKDAY(I158,1)+2)</f>
        <v>45894</v>
      </c>
      <c r="J166" s="883"/>
      <c r="K166" s="883">
        <f t="shared" ref="K166:AB166" si="72">IF(WEEKDAY(K158,1)=2,K158,K158-WEEKDAY(K158,1)+2)</f>
        <v>45901</v>
      </c>
      <c r="L166" s="883">
        <f t="shared" si="72"/>
        <v>45908</v>
      </c>
      <c r="M166" s="883">
        <f t="shared" si="72"/>
        <v>45915</v>
      </c>
      <c r="N166" s="883">
        <f t="shared" si="72"/>
        <v>45922</v>
      </c>
      <c r="O166" s="883">
        <f t="shared" si="72"/>
        <v>45929</v>
      </c>
      <c r="P166" s="883">
        <f t="shared" si="72"/>
        <v>45936</v>
      </c>
      <c r="Q166" s="883">
        <f t="shared" si="72"/>
        <v>45943</v>
      </c>
      <c r="R166" s="897">
        <f t="shared" si="72"/>
        <v>45950</v>
      </c>
      <c r="S166" s="901">
        <f t="shared" si="72"/>
        <v>45957</v>
      </c>
      <c r="T166" s="901">
        <f t="shared" si="72"/>
        <v>45964</v>
      </c>
      <c r="U166" s="901">
        <f t="shared" si="72"/>
        <v>45971</v>
      </c>
      <c r="V166" s="901"/>
      <c r="W166" s="901"/>
      <c r="X166" s="901"/>
      <c r="Y166" s="901">
        <f t="shared" si="72"/>
        <v>45978</v>
      </c>
      <c r="Z166" s="901">
        <f t="shared" si="72"/>
        <v>45985</v>
      </c>
      <c r="AA166" s="901">
        <f t="shared" si="72"/>
        <v>45992</v>
      </c>
      <c r="AB166" s="901">
        <f t="shared" si="72"/>
        <v>45999</v>
      </c>
      <c r="AC166" s="901"/>
      <c r="AH166" s="901">
        <f t="shared" ref="AH166:BN166" si="73">IF(WEEKDAY(AH158,1)=2,AH158,AH158-WEEKDAY(AH158,1)+2)</f>
        <v>46013</v>
      </c>
      <c r="AI166" s="901">
        <f t="shared" si="73"/>
        <v>46020</v>
      </c>
      <c r="AJ166" s="901">
        <f t="shared" si="73"/>
        <v>46027</v>
      </c>
      <c r="AK166" s="901">
        <f t="shared" si="73"/>
        <v>46034</v>
      </c>
      <c r="AL166" s="901">
        <f t="shared" si="73"/>
        <v>46041</v>
      </c>
      <c r="AM166" s="901">
        <f t="shared" si="73"/>
        <v>46048</v>
      </c>
      <c r="AN166" s="901">
        <f t="shared" si="73"/>
        <v>46055</v>
      </c>
      <c r="AO166" s="901">
        <f t="shared" si="73"/>
        <v>46062</v>
      </c>
      <c r="AP166" s="901">
        <f t="shared" si="73"/>
        <v>46069</v>
      </c>
      <c r="AQ166" s="901">
        <f t="shared" si="73"/>
        <v>46076</v>
      </c>
      <c r="AR166" s="901">
        <f t="shared" si="73"/>
        <v>46083</v>
      </c>
      <c r="AS166" s="901">
        <f t="shared" si="73"/>
        <v>46090</v>
      </c>
      <c r="AT166" s="901">
        <f t="shared" si="73"/>
        <v>46097</v>
      </c>
      <c r="AU166" s="901">
        <f t="shared" si="73"/>
        <v>46104</v>
      </c>
      <c r="AV166" s="901">
        <f t="shared" si="73"/>
        <v>46111</v>
      </c>
      <c r="AW166" s="901">
        <f t="shared" si="73"/>
        <v>46118</v>
      </c>
      <c r="AX166" s="901">
        <f t="shared" si="73"/>
        <v>46125</v>
      </c>
      <c r="AY166" s="901">
        <f t="shared" si="73"/>
        <v>46132</v>
      </c>
      <c r="AZ166" s="901">
        <f t="shared" si="73"/>
        <v>46139</v>
      </c>
      <c r="BA166" s="901">
        <f t="shared" si="73"/>
        <v>46146</v>
      </c>
      <c r="BB166" s="901">
        <f t="shared" si="73"/>
        <v>46153</v>
      </c>
      <c r="BC166" s="901">
        <f t="shared" si="73"/>
        <v>46160</v>
      </c>
      <c r="BD166" s="901">
        <f t="shared" si="73"/>
        <v>46167</v>
      </c>
      <c r="BE166" s="901">
        <f t="shared" si="73"/>
        <v>46174</v>
      </c>
      <c r="BF166" s="901">
        <f t="shared" si="73"/>
        <v>46181</v>
      </c>
      <c r="BG166" s="901">
        <f t="shared" si="73"/>
        <v>46188</v>
      </c>
      <c r="BH166" s="901">
        <f t="shared" si="73"/>
        <v>46195</v>
      </c>
      <c r="BI166" s="901">
        <f t="shared" si="73"/>
        <v>46202</v>
      </c>
      <c r="BJ166" s="901">
        <f t="shared" si="73"/>
        <v>46209</v>
      </c>
      <c r="BK166" s="901">
        <f t="shared" si="73"/>
        <v>46216</v>
      </c>
      <c r="BL166" s="901">
        <f t="shared" si="73"/>
        <v>46223</v>
      </c>
      <c r="BM166" s="1337">
        <f t="shared" si="73"/>
        <v>46230</v>
      </c>
      <c r="BN166" s="1338">
        <f t="shared" si="73"/>
        <v>46237</v>
      </c>
      <c r="BO166" s="1338">
        <f t="shared" ref="BO166" si="74">IF(WEEKDAY(BO158,1)=2,BO158,BO158-WEEKDAY(BO158,1)+2)</f>
        <v>46244</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A13" zoomScale="80" zoomScaleNormal="80" workbookViewId="0">
      <selection activeCell="A23" sqref="A23:XFD23"/>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Honda Web Enhancment</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45891</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45891</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1.2"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14.4"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0.08</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85">
        <f>SUM(O38:Q38)</f>
        <v>84960</v>
      </c>
      <c r="P39" s="1786"/>
      <c r="Q39" s="1787"/>
      <c r="R39" s="1788">
        <f>SUM(R38:S38)</f>
        <v>61040</v>
      </c>
      <c r="S39" s="1789"/>
      <c r="T39" s="1785">
        <f>SUM(T38:U38)</f>
        <v>61040</v>
      </c>
      <c r="U39" s="1787"/>
      <c r="V39" s="1788">
        <f>SUM(V38:AS38)</f>
        <v>662640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91">
        <f>SUM(N38:Q38)</f>
        <v>113280</v>
      </c>
      <c r="O40" s="1792"/>
      <c r="P40" s="1792"/>
      <c r="Q40" s="1792"/>
      <c r="R40" s="1793">
        <f>SUM(R38:U38)</f>
        <v>122080</v>
      </c>
      <c r="S40" s="1794"/>
      <c r="T40" s="1794"/>
      <c r="U40" s="1794"/>
      <c r="V40" s="1791">
        <f>SUM(V38:BE38)</f>
        <v>662640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1167400</v>
      </c>
      <c r="BR40" s="141"/>
      <c r="BS40" s="289" t="s">
        <v>2034</v>
      </c>
      <c r="BT40" s="290">
        <f>BT34-BT36</f>
        <v>897999.92</v>
      </c>
      <c r="BU40" s="291">
        <f>(BT40-BQ34)/BT40</f>
        <v>1</v>
      </c>
      <c r="BV40" s="290">
        <f>BT40/BU34</f>
        <v>106.39809478672986</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33984</v>
      </c>
      <c r="O44" s="1785">
        <f>SUM(O43:Q43)</f>
        <v>101952</v>
      </c>
      <c r="P44" s="1786"/>
      <c r="Q44" s="1787"/>
      <c r="R44" s="1788">
        <f>SUM(R43:S43)</f>
        <v>73248</v>
      </c>
      <c r="S44" s="1789"/>
      <c r="T44" s="1785">
        <f>SUM(T43:U43)</f>
        <v>73248</v>
      </c>
      <c r="U44" s="1787"/>
      <c r="V44" s="1788">
        <f>SUM(V43:AS43)</f>
        <v>795168</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1077600</v>
      </c>
      <c r="BU44" s="286">
        <f>(BT44-BQ34)/BT44</f>
        <v>1</v>
      </c>
      <c r="BV44" s="285">
        <f>BT44/BU34</f>
        <v>127.67772511848341</v>
      </c>
    </row>
    <row r="45" spans="1:94" ht="14.4" thickBot="1" x14ac:dyDescent="0.3">
      <c r="J45" s="287" t="s">
        <v>2032</v>
      </c>
      <c r="N45" s="1805">
        <f>SUM(N43:Q43)</f>
        <v>135936</v>
      </c>
      <c r="O45" s="1806"/>
      <c r="P45" s="1806"/>
      <c r="Q45" s="1807"/>
      <c r="R45" s="1818">
        <f t="shared" ref="R45" si="56">SUM(R43:U43)</f>
        <v>146496</v>
      </c>
      <c r="S45" s="1819"/>
      <c r="T45" s="1819"/>
      <c r="U45" s="1820"/>
      <c r="V45" s="1805">
        <f t="shared" ref="V45" si="57">SUM(V43:BE43)</f>
        <v>795168</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1077599.9040000001</v>
      </c>
      <c r="BU45" s="291">
        <f>(BT45-BQ34)/BT45</f>
        <v>1</v>
      </c>
      <c r="BV45" s="290">
        <f>BT45/BU34</f>
        <v>127.67771374407585</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85">
        <f>SUM(O48:Q48)</f>
        <v>110448</v>
      </c>
      <c r="P49" s="1786"/>
      <c r="Q49" s="1787"/>
      <c r="R49" s="1788">
        <f>SUM(R48:S48)</f>
        <v>79352</v>
      </c>
      <c r="S49" s="1789"/>
      <c r="T49" s="1785">
        <f>SUM(T48:U48)</f>
        <v>79352</v>
      </c>
      <c r="U49" s="1787"/>
      <c r="V49" s="1788">
        <f>SUM(V48:AS48)</f>
        <v>861432</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147264</v>
      </c>
      <c r="O50" s="1806"/>
      <c r="P50" s="1806"/>
      <c r="Q50" s="1807"/>
      <c r="R50" s="1818">
        <f>SUM(R48:U48)</f>
        <v>158704</v>
      </c>
      <c r="S50" s="1819"/>
      <c r="T50" s="1819"/>
      <c r="U50" s="1820"/>
      <c r="V50" s="1805">
        <f t="shared" ref="V50" si="62">SUM(V48:BE48)</f>
        <v>861432</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'4. Summary &amp; Totals'!C36</f>
        <v>921963</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C65" sqref="C65"/>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898000</v>
      </c>
    </row>
    <row r="65" spans="2:8" x14ac:dyDescent="0.25">
      <c r="B65" s="948" t="s">
        <v>1466</v>
      </c>
      <c r="C65" s="949">
        <v>0.08</v>
      </c>
    </row>
    <row r="66" spans="2:8" x14ac:dyDescent="0.25">
      <c r="B66" s="1142" t="s">
        <v>1467</v>
      </c>
      <c r="C66" s="1143" t="s">
        <v>2170</v>
      </c>
    </row>
    <row r="67" spans="2:8" x14ac:dyDescent="0.25">
      <c r="B67" s="1464" t="s">
        <v>1468</v>
      </c>
      <c r="C67" s="1144">
        <f>IFERROR(IF(C65="Enter Discount %",C66,(C64*C65)),"")</f>
        <v>71840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Honda Web Enhancment</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45891</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45891</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921963</v>
      </c>
      <c r="D36" s="413"/>
      <c r="E36" s="594"/>
      <c r="F36" s="594"/>
      <c r="G36" s="413"/>
      <c r="S36" s="581"/>
      <c r="T36" s="596"/>
    </row>
    <row r="37" spans="2:20" x14ac:dyDescent="0.25">
      <c r="B37" s="963" t="s">
        <v>3227</v>
      </c>
      <c r="C37" s="1408">
        <f>C53</f>
        <v>0.54872890990950018</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921963</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0.54872890990950018</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71840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878060</v>
      </c>
      <c r="E60" s="484"/>
      <c r="J60" s="495"/>
      <c r="K60" s="601"/>
      <c r="L60" s="496"/>
      <c r="T60" s="605"/>
    </row>
    <row r="61" spans="2:20" x14ac:dyDescent="0.25">
      <c r="B61" s="1238" t="s">
        <v>2081</v>
      </c>
      <c r="C61" s="1540">
        <f>IFERROR(C60*(1+C56),"Incomplete Project Information")</f>
        <v>921963</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-71840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879560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Honda Web Enhancment</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45891</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921963</v>
      </c>
      <c r="D26" s="1897"/>
      <c r="E26" s="1897"/>
      <c r="F26" s="1897"/>
      <c r="G26" s="1897"/>
      <c r="H26" s="1898"/>
      <c r="I26" s="1601"/>
      <c r="J26" s="1894"/>
      <c r="K26" s="1894"/>
      <c r="L26" s="1895"/>
    </row>
    <row r="27" spans="2:19" ht="19.95" customHeight="1" x14ac:dyDescent="0.25">
      <c r="B27" s="999" t="s">
        <v>1673</v>
      </c>
      <c r="C27" s="1899">
        <f>'4. Summary &amp; Totals'!C37</f>
        <v>0.54872890990950018</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106.39810426540285</v>
      </c>
      <c r="D30" s="1909"/>
      <c r="E30" s="1909"/>
      <c r="F30" s="1910"/>
      <c r="G30" s="1912">
        <f>'2. Roles &amp; Pricing'!F289/'2. Roles &amp; Pricing'!M289</f>
        <v>46.791469194312796</v>
      </c>
      <c r="H30" s="1913"/>
      <c r="I30" s="1599" t="str">
        <f>IF(OR(C30="",E30=""),"MISSING INFO","")</f>
        <v>MISSING INFO</v>
      </c>
      <c r="J30" s="1882"/>
      <c r="K30" s="1882"/>
      <c r="L30" s="1883"/>
    </row>
    <row r="31" spans="2:19" ht="19.95" customHeight="1" x14ac:dyDescent="0.25">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19.95" customHeight="1" x14ac:dyDescent="0.25">
      <c r="B32" s="1000" t="s">
        <v>1899</v>
      </c>
      <c r="C32" s="1996">
        <f>'4. Summary &amp; Totals'!C85</f>
        <v>57.851239669421489</v>
      </c>
      <c r="D32" s="1997"/>
      <c r="E32" s="1997"/>
      <c r="F32" s="1998"/>
      <c r="G32" s="1994">
        <f>IFERROR(SUMIFS('2. Roles &amp; Pricing'!$F$291:$F$390,'2. Roles &amp; Pricing'!$W$48:$W$147,"Offshore")/SUMIFS('2. Roles &amp; Pricing'!$M$291:$M$390,'2. Roles &amp; Pricing'!$W$48:$W$147,"Offshore"),"")</f>
        <v>20.851239669421489</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8</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Honda Web Enhancment</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45891</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45891</v>
      </c>
      <c r="E14" s="395"/>
      <c r="F14" s="395"/>
      <c r="G14" s="1475"/>
      <c r="H14" s="413"/>
      <c r="I14" s="1084" t="s">
        <v>3267</v>
      </c>
      <c r="J14" s="1476">
        <f>'1. Project Inputs'!$C$27</f>
        <v>45891</v>
      </c>
      <c r="K14" s="395"/>
      <c r="L14" s="395"/>
      <c r="M14" s="1475"/>
      <c r="N14" s="413"/>
      <c r="O14" s="1084" t="s">
        <v>3267</v>
      </c>
      <c r="P14" s="1476">
        <f>'1. Project Inputs'!$C$27</f>
        <v>45891</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2025-08-22T12:27:27Z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